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24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25.xml" ContentType="application/vnd.openxmlformats-officedocument.themeOverride+xml"/>
  <Override PartName="/xl/drawings/drawing49.xml" ContentType="application/vnd.openxmlformats-officedocument.drawingml.chartshapes+xml"/>
  <Override PartName="/xl/charts/chart2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6.xml" ContentType="application/vnd.openxmlformats-officedocument.themeOverride+xml"/>
  <Override PartName="/xl/drawings/drawing50.xml" ContentType="application/vnd.openxmlformats-officedocument.drawingml.chartshapes+xml"/>
  <Override PartName="/xl/charts/chart2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7.xml" ContentType="application/vnd.openxmlformats-officedocument.themeOverride+xml"/>
  <Override PartName="/xl/drawings/drawing51.xml" ContentType="application/vnd.openxmlformats-officedocument.drawingml.chartshapes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8.xml" ContentType="application/vnd.openxmlformats-officedocument.themeOverride+xml"/>
  <Override PartName="/xl/drawings/drawing52.xml" ContentType="application/vnd.openxmlformats-officedocument.drawingml.chartshapes+xml"/>
  <Override PartName="/xl/charts/chart2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9.xml" ContentType="application/vnd.openxmlformats-officedocument.themeOverride+xml"/>
  <Override PartName="/xl/drawings/drawing53.xml" ContentType="application/vnd.openxmlformats-officedocument.drawingml.chartshapes+xml"/>
  <Override PartName="/xl/charts/chart3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30.xml" ContentType="application/vnd.openxmlformats-officedocument.themeOverride+xml"/>
  <Override PartName="/xl/drawings/drawing54.xml" ContentType="application/vnd.openxmlformats-officedocument.drawingml.chartshapes+xml"/>
  <Override PartName="/xl/charts/chart3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31.xml" ContentType="application/vnd.openxmlformats-officedocument.themeOverride+xml"/>
  <Override PartName="/xl/drawings/drawing55.xml" ContentType="application/vnd.openxmlformats-officedocument.drawingml.chartshapes+xml"/>
  <Override PartName="/xl/charts/chart3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32.xml" ContentType="application/vnd.openxmlformats-officedocument.themeOverride+xml"/>
  <Override PartName="/xl/drawings/drawing56.xml" ContentType="application/vnd.openxmlformats-officedocument.drawingml.chartshapes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33.xml" ContentType="application/vnd.openxmlformats-officedocument.themeOverride+xml"/>
  <Override PartName="/xl/drawings/drawing57.xml" ContentType="application/vnd.openxmlformats-officedocument.drawingml.chartshapes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34.xml" ContentType="application/vnd.openxmlformats-officedocument.themeOverride+xml"/>
  <Override PartName="/xl/drawings/drawing58.xml" ContentType="application/vnd.openxmlformats-officedocument.drawingml.chartshapes+xml"/>
  <Override PartName="/xl/charts/chart35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35.xml" ContentType="application/vnd.openxmlformats-officedocument.themeOverride+xml"/>
  <Override PartName="/xl/drawings/drawing59.xml" ContentType="application/vnd.openxmlformats-officedocument.drawingml.chartshapes+xml"/>
  <Override PartName="/xl/charts/chart36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6.xml" ContentType="application/vnd.openxmlformats-officedocument.themeOverrid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7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37.xml" ContentType="application/vnd.openxmlformats-officedocument.themeOverride+xml"/>
  <Override PartName="/xl/drawings/drawing62.xml" ContentType="application/vnd.openxmlformats-officedocument.drawingml.chartshapes+xml"/>
  <Override PartName="/xl/charts/chart38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8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charts/chart39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39.xml" ContentType="application/vnd.openxmlformats-officedocument.themeOverride+xml"/>
  <Override PartName="/xl/drawings/drawing69.xml" ContentType="application/vnd.openxmlformats-officedocument.drawingml.chartshapes+xml"/>
  <Override PartName="/xl/charts/chart40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40.xml" ContentType="application/vnd.openxmlformats-officedocument.themeOverride+xml"/>
  <Override PartName="/xl/drawings/drawing70.xml" ContentType="application/vnd.openxmlformats-officedocument.drawingml.chartshapes+xml"/>
  <Override PartName="/xl/charts/chart41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41.xml" ContentType="application/vnd.openxmlformats-officedocument.themeOverride+xml"/>
  <Override PartName="/xl/drawings/drawing71.xml" ContentType="application/vnd.openxmlformats-officedocument.drawingml.chartshapes+xml"/>
  <Override PartName="/xl/charts/chart42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42.xml" ContentType="application/vnd.openxmlformats-officedocument.themeOverride+xml"/>
  <Override PartName="/xl/drawings/drawing72.xml" ContentType="application/vnd.openxmlformats-officedocument.drawingml.chartshapes+xml"/>
  <Override PartName="/xl/charts/chart4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43.xml" ContentType="application/vnd.openxmlformats-officedocument.themeOverride+xml"/>
  <Override PartName="/xl/drawings/drawing73.xml" ContentType="application/vnd.openxmlformats-officedocument.drawingml.chartshapes+xml"/>
  <Override PartName="/xl/charts/chart44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44.xml" ContentType="application/vnd.openxmlformats-officedocument.themeOverride+xml"/>
  <Override PartName="/xl/drawings/drawing74.xml" ContentType="application/vnd.openxmlformats-officedocument.drawingml.chartshapes+xml"/>
  <Override PartName="/xl/charts/chart45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45.xml" ContentType="application/vnd.openxmlformats-officedocument.themeOverride+xml"/>
  <Override PartName="/xl/drawings/drawing75.xml" ContentType="application/vnd.openxmlformats-officedocument.drawingml.chartshapes+xml"/>
  <Override PartName="/xl/charts/chart46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46.xml" ContentType="application/vnd.openxmlformats-officedocument.themeOverride+xml"/>
  <Override PartName="/xl/drawings/drawing76.xml" ContentType="application/vnd.openxmlformats-officedocument.drawingml.chartshapes+xml"/>
  <Override PartName="/xl/charts/chart47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47.xml" ContentType="application/vnd.openxmlformats-officedocument.themeOverride+xml"/>
  <Override PartName="/xl/drawings/drawing77.xml" ContentType="application/vnd.openxmlformats-officedocument.drawingml.chartshapes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48.xml" ContentType="application/vnd.openxmlformats-officedocument.themeOverride+xml"/>
  <Override PartName="/xl/drawings/drawing78.xml" ContentType="application/vnd.openxmlformats-officedocument.drawingml.chartshapes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49.xml" ContentType="application/vnd.openxmlformats-officedocument.themeOverride+xml"/>
  <Override PartName="/xl/drawings/drawing79.xml" ContentType="application/vnd.openxmlformats-officedocument.drawingml.chartshapes+xml"/>
  <Override PartName="/xl/charts/chart5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50.xml" ContentType="application/vnd.openxmlformats-officedocument.themeOverride+xml"/>
  <Override PartName="/xl/drawings/drawing80.xml" ContentType="application/vnd.openxmlformats-officedocument.drawingml.chartshapes+xml"/>
  <Override PartName="/xl/charts/chart51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51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5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52.xml" ContentType="application/vnd.openxmlformats-officedocument.themeOverride+xml"/>
  <Override PartName="/xl/drawings/drawing83.xml" ContentType="application/vnd.openxmlformats-officedocument.drawingml.chartshapes+xml"/>
  <Override PartName="/xl/charts/chart5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5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54.xml" ContentType="application/vnd.openxmlformats-officedocument.themeOverride+xml"/>
  <Override PartName="/xl/drawings/drawing87.xml" ContentType="application/vnd.openxmlformats-officedocument.drawingml.chartshapes+xml"/>
  <Override PartName="/xl/charts/chart55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55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56.xml" ContentType="application/vnd.openxmlformats-officedocument.drawingml.chart+xml"/>
  <Override PartName="/xl/drawings/drawing95.xml" ContentType="application/vnd.openxmlformats-officedocument.drawingml.chartshapes+xml"/>
  <Override PartName="/xl/charts/chart57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96.xml" ContentType="application/vnd.openxmlformats-officedocument.drawingml.chartshapes+xml"/>
  <Override PartName="/xl/charts/chart58.xml" ContentType="application/vnd.openxmlformats-officedocument.drawingml.chart+xml"/>
  <Override PartName="/xl/theme/themeOverride56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59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99.xml" ContentType="application/vnd.openxmlformats-officedocument.drawingml.chartshapes+xml"/>
  <Override PartName="/xl/charts/chart60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61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102.xml" ContentType="application/vnd.openxmlformats-officedocument.drawingml.chartshapes+xml"/>
  <Override PartName="/xl/charts/chart62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63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105.xml" ContentType="application/vnd.openxmlformats-officedocument.drawingml.chartshapes+xml"/>
  <Override PartName="/xl/charts/chart64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65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108.xml" ContentType="application/vnd.openxmlformats-officedocument.drawingml.chartshapes+xml"/>
  <Override PartName="/xl/charts/chart66.xml" ContentType="application/vnd.openxmlformats-officedocument.drawingml.chart+xml"/>
  <Override PartName="/xl/theme/themeOverride57.xml" ContentType="application/vnd.openxmlformats-officedocument.themeOverride+xml"/>
  <Override PartName="/xl/drawings/drawing109.xml" ContentType="application/vnd.openxmlformats-officedocument.drawingml.chartshapes+xml"/>
  <Override PartName="/xl/charts/chart67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8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112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113.xml" ContentType="application/vnd.openxmlformats-officedocument.drawingml.chartshapes+xml"/>
  <Override PartName="/xl/charts/chart7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7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116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117.xml" ContentType="application/vnd.openxmlformats-officedocument.drawingml.chartshapes+xml"/>
  <Override PartName="/xl/charts/chart73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74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60.xml" ContentType="application/vnd.openxmlformats-officedocument.themeOverride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75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61.xml" ContentType="application/vnd.openxmlformats-officedocument.themeOverrid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76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62.xml" ContentType="application/vnd.openxmlformats-officedocument.themeOverride+xml"/>
  <Override PartName="/xl/drawings/drawing12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Encuesta Alojam Turísticos (ISTAC)/2026/municipios/mayo/"/>
    </mc:Choice>
  </mc:AlternateContent>
  <xr:revisionPtr revIDLastSave="54" documentId="8_{362E5B5E-6ABE-4ACB-91C8-286B7E6FFAB7}" xr6:coauthVersionLast="47" xr6:coauthVersionMax="47" xr10:uidLastSave="{8102F326-1B0B-4DC0-8342-10D09C672F00}"/>
  <bookViews>
    <workbookView xWindow="-120" yWindow="-120" windowWidth="29040" windowHeight="15720" xr2:uid="{22F059FC-23CB-4744-85FA-CD2E9612A238}"/>
  </bookViews>
  <sheets>
    <sheet name="Menú principal" sheetId="1" r:id="rId1"/>
    <sheet name="Resumen indicadores (aloj)" sheetId="2" r:id="rId2"/>
    <sheet name="Resumen indicadores municipios " sheetId="3" r:id="rId3"/>
    <sheet name="Oferta alojativa" sheetId="4" r:id="rId4"/>
    <sheet name="Plazas aloj islas cat y tipolog" sheetId="5" r:id="rId5"/>
    <sheet name="Establecim aloj islas cat y tip" sheetId="6" r:id="rId6"/>
    <sheet name="viajeros entrados" sheetId="7" r:id="rId7"/>
    <sheet name="Viajeros entr evol mensu TF" sheetId="49" r:id="rId8"/>
    <sheet name="Viajeros entr evol mensu TF15-2" sheetId="9" r:id="rId9"/>
    <sheet name="Viajeros entr evol mensu TF cat" sheetId="50" r:id="rId10"/>
    <sheet name="Viajeros entr evol anual TF cat" sheetId="11" r:id="rId11"/>
    <sheet name="Viajeros entr ti-cat ultimo mes" sheetId="12" r:id="rId12"/>
    <sheet name="viaj entrados lugar resid años " sheetId="13" r:id="rId13"/>
    <sheet name="viaj entrados lugar residencia" sheetId="14" r:id="rId14"/>
    <sheet name="viaj entrados lugar residen acu" sheetId="15" r:id="rId15"/>
    <sheet name="viaj entrados lugar residen hot" sheetId="16" r:id="rId16"/>
    <sheet name="viaj entrados lugar residen apt" sheetId="17" r:id="rId17"/>
    <sheet name="viaj entrados lugar residen cat" sheetId="18" r:id="rId18"/>
    <sheet name="viaj entr lugar res año categor" sheetId="19" r:id="rId19"/>
    <sheet name="viajeros alojados" sheetId="20" r:id="rId20"/>
    <sheet name="viaj aloj lugar residen mes" sheetId="21" r:id="rId21"/>
    <sheet name="viaj alojados lugar residen acu" sheetId="22" r:id="rId22"/>
    <sheet name="Pernoctaciones" sheetId="23" r:id="rId23"/>
    <sheet name="Pernoctaciones evol mensu TF" sheetId="51" r:id="rId24"/>
    <sheet name="Pernocta evol mensu TF cat" sheetId="52" r:id="rId25"/>
    <sheet name="Pernoctaciones lugar reside" sheetId="26" r:id="rId26"/>
    <sheet name="Pernoctaciones lugar residen ac" sheetId="27" r:id="rId27"/>
    <sheet name="Pernoctaciones lugar reside año" sheetId="28" r:id="rId28"/>
    <sheet name="Estancia media" sheetId="29" r:id="rId29"/>
    <sheet name="EM evol menusual lugar resd" sheetId="30" r:id="rId30"/>
    <sheet name="EM evol mensu TF cat " sheetId="31" r:id="rId31"/>
    <sheet name="Tasa de ocupación" sheetId="32" r:id="rId32"/>
    <sheet name="tasa de ocupación evol mens" sheetId="33" r:id="rId33"/>
    <sheet name="indicadores rentabilidad" sheetId="34" r:id="rId34"/>
    <sheet name="ADR RevPAR ingresos totales ult" sheetId="35" r:id="rId35"/>
    <sheet name="ADR municipios" sheetId="36" r:id="rId36"/>
    <sheet name="RevPAR  municipios" sheetId="37" r:id="rId37"/>
    <sheet name="viajeros españoles" sheetId="38" r:id="rId38"/>
    <sheet name="distribución españoles x Resid" sheetId="39" r:id="rId39"/>
    <sheet name="distribución españoles x cate" sheetId="40" r:id="rId40"/>
    <sheet name="distribución peninsulare x cate" sheetId="41" r:id="rId41"/>
    <sheet name="distribución canarios x cate" sheetId="42" r:id="rId42"/>
    <sheet name="distribución españoles x mun al" sheetId="43" r:id="rId43"/>
    <sheet name="distribución peninsula x munici" sheetId="44" r:id="rId44"/>
    <sheet name="distribución canarias x munici" sheetId="45" r:id="rId45"/>
    <sheet name="evolución anual viaj ent españo" sheetId="46" r:id="rId46"/>
    <sheet name="evolución anual viaj ent penins" sheetId="47" r:id="rId47"/>
    <sheet name="evolución anual viaj ent canari" sheetId="48" r:id="rId48"/>
  </sheets>
  <externalReferences>
    <externalReference r:id="rId49"/>
  </externalReferences>
  <definedNames>
    <definedName name="_xlnm.Print_Area" localSheetId="44">'distribución canarias x munici'!$B$3:$AB$37</definedName>
    <definedName name="_xlnm.Print_Area" localSheetId="41">'distribución canarios x cate'!$B$3:$AB$33</definedName>
    <definedName name="_xlnm.Print_Area" localSheetId="39">'distribución españoles x cate'!$B$3:$AB$33</definedName>
    <definedName name="_xlnm.Print_Area" localSheetId="42">'distribución españoles x mun al'!$B$3:$AB$37</definedName>
    <definedName name="_xlnm.Print_Area" localSheetId="38">'distribución españoles x Resid'!$B$3:$AB$32</definedName>
    <definedName name="_xlnm.Print_Area" localSheetId="43">'distribución peninsula x munici'!$B$3:$AB$37</definedName>
    <definedName name="_xlnm.Print_Area" localSheetId="40">'distribución peninsulare x cate'!$B$3:$AB$33</definedName>
    <definedName name="_xlnm.Print_Area" localSheetId="25">'Pernoctaciones lugar reside'!$B$4:$K$162</definedName>
    <definedName name="_xlnm.Print_Area" localSheetId="27">'Pernoctaciones lugar reside año'!$B$4:$M$162</definedName>
    <definedName name="_xlnm.Print_Area" localSheetId="26">'Pernoctaciones lugar residen ac'!$B$3:$K$162</definedName>
    <definedName name="_xlnm.Print_Area" localSheetId="21">'viaj alojados lugar residen acu'!$B$4:$L$163</definedName>
    <definedName name="_xlnm.Print_Area" localSheetId="18">'viaj entr lugar res año categor'!$B$4:$B$164</definedName>
    <definedName name="_xlnm.Print_Area" localSheetId="12">'viaj entrados lugar resid años '!$B$3:$K$162</definedName>
    <definedName name="_xlnm.Print_Area" localSheetId="14">'viaj entrados lugar residen acu'!$B$4:$M$22</definedName>
    <definedName name="_xlnm.Print_Area" localSheetId="16">'viaj entrados lugar residen apt'!$B$4:$K$22</definedName>
    <definedName name="_xlnm.Print_Area" localSheetId="17">'viaj entrados lugar residen cat'!$B$3:$B$163</definedName>
    <definedName name="_xlnm.Print_Area" localSheetId="15">'viaj entrados lugar residen hot'!$B$4:$K$22</definedName>
    <definedName name="españafuerteventura">#REF!</definedName>
    <definedName name="españafuerteventura0">#REF!</definedName>
    <definedName name="españagrancanaria">#REF!</definedName>
    <definedName name="españagrancanaria0">#REF!</definedName>
    <definedName name="españalanzarote">#REF!</definedName>
    <definedName name="españalanzarote0">#REF!</definedName>
    <definedName name="españalapalma">#REF!</definedName>
    <definedName name="españalapalma0">#REF!</definedName>
    <definedName name="españaTFN">#REF!</definedName>
    <definedName name="españaTFN0">#REF!</definedName>
    <definedName name="españaTFS">#REF!</definedName>
    <definedName name="españaTFS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3" i="52" l="1"/>
  <c r="H43" i="52"/>
  <c r="F43" i="52"/>
  <c r="J42" i="52"/>
  <c r="H42" i="52"/>
  <c r="F42" i="52"/>
  <c r="J41" i="52"/>
  <c r="H41" i="52"/>
  <c r="F41" i="52"/>
  <c r="J40" i="52"/>
  <c r="H40" i="52"/>
  <c r="F40" i="52"/>
  <c r="J39" i="52"/>
  <c r="H39" i="52"/>
  <c r="F39" i="52"/>
  <c r="J38" i="52"/>
  <c r="H38" i="52"/>
  <c r="F38" i="52"/>
  <c r="J37" i="52"/>
  <c r="H37" i="52"/>
  <c r="F37" i="52"/>
  <c r="J36" i="52"/>
  <c r="H36" i="52"/>
  <c r="F36" i="52"/>
  <c r="L35" i="52"/>
  <c r="J35" i="52"/>
  <c r="H35" i="52"/>
  <c r="F35" i="52"/>
  <c r="L34" i="52"/>
  <c r="J34" i="52"/>
  <c r="H34" i="52"/>
  <c r="F34" i="52"/>
  <c r="L33" i="52"/>
  <c r="J33" i="52"/>
  <c r="H33" i="52"/>
  <c r="F33" i="52"/>
  <c r="L32" i="52"/>
  <c r="J32" i="52"/>
  <c r="H32" i="52"/>
  <c r="F32" i="52"/>
  <c r="L31" i="52"/>
  <c r="J31" i="52"/>
  <c r="H31" i="52"/>
  <c r="F31" i="52"/>
  <c r="K29" i="52"/>
  <c r="L30" i="52" s="1"/>
  <c r="I29" i="52"/>
  <c r="J21" i="52"/>
  <c r="H21" i="52"/>
  <c r="F21" i="52"/>
  <c r="J20" i="52"/>
  <c r="H20" i="52"/>
  <c r="F20" i="52"/>
  <c r="J19" i="52"/>
  <c r="H19" i="52"/>
  <c r="F19" i="52"/>
  <c r="J18" i="52"/>
  <c r="H18" i="52"/>
  <c r="F18" i="52"/>
  <c r="J17" i="52"/>
  <c r="H17" i="52"/>
  <c r="F17" i="52"/>
  <c r="J16" i="52"/>
  <c r="H16" i="52"/>
  <c r="F16" i="52"/>
  <c r="J15" i="52"/>
  <c r="H15" i="52"/>
  <c r="F15" i="52"/>
  <c r="J14" i="52"/>
  <c r="H14" i="52"/>
  <c r="F14" i="52"/>
  <c r="L13" i="52"/>
  <c r="J13" i="52"/>
  <c r="H13" i="52"/>
  <c r="F13" i="52"/>
  <c r="L12" i="52"/>
  <c r="J12" i="52"/>
  <c r="H12" i="52"/>
  <c r="F12" i="52"/>
  <c r="L11" i="52"/>
  <c r="J11" i="52"/>
  <c r="H11" i="52"/>
  <c r="F11" i="52"/>
  <c r="L10" i="52"/>
  <c r="J10" i="52"/>
  <c r="H10" i="52"/>
  <c r="F10" i="52"/>
  <c r="L9" i="52"/>
  <c r="J9" i="52"/>
  <c r="H9" i="52"/>
  <c r="F9" i="52"/>
  <c r="I7" i="52"/>
  <c r="L8" i="52" s="1"/>
  <c r="J267" i="51"/>
  <c r="H267" i="51"/>
  <c r="F267" i="51"/>
  <c r="J266" i="51"/>
  <c r="H266" i="51"/>
  <c r="F266" i="51"/>
  <c r="J265" i="51"/>
  <c r="H265" i="51"/>
  <c r="F265" i="51"/>
  <c r="J264" i="51"/>
  <c r="H264" i="51"/>
  <c r="F264" i="51"/>
  <c r="J263" i="51"/>
  <c r="H263" i="51"/>
  <c r="F263" i="51"/>
  <c r="J262" i="51"/>
  <c r="H262" i="51"/>
  <c r="F262" i="51"/>
  <c r="J261" i="51"/>
  <c r="H261" i="51"/>
  <c r="F261" i="51"/>
  <c r="J260" i="51"/>
  <c r="H260" i="51"/>
  <c r="F260" i="51"/>
  <c r="L259" i="51"/>
  <c r="J259" i="51"/>
  <c r="H259" i="51"/>
  <c r="F259" i="51"/>
  <c r="L258" i="51"/>
  <c r="J258" i="51"/>
  <c r="H258" i="51"/>
  <c r="F258" i="51"/>
  <c r="L257" i="51"/>
  <c r="J257" i="51"/>
  <c r="H257" i="51"/>
  <c r="F257" i="51"/>
  <c r="L256" i="51"/>
  <c r="J256" i="51"/>
  <c r="H256" i="51"/>
  <c r="F256" i="51"/>
  <c r="L255" i="51"/>
  <c r="J255" i="51"/>
  <c r="H255" i="51"/>
  <c r="F255" i="51"/>
  <c r="K253" i="51"/>
  <c r="J241" i="51"/>
  <c r="H241" i="51"/>
  <c r="F241" i="51"/>
  <c r="J240" i="51"/>
  <c r="H240" i="51"/>
  <c r="F240" i="51"/>
  <c r="J239" i="51"/>
  <c r="H239" i="51"/>
  <c r="F239" i="51"/>
  <c r="J238" i="51"/>
  <c r="H238" i="51"/>
  <c r="F238" i="51"/>
  <c r="J237" i="51"/>
  <c r="H237" i="51"/>
  <c r="F237" i="51"/>
  <c r="J236" i="51"/>
  <c r="H236" i="51"/>
  <c r="F236" i="51"/>
  <c r="J235" i="51"/>
  <c r="H235" i="51"/>
  <c r="F235" i="51"/>
  <c r="J234" i="51"/>
  <c r="H234" i="51"/>
  <c r="F234" i="51"/>
  <c r="L233" i="51"/>
  <c r="J233" i="51"/>
  <c r="H233" i="51"/>
  <c r="F233" i="51"/>
  <c r="L232" i="51"/>
  <c r="J232" i="51"/>
  <c r="H232" i="51"/>
  <c r="F232" i="51"/>
  <c r="L231" i="51"/>
  <c r="J231" i="51"/>
  <c r="H231" i="51"/>
  <c r="F231" i="51"/>
  <c r="L230" i="51"/>
  <c r="J230" i="51"/>
  <c r="H230" i="51"/>
  <c r="F230" i="51"/>
  <c r="L229" i="51"/>
  <c r="J229" i="51"/>
  <c r="H229" i="51"/>
  <c r="F229" i="51"/>
  <c r="K227" i="51"/>
  <c r="J219" i="51"/>
  <c r="H219" i="51"/>
  <c r="F219" i="51"/>
  <c r="J218" i="51"/>
  <c r="H218" i="51"/>
  <c r="F218" i="51"/>
  <c r="J217" i="51"/>
  <c r="H217" i="51"/>
  <c r="F217" i="51"/>
  <c r="J216" i="51"/>
  <c r="H216" i="51"/>
  <c r="F216" i="51"/>
  <c r="J215" i="51"/>
  <c r="H215" i="51"/>
  <c r="F215" i="51"/>
  <c r="J214" i="51"/>
  <c r="H214" i="51"/>
  <c r="F214" i="51"/>
  <c r="J213" i="51"/>
  <c r="H213" i="51"/>
  <c r="F213" i="51"/>
  <c r="J212" i="51"/>
  <c r="H212" i="51"/>
  <c r="F212" i="51"/>
  <c r="L211" i="51"/>
  <c r="J211" i="51"/>
  <c r="H211" i="51"/>
  <c r="F211" i="51"/>
  <c r="L210" i="51"/>
  <c r="J210" i="51"/>
  <c r="H210" i="51"/>
  <c r="F210" i="51"/>
  <c r="L209" i="51"/>
  <c r="J209" i="51"/>
  <c r="H209" i="51"/>
  <c r="F209" i="51"/>
  <c r="L208" i="51"/>
  <c r="J208" i="51"/>
  <c r="H208" i="51"/>
  <c r="F208" i="51"/>
  <c r="L207" i="51"/>
  <c r="J207" i="51"/>
  <c r="H207" i="51"/>
  <c r="F207" i="51"/>
  <c r="K205" i="51"/>
  <c r="J197" i="51"/>
  <c r="H197" i="51"/>
  <c r="F197" i="51"/>
  <c r="J196" i="51"/>
  <c r="H196" i="51"/>
  <c r="F196" i="51"/>
  <c r="J195" i="51"/>
  <c r="H195" i="51"/>
  <c r="F195" i="51"/>
  <c r="J194" i="51"/>
  <c r="H194" i="51"/>
  <c r="F194" i="51"/>
  <c r="J193" i="51"/>
  <c r="H193" i="51"/>
  <c r="F193" i="51"/>
  <c r="J192" i="51"/>
  <c r="H192" i="51"/>
  <c r="F192" i="51"/>
  <c r="J191" i="51"/>
  <c r="H191" i="51"/>
  <c r="F191" i="51"/>
  <c r="J190" i="51"/>
  <c r="H190" i="51"/>
  <c r="F190" i="51"/>
  <c r="L189" i="51"/>
  <c r="J189" i="51"/>
  <c r="H189" i="51"/>
  <c r="F189" i="51"/>
  <c r="L188" i="51"/>
  <c r="J188" i="51"/>
  <c r="H188" i="51"/>
  <c r="F188" i="51"/>
  <c r="L187" i="51"/>
  <c r="J187" i="51"/>
  <c r="H187" i="51"/>
  <c r="F187" i="51"/>
  <c r="L186" i="51"/>
  <c r="J186" i="51"/>
  <c r="H186" i="51"/>
  <c r="F186" i="51"/>
  <c r="L185" i="51"/>
  <c r="J185" i="51"/>
  <c r="H185" i="51"/>
  <c r="F185" i="51"/>
  <c r="K183" i="51"/>
  <c r="J175" i="51"/>
  <c r="H175" i="51"/>
  <c r="F175" i="51"/>
  <c r="J174" i="51"/>
  <c r="H174" i="51"/>
  <c r="F174" i="51"/>
  <c r="J173" i="51"/>
  <c r="H173" i="51"/>
  <c r="F173" i="51"/>
  <c r="J172" i="51"/>
  <c r="H172" i="51"/>
  <c r="F172" i="51"/>
  <c r="J171" i="51"/>
  <c r="H171" i="51"/>
  <c r="F171" i="51"/>
  <c r="J170" i="51"/>
  <c r="H170" i="51"/>
  <c r="F170" i="51"/>
  <c r="J169" i="51"/>
  <c r="H169" i="51"/>
  <c r="F169" i="51"/>
  <c r="J168" i="51"/>
  <c r="H168" i="51"/>
  <c r="F168" i="51"/>
  <c r="L167" i="51"/>
  <c r="J167" i="51"/>
  <c r="H167" i="51"/>
  <c r="F167" i="51"/>
  <c r="L166" i="51"/>
  <c r="J166" i="51"/>
  <c r="H166" i="51"/>
  <c r="F166" i="51"/>
  <c r="L165" i="51"/>
  <c r="J165" i="51"/>
  <c r="H165" i="51"/>
  <c r="F165" i="51"/>
  <c r="L164" i="51"/>
  <c r="J164" i="51"/>
  <c r="H164" i="51"/>
  <c r="F164" i="51"/>
  <c r="L163" i="51"/>
  <c r="J163" i="51"/>
  <c r="H163" i="51"/>
  <c r="F163" i="51"/>
  <c r="K161" i="51"/>
  <c r="J153" i="51"/>
  <c r="H153" i="51"/>
  <c r="F153" i="51"/>
  <c r="J152" i="51"/>
  <c r="H152" i="51"/>
  <c r="F152" i="51"/>
  <c r="J151" i="51"/>
  <c r="H151" i="51"/>
  <c r="F151" i="51"/>
  <c r="J150" i="51"/>
  <c r="H150" i="51"/>
  <c r="F150" i="51"/>
  <c r="J149" i="51"/>
  <c r="H149" i="51"/>
  <c r="F149" i="51"/>
  <c r="J148" i="51"/>
  <c r="H148" i="51"/>
  <c r="F148" i="51"/>
  <c r="J147" i="51"/>
  <c r="H147" i="51"/>
  <c r="F147" i="51"/>
  <c r="J146" i="51"/>
  <c r="H146" i="51"/>
  <c r="F146" i="51"/>
  <c r="L145" i="51"/>
  <c r="J145" i="51"/>
  <c r="H145" i="51"/>
  <c r="F145" i="51"/>
  <c r="L144" i="51"/>
  <c r="J144" i="51"/>
  <c r="H144" i="51"/>
  <c r="F144" i="51"/>
  <c r="L143" i="51"/>
  <c r="J143" i="51"/>
  <c r="H143" i="51"/>
  <c r="F143" i="51"/>
  <c r="L142" i="51"/>
  <c r="J142" i="51"/>
  <c r="H142" i="51"/>
  <c r="F142" i="51"/>
  <c r="L141" i="51"/>
  <c r="J141" i="51"/>
  <c r="H141" i="51"/>
  <c r="F141" i="51"/>
  <c r="K139" i="51"/>
  <c r="J131" i="51"/>
  <c r="H131" i="51"/>
  <c r="F131" i="51"/>
  <c r="J130" i="51"/>
  <c r="H130" i="51"/>
  <c r="F130" i="51"/>
  <c r="J129" i="51"/>
  <c r="H129" i="51"/>
  <c r="F129" i="51"/>
  <c r="J128" i="51"/>
  <c r="H128" i="51"/>
  <c r="F128" i="51"/>
  <c r="J127" i="51"/>
  <c r="H127" i="51"/>
  <c r="F127" i="51"/>
  <c r="J126" i="51"/>
  <c r="H126" i="51"/>
  <c r="F126" i="51"/>
  <c r="J125" i="51"/>
  <c r="H125" i="51"/>
  <c r="F125" i="51"/>
  <c r="J124" i="51"/>
  <c r="H124" i="51"/>
  <c r="F124" i="51"/>
  <c r="L123" i="51"/>
  <c r="J123" i="51"/>
  <c r="H123" i="51"/>
  <c r="F123" i="51"/>
  <c r="L122" i="51"/>
  <c r="J122" i="51"/>
  <c r="H122" i="51"/>
  <c r="F122" i="51"/>
  <c r="L121" i="51"/>
  <c r="J121" i="51"/>
  <c r="H121" i="51"/>
  <c r="F121" i="51"/>
  <c r="L120" i="51"/>
  <c r="J120" i="51"/>
  <c r="H120" i="51"/>
  <c r="F120" i="51"/>
  <c r="L119" i="51"/>
  <c r="J119" i="51"/>
  <c r="H119" i="51"/>
  <c r="F119" i="51"/>
  <c r="K117" i="51"/>
  <c r="J109" i="51"/>
  <c r="H109" i="51"/>
  <c r="F109" i="51"/>
  <c r="J108" i="51"/>
  <c r="H108" i="51"/>
  <c r="F108" i="51"/>
  <c r="J107" i="51"/>
  <c r="H107" i="51"/>
  <c r="F107" i="51"/>
  <c r="J106" i="51"/>
  <c r="H106" i="51"/>
  <c r="F106" i="51"/>
  <c r="J105" i="51"/>
  <c r="H105" i="51"/>
  <c r="F105" i="51"/>
  <c r="J104" i="51"/>
  <c r="H104" i="51"/>
  <c r="F104" i="51"/>
  <c r="J103" i="51"/>
  <c r="H103" i="51"/>
  <c r="F103" i="51"/>
  <c r="J102" i="51"/>
  <c r="H102" i="51"/>
  <c r="F102" i="51"/>
  <c r="L101" i="51"/>
  <c r="J101" i="51"/>
  <c r="H101" i="51"/>
  <c r="F101" i="51"/>
  <c r="L100" i="51"/>
  <c r="J100" i="51"/>
  <c r="H100" i="51"/>
  <c r="F100" i="51"/>
  <c r="L99" i="51"/>
  <c r="J99" i="51"/>
  <c r="H99" i="51"/>
  <c r="F99" i="51"/>
  <c r="L98" i="51"/>
  <c r="J98" i="51"/>
  <c r="H98" i="51"/>
  <c r="F98" i="51"/>
  <c r="L97" i="51"/>
  <c r="J97" i="51"/>
  <c r="H97" i="51"/>
  <c r="F97" i="51"/>
  <c r="K95" i="51"/>
  <c r="J87" i="51"/>
  <c r="H87" i="51"/>
  <c r="F87" i="51"/>
  <c r="J86" i="51"/>
  <c r="H86" i="51"/>
  <c r="F86" i="51"/>
  <c r="J85" i="51"/>
  <c r="H85" i="51"/>
  <c r="F85" i="51"/>
  <c r="J84" i="51"/>
  <c r="H84" i="51"/>
  <c r="F84" i="51"/>
  <c r="J83" i="51"/>
  <c r="H83" i="51"/>
  <c r="F83" i="51"/>
  <c r="J82" i="51"/>
  <c r="H82" i="51"/>
  <c r="F82" i="51"/>
  <c r="J81" i="51"/>
  <c r="H81" i="51"/>
  <c r="F81" i="51"/>
  <c r="J80" i="51"/>
  <c r="H80" i="51"/>
  <c r="F80" i="51"/>
  <c r="L79" i="51"/>
  <c r="J79" i="51"/>
  <c r="H79" i="51"/>
  <c r="F79" i="51"/>
  <c r="L78" i="51"/>
  <c r="J78" i="51"/>
  <c r="H78" i="51"/>
  <c r="F78" i="51"/>
  <c r="L77" i="51"/>
  <c r="J77" i="51"/>
  <c r="H77" i="51"/>
  <c r="F77" i="51"/>
  <c r="L76" i="51"/>
  <c r="J76" i="51"/>
  <c r="H76" i="51"/>
  <c r="F76" i="51"/>
  <c r="L75" i="51"/>
  <c r="J75" i="51"/>
  <c r="H75" i="51"/>
  <c r="F75" i="51"/>
  <c r="K73" i="51"/>
  <c r="J65" i="51"/>
  <c r="H65" i="51"/>
  <c r="F65" i="51"/>
  <c r="J64" i="51"/>
  <c r="H64" i="51"/>
  <c r="F64" i="51"/>
  <c r="J63" i="51"/>
  <c r="H63" i="51"/>
  <c r="F63" i="51"/>
  <c r="J62" i="51"/>
  <c r="H62" i="51"/>
  <c r="F62" i="51"/>
  <c r="J61" i="51"/>
  <c r="H61" i="51"/>
  <c r="F61" i="51"/>
  <c r="J60" i="51"/>
  <c r="H60" i="51"/>
  <c r="F60" i="51"/>
  <c r="J59" i="51"/>
  <c r="H59" i="51"/>
  <c r="F59" i="51"/>
  <c r="J58" i="51"/>
  <c r="H58" i="51"/>
  <c r="F58" i="51"/>
  <c r="L57" i="51"/>
  <c r="J57" i="51"/>
  <c r="H57" i="51"/>
  <c r="F57" i="51"/>
  <c r="L56" i="51"/>
  <c r="J56" i="51"/>
  <c r="H56" i="51"/>
  <c r="F56" i="51"/>
  <c r="L55" i="51"/>
  <c r="J55" i="51"/>
  <c r="H55" i="51"/>
  <c r="F55" i="51"/>
  <c r="L54" i="51"/>
  <c r="J54" i="51"/>
  <c r="H54" i="51"/>
  <c r="F54" i="51"/>
  <c r="L53" i="51"/>
  <c r="J53" i="51"/>
  <c r="H53" i="51"/>
  <c r="F53" i="51"/>
  <c r="K51" i="51"/>
  <c r="J43" i="51"/>
  <c r="H43" i="51"/>
  <c r="F43" i="51"/>
  <c r="J42" i="51"/>
  <c r="H42" i="51"/>
  <c r="F42" i="51"/>
  <c r="J41" i="51"/>
  <c r="H41" i="51"/>
  <c r="F41" i="51"/>
  <c r="J40" i="51"/>
  <c r="H40" i="51"/>
  <c r="F40" i="51"/>
  <c r="J39" i="51"/>
  <c r="H39" i="51"/>
  <c r="F39" i="51"/>
  <c r="J38" i="51"/>
  <c r="H38" i="51"/>
  <c r="F38" i="51"/>
  <c r="J37" i="51"/>
  <c r="H37" i="51"/>
  <c r="F37" i="51"/>
  <c r="J36" i="51"/>
  <c r="H36" i="51"/>
  <c r="F36" i="51"/>
  <c r="L35" i="51"/>
  <c r="J35" i="51"/>
  <c r="H35" i="51"/>
  <c r="F35" i="51"/>
  <c r="L34" i="51"/>
  <c r="J34" i="51"/>
  <c r="H34" i="51"/>
  <c r="F34" i="51"/>
  <c r="L33" i="51"/>
  <c r="J33" i="51"/>
  <c r="H33" i="51"/>
  <c r="F33" i="51"/>
  <c r="L32" i="51"/>
  <c r="J32" i="51"/>
  <c r="H32" i="51"/>
  <c r="F32" i="51"/>
  <c r="L31" i="51"/>
  <c r="J31" i="51"/>
  <c r="H31" i="51"/>
  <c r="F31" i="51"/>
  <c r="K29" i="51"/>
  <c r="J21" i="51"/>
  <c r="H21" i="51"/>
  <c r="F21" i="51"/>
  <c r="J20" i="51"/>
  <c r="H20" i="51"/>
  <c r="F20" i="51"/>
  <c r="J19" i="51"/>
  <c r="H19" i="51"/>
  <c r="F19" i="51"/>
  <c r="J18" i="51"/>
  <c r="H18" i="51"/>
  <c r="F18" i="51"/>
  <c r="J17" i="51"/>
  <c r="H17" i="51"/>
  <c r="F17" i="51"/>
  <c r="J16" i="51"/>
  <c r="H16" i="51"/>
  <c r="F16" i="51"/>
  <c r="J15" i="51"/>
  <c r="H15" i="51"/>
  <c r="F15" i="51"/>
  <c r="J14" i="51"/>
  <c r="H14" i="51"/>
  <c r="F14" i="51"/>
  <c r="L13" i="51"/>
  <c r="J13" i="51"/>
  <c r="H13" i="51"/>
  <c r="F13" i="51"/>
  <c r="L12" i="51"/>
  <c r="J12" i="51"/>
  <c r="H12" i="51"/>
  <c r="F12" i="51"/>
  <c r="L11" i="51"/>
  <c r="J11" i="51"/>
  <c r="H11" i="51"/>
  <c r="F11" i="51"/>
  <c r="L10" i="51"/>
  <c r="J10" i="51"/>
  <c r="H10" i="51"/>
  <c r="F10" i="51"/>
  <c r="L9" i="51"/>
  <c r="J9" i="51"/>
  <c r="H9" i="51"/>
  <c r="F9" i="51"/>
  <c r="I7" i="51"/>
  <c r="G7" i="51" s="1"/>
  <c r="B116" i="51"/>
  <c r="B138" i="51"/>
  <c r="B160" i="51"/>
  <c r="B182" i="51"/>
  <c r="B204" i="51"/>
  <c r="B226" i="51"/>
  <c r="B252" i="51"/>
  <c r="J43" i="50"/>
  <c r="H43" i="50"/>
  <c r="F43" i="50"/>
  <c r="J42" i="50"/>
  <c r="H42" i="50"/>
  <c r="F42" i="50"/>
  <c r="J41" i="50"/>
  <c r="H41" i="50"/>
  <c r="F41" i="50"/>
  <c r="J40" i="50"/>
  <c r="H40" i="50"/>
  <c r="F40" i="50"/>
  <c r="J39" i="50"/>
  <c r="H39" i="50"/>
  <c r="F39" i="50"/>
  <c r="J38" i="50"/>
  <c r="H38" i="50"/>
  <c r="F38" i="50"/>
  <c r="J37" i="50"/>
  <c r="H37" i="50"/>
  <c r="F37" i="50"/>
  <c r="J36" i="50"/>
  <c r="H36" i="50"/>
  <c r="F36" i="50"/>
  <c r="L35" i="50"/>
  <c r="J35" i="50"/>
  <c r="H35" i="50"/>
  <c r="F35" i="50"/>
  <c r="L34" i="50"/>
  <c r="J34" i="50"/>
  <c r="H34" i="50"/>
  <c r="F34" i="50"/>
  <c r="L33" i="50"/>
  <c r="J33" i="50"/>
  <c r="H33" i="50"/>
  <c r="F33" i="50"/>
  <c r="L32" i="50"/>
  <c r="J32" i="50"/>
  <c r="H32" i="50"/>
  <c r="F32" i="50"/>
  <c r="L31" i="50"/>
  <c r="J31" i="50"/>
  <c r="H31" i="50"/>
  <c r="F31" i="50"/>
  <c r="L30" i="50"/>
  <c r="J30" i="50"/>
  <c r="I29" i="50"/>
  <c r="G29" i="50"/>
  <c r="H30" i="50" s="1"/>
  <c r="E29" i="50"/>
  <c r="F30" i="50" s="1"/>
  <c r="J21" i="50"/>
  <c r="H21" i="50"/>
  <c r="F21" i="50"/>
  <c r="J20" i="50"/>
  <c r="H20" i="50"/>
  <c r="F20" i="50"/>
  <c r="J19" i="50"/>
  <c r="H19" i="50"/>
  <c r="F19" i="50"/>
  <c r="J18" i="50"/>
  <c r="H18" i="50"/>
  <c r="F18" i="50"/>
  <c r="J17" i="50"/>
  <c r="H17" i="50"/>
  <c r="F17" i="50"/>
  <c r="J16" i="50"/>
  <c r="H16" i="50"/>
  <c r="F16" i="50"/>
  <c r="J15" i="50"/>
  <c r="H15" i="50"/>
  <c r="F15" i="50"/>
  <c r="J14" i="50"/>
  <c r="H14" i="50"/>
  <c r="F14" i="50"/>
  <c r="L13" i="50"/>
  <c r="J13" i="50"/>
  <c r="H13" i="50"/>
  <c r="F13" i="50"/>
  <c r="L12" i="50"/>
  <c r="J12" i="50"/>
  <c r="H12" i="50"/>
  <c r="F12" i="50"/>
  <c r="L11" i="50"/>
  <c r="J11" i="50"/>
  <c r="H11" i="50"/>
  <c r="F11" i="50"/>
  <c r="L10" i="50"/>
  <c r="J10" i="50"/>
  <c r="H10" i="50"/>
  <c r="F10" i="50"/>
  <c r="L9" i="50"/>
  <c r="J9" i="50"/>
  <c r="H9" i="50"/>
  <c r="F9" i="50"/>
  <c r="L8" i="50"/>
  <c r="I7" i="50"/>
  <c r="J8" i="50" s="1"/>
  <c r="G16" i="9"/>
  <c r="G15" i="9"/>
  <c r="G14" i="9"/>
  <c r="G13" i="9"/>
  <c r="G12" i="9"/>
  <c r="J285" i="49"/>
  <c r="H285" i="49"/>
  <c r="F285" i="49"/>
  <c r="J284" i="49"/>
  <c r="H284" i="49"/>
  <c r="F284" i="49"/>
  <c r="J283" i="49"/>
  <c r="H283" i="49"/>
  <c r="F283" i="49"/>
  <c r="J282" i="49"/>
  <c r="H282" i="49"/>
  <c r="F282" i="49"/>
  <c r="J281" i="49"/>
  <c r="H281" i="49"/>
  <c r="F281" i="49"/>
  <c r="J280" i="49"/>
  <c r="H280" i="49"/>
  <c r="F280" i="49"/>
  <c r="J279" i="49"/>
  <c r="H279" i="49"/>
  <c r="F279" i="49"/>
  <c r="J278" i="49"/>
  <c r="H278" i="49"/>
  <c r="F278" i="49"/>
  <c r="L277" i="49"/>
  <c r="J277" i="49"/>
  <c r="H277" i="49"/>
  <c r="F277" i="49"/>
  <c r="L276" i="49"/>
  <c r="J276" i="49"/>
  <c r="H276" i="49"/>
  <c r="F276" i="49"/>
  <c r="L275" i="49"/>
  <c r="J275" i="49"/>
  <c r="H275" i="49"/>
  <c r="F275" i="49"/>
  <c r="L274" i="49"/>
  <c r="J274" i="49"/>
  <c r="H274" i="49"/>
  <c r="F274" i="49"/>
  <c r="L273" i="49"/>
  <c r="J273" i="49"/>
  <c r="H273" i="49"/>
  <c r="F273" i="49"/>
  <c r="K271" i="49"/>
  <c r="L272" i="49" s="1"/>
  <c r="J263" i="49"/>
  <c r="H263" i="49"/>
  <c r="F263" i="49"/>
  <c r="J262" i="49"/>
  <c r="H262" i="49"/>
  <c r="F262" i="49"/>
  <c r="J261" i="49"/>
  <c r="H261" i="49"/>
  <c r="F261" i="49"/>
  <c r="J260" i="49"/>
  <c r="H260" i="49"/>
  <c r="F260" i="49"/>
  <c r="J259" i="49"/>
  <c r="H259" i="49"/>
  <c r="F259" i="49"/>
  <c r="J258" i="49"/>
  <c r="H258" i="49"/>
  <c r="F258" i="49"/>
  <c r="J257" i="49"/>
  <c r="H257" i="49"/>
  <c r="F257" i="49"/>
  <c r="J256" i="49"/>
  <c r="H256" i="49"/>
  <c r="F256" i="49"/>
  <c r="L255" i="49"/>
  <c r="J255" i="49"/>
  <c r="H255" i="49"/>
  <c r="F255" i="49"/>
  <c r="L254" i="49"/>
  <c r="J254" i="49"/>
  <c r="H254" i="49"/>
  <c r="F254" i="49"/>
  <c r="L253" i="49"/>
  <c r="J253" i="49"/>
  <c r="H253" i="49"/>
  <c r="F253" i="49"/>
  <c r="L252" i="49"/>
  <c r="J252" i="49"/>
  <c r="H252" i="49"/>
  <c r="F252" i="49"/>
  <c r="L251" i="49"/>
  <c r="J251" i="49"/>
  <c r="H251" i="49"/>
  <c r="F251" i="49"/>
  <c r="L250" i="49"/>
  <c r="K249" i="49"/>
  <c r="J241" i="49"/>
  <c r="H241" i="49"/>
  <c r="F241" i="49"/>
  <c r="J240" i="49"/>
  <c r="H240" i="49"/>
  <c r="F240" i="49"/>
  <c r="J239" i="49"/>
  <c r="H239" i="49"/>
  <c r="F239" i="49"/>
  <c r="J238" i="49"/>
  <c r="H238" i="49"/>
  <c r="F238" i="49"/>
  <c r="J237" i="49"/>
  <c r="H237" i="49"/>
  <c r="F237" i="49"/>
  <c r="J236" i="49"/>
  <c r="H236" i="49"/>
  <c r="F236" i="49"/>
  <c r="J235" i="49"/>
  <c r="H235" i="49"/>
  <c r="F235" i="49"/>
  <c r="J234" i="49"/>
  <c r="H234" i="49"/>
  <c r="F234" i="49"/>
  <c r="L233" i="49"/>
  <c r="J233" i="49"/>
  <c r="H233" i="49"/>
  <c r="F233" i="49"/>
  <c r="L232" i="49"/>
  <c r="J232" i="49"/>
  <c r="H232" i="49"/>
  <c r="F232" i="49"/>
  <c r="L231" i="49"/>
  <c r="J231" i="49"/>
  <c r="H231" i="49"/>
  <c r="F231" i="49"/>
  <c r="L230" i="49"/>
  <c r="J230" i="49"/>
  <c r="H230" i="49"/>
  <c r="F230" i="49"/>
  <c r="L229" i="49"/>
  <c r="J229" i="49"/>
  <c r="H229" i="49"/>
  <c r="F229" i="49"/>
  <c r="K227" i="49"/>
  <c r="L228" i="49" s="1"/>
  <c r="J219" i="49"/>
  <c r="H219" i="49"/>
  <c r="F219" i="49"/>
  <c r="J218" i="49"/>
  <c r="H218" i="49"/>
  <c r="F218" i="49"/>
  <c r="J217" i="49"/>
  <c r="H217" i="49"/>
  <c r="F217" i="49"/>
  <c r="J216" i="49"/>
  <c r="H216" i="49"/>
  <c r="F216" i="49"/>
  <c r="J215" i="49"/>
  <c r="H215" i="49"/>
  <c r="F215" i="49"/>
  <c r="J214" i="49"/>
  <c r="H214" i="49"/>
  <c r="F214" i="49"/>
  <c r="J213" i="49"/>
  <c r="H213" i="49"/>
  <c r="F213" i="49"/>
  <c r="J212" i="49"/>
  <c r="H212" i="49"/>
  <c r="F212" i="49"/>
  <c r="L211" i="49"/>
  <c r="J211" i="49"/>
  <c r="H211" i="49"/>
  <c r="F211" i="49"/>
  <c r="L210" i="49"/>
  <c r="J210" i="49"/>
  <c r="H210" i="49"/>
  <c r="F210" i="49"/>
  <c r="L209" i="49"/>
  <c r="J209" i="49"/>
  <c r="H209" i="49"/>
  <c r="F209" i="49"/>
  <c r="L208" i="49"/>
  <c r="J208" i="49"/>
  <c r="H208" i="49"/>
  <c r="F208" i="49"/>
  <c r="L207" i="49"/>
  <c r="J207" i="49"/>
  <c r="H207" i="49"/>
  <c r="F207" i="49"/>
  <c r="K205" i="49"/>
  <c r="L206" i="49" s="1"/>
  <c r="J197" i="49"/>
  <c r="H197" i="49"/>
  <c r="F197" i="49"/>
  <c r="J196" i="49"/>
  <c r="H196" i="49"/>
  <c r="F196" i="49"/>
  <c r="J195" i="49"/>
  <c r="H195" i="49"/>
  <c r="F195" i="49"/>
  <c r="J194" i="49"/>
  <c r="H194" i="49"/>
  <c r="F194" i="49"/>
  <c r="J193" i="49"/>
  <c r="H193" i="49"/>
  <c r="F193" i="49"/>
  <c r="J192" i="49"/>
  <c r="H192" i="49"/>
  <c r="F192" i="49"/>
  <c r="J191" i="49"/>
  <c r="H191" i="49"/>
  <c r="F191" i="49"/>
  <c r="J190" i="49"/>
  <c r="H190" i="49"/>
  <c r="F190" i="49"/>
  <c r="L189" i="49"/>
  <c r="J189" i="49"/>
  <c r="H189" i="49"/>
  <c r="F189" i="49"/>
  <c r="L188" i="49"/>
  <c r="J188" i="49"/>
  <c r="H188" i="49"/>
  <c r="F188" i="49"/>
  <c r="L187" i="49"/>
  <c r="J187" i="49"/>
  <c r="H187" i="49"/>
  <c r="F187" i="49"/>
  <c r="L186" i="49"/>
  <c r="J186" i="49"/>
  <c r="H186" i="49"/>
  <c r="F186" i="49"/>
  <c r="L185" i="49"/>
  <c r="J185" i="49"/>
  <c r="H185" i="49"/>
  <c r="F185" i="49"/>
  <c r="K183" i="49"/>
  <c r="L184" i="49" s="1"/>
  <c r="J175" i="49"/>
  <c r="H175" i="49"/>
  <c r="F175" i="49"/>
  <c r="J174" i="49"/>
  <c r="H174" i="49"/>
  <c r="F174" i="49"/>
  <c r="J173" i="49"/>
  <c r="H173" i="49"/>
  <c r="F173" i="49"/>
  <c r="J172" i="49"/>
  <c r="H172" i="49"/>
  <c r="F172" i="49"/>
  <c r="J171" i="49"/>
  <c r="H171" i="49"/>
  <c r="F171" i="49"/>
  <c r="J170" i="49"/>
  <c r="H170" i="49"/>
  <c r="F170" i="49"/>
  <c r="J169" i="49"/>
  <c r="H169" i="49"/>
  <c r="F169" i="49"/>
  <c r="J168" i="49"/>
  <c r="H168" i="49"/>
  <c r="F168" i="49"/>
  <c r="L167" i="49"/>
  <c r="J167" i="49"/>
  <c r="H167" i="49"/>
  <c r="F167" i="49"/>
  <c r="L166" i="49"/>
  <c r="J166" i="49"/>
  <c r="H166" i="49"/>
  <c r="F166" i="49"/>
  <c r="L165" i="49"/>
  <c r="J165" i="49"/>
  <c r="H165" i="49"/>
  <c r="F165" i="49"/>
  <c r="L164" i="49"/>
  <c r="J164" i="49"/>
  <c r="H164" i="49"/>
  <c r="F164" i="49"/>
  <c r="L163" i="49"/>
  <c r="J163" i="49"/>
  <c r="H163" i="49"/>
  <c r="F163" i="49"/>
  <c r="K161" i="49"/>
  <c r="L162" i="49" s="1"/>
  <c r="J153" i="49"/>
  <c r="H153" i="49"/>
  <c r="F153" i="49"/>
  <c r="J152" i="49"/>
  <c r="H152" i="49"/>
  <c r="F152" i="49"/>
  <c r="J151" i="49"/>
  <c r="H151" i="49"/>
  <c r="F151" i="49"/>
  <c r="J150" i="49"/>
  <c r="H150" i="49"/>
  <c r="F150" i="49"/>
  <c r="J149" i="49"/>
  <c r="H149" i="49"/>
  <c r="F149" i="49"/>
  <c r="J148" i="49"/>
  <c r="H148" i="49"/>
  <c r="F148" i="49"/>
  <c r="J147" i="49"/>
  <c r="H147" i="49"/>
  <c r="F147" i="49"/>
  <c r="J146" i="49"/>
  <c r="H146" i="49"/>
  <c r="F146" i="49"/>
  <c r="L145" i="49"/>
  <c r="J145" i="49"/>
  <c r="H145" i="49"/>
  <c r="F145" i="49"/>
  <c r="L144" i="49"/>
  <c r="J144" i="49"/>
  <c r="H144" i="49"/>
  <c r="F144" i="49"/>
  <c r="L143" i="49"/>
  <c r="J143" i="49"/>
  <c r="H143" i="49"/>
  <c r="F143" i="49"/>
  <c r="L142" i="49"/>
  <c r="J142" i="49"/>
  <c r="H142" i="49"/>
  <c r="F142" i="49"/>
  <c r="L141" i="49"/>
  <c r="J141" i="49"/>
  <c r="H141" i="49"/>
  <c r="F141" i="49"/>
  <c r="K139" i="49"/>
  <c r="L140" i="49" s="1"/>
  <c r="J131" i="49"/>
  <c r="H131" i="49"/>
  <c r="F131" i="49"/>
  <c r="J130" i="49"/>
  <c r="H130" i="49"/>
  <c r="F130" i="49"/>
  <c r="J129" i="49"/>
  <c r="H129" i="49"/>
  <c r="F129" i="49"/>
  <c r="J128" i="49"/>
  <c r="H128" i="49"/>
  <c r="F128" i="49"/>
  <c r="J127" i="49"/>
  <c r="H127" i="49"/>
  <c r="F127" i="49"/>
  <c r="J126" i="49"/>
  <c r="H126" i="49"/>
  <c r="F126" i="49"/>
  <c r="J125" i="49"/>
  <c r="H125" i="49"/>
  <c r="F125" i="49"/>
  <c r="J124" i="49"/>
  <c r="H124" i="49"/>
  <c r="F124" i="49"/>
  <c r="L123" i="49"/>
  <c r="J123" i="49"/>
  <c r="H123" i="49"/>
  <c r="F123" i="49"/>
  <c r="L122" i="49"/>
  <c r="J122" i="49"/>
  <c r="H122" i="49"/>
  <c r="F122" i="49"/>
  <c r="L121" i="49"/>
  <c r="J121" i="49"/>
  <c r="H121" i="49"/>
  <c r="F121" i="49"/>
  <c r="L120" i="49"/>
  <c r="J120" i="49"/>
  <c r="H120" i="49"/>
  <c r="F120" i="49"/>
  <c r="L119" i="49"/>
  <c r="J119" i="49"/>
  <c r="H119" i="49"/>
  <c r="F119" i="49"/>
  <c r="L118" i="49"/>
  <c r="K117" i="49"/>
  <c r="J109" i="49"/>
  <c r="H109" i="49"/>
  <c r="F109" i="49"/>
  <c r="J108" i="49"/>
  <c r="H108" i="49"/>
  <c r="F108" i="49"/>
  <c r="J107" i="49"/>
  <c r="H107" i="49"/>
  <c r="F107" i="49"/>
  <c r="J106" i="49"/>
  <c r="H106" i="49"/>
  <c r="F106" i="49"/>
  <c r="J105" i="49"/>
  <c r="H105" i="49"/>
  <c r="F105" i="49"/>
  <c r="J104" i="49"/>
  <c r="H104" i="49"/>
  <c r="F104" i="49"/>
  <c r="J103" i="49"/>
  <c r="H103" i="49"/>
  <c r="F103" i="49"/>
  <c r="J102" i="49"/>
  <c r="H102" i="49"/>
  <c r="F102" i="49"/>
  <c r="L101" i="49"/>
  <c r="J101" i="49"/>
  <c r="H101" i="49"/>
  <c r="F101" i="49"/>
  <c r="L100" i="49"/>
  <c r="J100" i="49"/>
  <c r="H100" i="49"/>
  <c r="F100" i="49"/>
  <c r="L99" i="49"/>
  <c r="J99" i="49"/>
  <c r="H99" i="49"/>
  <c r="F99" i="49"/>
  <c r="L98" i="49"/>
  <c r="J98" i="49"/>
  <c r="H98" i="49"/>
  <c r="F98" i="49"/>
  <c r="L97" i="49"/>
  <c r="J97" i="49"/>
  <c r="H97" i="49"/>
  <c r="F97" i="49"/>
  <c r="L96" i="49"/>
  <c r="K95" i="49"/>
  <c r="J87" i="49"/>
  <c r="H87" i="49"/>
  <c r="F87" i="49"/>
  <c r="J86" i="49"/>
  <c r="H86" i="49"/>
  <c r="F86" i="49"/>
  <c r="J85" i="49"/>
  <c r="H85" i="49"/>
  <c r="F85" i="49"/>
  <c r="J84" i="49"/>
  <c r="H84" i="49"/>
  <c r="F84" i="49"/>
  <c r="J83" i="49"/>
  <c r="H83" i="49"/>
  <c r="F83" i="49"/>
  <c r="J82" i="49"/>
  <c r="H82" i="49"/>
  <c r="F82" i="49"/>
  <c r="J81" i="49"/>
  <c r="H81" i="49"/>
  <c r="F81" i="49"/>
  <c r="J80" i="49"/>
  <c r="H80" i="49"/>
  <c r="F80" i="49"/>
  <c r="L79" i="49"/>
  <c r="J79" i="49"/>
  <c r="H79" i="49"/>
  <c r="F79" i="49"/>
  <c r="L78" i="49"/>
  <c r="J78" i="49"/>
  <c r="H78" i="49"/>
  <c r="F78" i="49"/>
  <c r="L77" i="49"/>
  <c r="J77" i="49"/>
  <c r="H77" i="49"/>
  <c r="F77" i="49"/>
  <c r="L76" i="49"/>
  <c r="J76" i="49"/>
  <c r="H76" i="49"/>
  <c r="F76" i="49"/>
  <c r="L75" i="49"/>
  <c r="J75" i="49"/>
  <c r="H75" i="49"/>
  <c r="F75" i="49"/>
  <c r="K73" i="49"/>
  <c r="L74" i="49" s="1"/>
  <c r="J65" i="49"/>
  <c r="H65" i="49"/>
  <c r="F65" i="49"/>
  <c r="J64" i="49"/>
  <c r="H64" i="49"/>
  <c r="F64" i="49"/>
  <c r="J63" i="49"/>
  <c r="H63" i="49"/>
  <c r="F63" i="49"/>
  <c r="J62" i="49"/>
  <c r="H62" i="49"/>
  <c r="F62" i="49"/>
  <c r="J61" i="49"/>
  <c r="H61" i="49"/>
  <c r="F61" i="49"/>
  <c r="J60" i="49"/>
  <c r="H60" i="49"/>
  <c r="F60" i="49"/>
  <c r="J59" i="49"/>
  <c r="H59" i="49"/>
  <c r="F59" i="49"/>
  <c r="J58" i="49"/>
  <c r="H58" i="49"/>
  <c r="F58" i="49"/>
  <c r="L57" i="49"/>
  <c r="J57" i="49"/>
  <c r="H57" i="49"/>
  <c r="F57" i="49"/>
  <c r="L56" i="49"/>
  <c r="J56" i="49"/>
  <c r="H56" i="49"/>
  <c r="F56" i="49"/>
  <c r="L55" i="49"/>
  <c r="J55" i="49"/>
  <c r="H55" i="49"/>
  <c r="F55" i="49"/>
  <c r="L54" i="49"/>
  <c r="J54" i="49"/>
  <c r="H54" i="49"/>
  <c r="F54" i="49"/>
  <c r="L53" i="49"/>
  <c r="J53" i="49"/>
  <c r="H53" i="49"/>
  <c r="F53" i="49"/>
  <c r="L52" i="49"/>
  <c r="K51" i="49"/>
  <c r="J43" i="49"/>
  <c r="H43" i="49"/>
  <c r="F43" i="49"/>
  <c r="J42" i="49"/>
  <c r="H42" i="49"/>
  <c r="F42" i="49"/>
  <c r="J41" i="49"/>
  <c r="H41" i="49"/>
  <c r="F41" i="49"/>
  <c r="J40" i="49"/>
  <c r="H40" i="49"/>
  <c r="F40" i="49"/>
  <c r="J39" i="49"/>
  <c r="H39" i="49"/>
  <c r="F39" i="49"/>
  <c r="J38" i="49"/>
  <c r="H38" i="49"/>
  <c r="F38" i="49"/>
  <c r="J37" i="49"/>
  <c r="H37" i="49"/>
  <c r="F37" i="49"/>
  <c r="J36" i="49"/>
  <c r="H36" i="49"/>
  <c r="F36" i="49"/>
  <c r="L35" i="49"/>
  <c r="J35" i="49"/>
  <c r="H35" i="49"/>
  <c r="F35" i="49"/>
  <c r="L34" i="49"/>
  <c r="J34" i="49"/>
  <c r="H34" i="49"/>
  <c r="F34" i="49"/>
  <c r="L33" i="49"/>
  <c r="J33" i="49"/>
  <c r="H33" i="49"/>
  <c r="F33" i="49"/>
  <c r="L32" i="49"/>
  <c r="J32" i="49"/>
  <c r="H32" i="49"/>
  <c r="F32" i="49"/>
  <c r="L31" i="49"/>
  <c r="J31" i="49"/>
  <c r="H31" i="49"/>
  <c r="F31" i="49"/>
  <c r="L30" i="49"/>
  <c r="K29" i="49"/>
  <c r="J21" i="49"/>
  <c r="H21" i="49"/>
  <c r="F21" i="49"/>
  <c r="J20" i="49"/>
  <c r="H20" i="49"/>
  <c r="F20" i="49"/>
  <c r="J19" i="49"/>
  <c r="H19" i="49"/>
  <c r="F19" i="49"/>
  <c r="J18" i="49"/>
  <c r="H18" i="49"/>
  <c r="F18" i="49"/>
  <c r="J17" i="49"/>
  <c r="H17" i="49"/>
  <c r="F17" i="49"/>
  <c r="J16" i="49"/>
  <c r="H16" i="49"/>
  <c r="F16" i="49"/>
  <c r="J15" i="49"/>
  <c r="H15" i="49"/>
  <c r="F15" i="49"/>
  <c r="J14" i="49"/>
  <c r="H14" i="49"/>
  <c r="F14" i="49"/>
  <c r="L13" i="49"/>
  <c r="J13" i="49"/>
  <c r="H13" i="49"/>
  <c r="F13" i="49"/>
  <c r="L12" i="49"/>
  <c r="J12" i="49"/>
  <c r="H12" i="49"/>
  <c r="F12" i="49"/>
  <c r="L11" i="49"/>
  <c r="J11" i="49"/>
  <c r="H11" i="49"/>
  <c r="F11" i="49"/>
  <c r="L10" i="49"/>
  <c r="J10" i="49"/>
  <c r="H10" i="49"/>
  <c r="F10" i="49"/>
  <c r="L9" i="49"/>
  <c r="J9" i="49"/>
  <c r="H9" i="49"/>
  <c r="F9" i="49"/>
  <c r="L8" i="49"/>
  <c r="I7" i="49"/>
  <c r="I161" i="49" s="1"/>
  <c r="J162" i="49" s="1"/>
  <c r="B270" i="49"/>
  <c r="B248" i="49"/>
  <c r="B226" i="49"/>
  <c r="B204" i="49"/>
  <c r="B182" i="49"/>
  <c r="B160" i="49"/>
  <c r="B138" i="49"/>
  <c r="B116" i="49"/>
  <c r="G7" i="52" l="1"/>
  <c r="J8" i="52"/>
  <c r="G139" i="51"/>
  <c r="E7" i="51"/>
  <c r="G51" i="51"/>
  <c r="G95" i="51"/>
  <c r="G253" i="51"/>
  <c r="G205" i="51"/>
  <c r="G161" i="51"/>
  <c r="G117" i="51"/>
  <c r="G73" i="51"/>
  <c r="G29" i="51"/>
  <c r="G183" i="51"/>
  <c r="G227" i="51"/>
  <c r="H8" i="51"/>
  <c r="I51" i="51"/>
  <c r="I95" i="51"/>
  <c r="I139" i="51"/>
  <c r="I183" i="51"/>
  <c r="I227" i="51"/>
  <c r="J8" i="51"/>
  <c r="L8" i="51"/>
  <c r="I29" i="51"/>
  <c r="I73" i="51"/>
  <c r="I117" i="51"/>
  <c r="I161" i="51"/>
  <c r="I205" i="51"/>
  <c r="I253" i="51"/>
  <c r="G7" i="50"/>
  <c r="C29" i="50"/>
  <c r="D30" i="50" s="1"/>
  <c r="G7" i="49"/>
  <c r="I227" i="49"/>
  <c r="J228" i="49" s="1"/>
  <c r="I139" i="49"/>
  <c r="J140" i="49" s="1"/>
  <c r="J8" i="49"/>
  <c r="I205" i="49"/>
  <c r="J206" i="49" s="1"/>
  <c r="I51" i="49"/>
  <c r="J52" i="49" s="1"/>
  <c r="I271" i="49"/>
  <c r="J272" i="49" s="1"/>
  <c r="I73" i="49"/>
  <c r="J74" i="49" s="1"/>
  <c r="I117" i="49"/>
  <c r="J118" i="49" s="1"/>
  <c r="I183" i="49"/>
  <c r="J184" i="49" s="1"/>
  <c r="I29" i="49"/>
  <c r="J30" i="49" s="1"/>
  <c r="I249" i="49"/>
  <c r="J250" i="49" s="1"/>
  <c r="I95" i="49"/>
  <c r="J96" i="49" s="1"/>
  <c r="E7" i="52" l="1"/>
  <c r="G29" i="52"/>
  <c r="C7" i="51"/>
  <c r="E253" i="51"/>
  <c r="E205" i="51"/>
  <c r="E161" i="51"/>
  <c r="E117" i="51"/>
  <c r="E73" i="51"/>
  <c r="E29" i="51"/>
  <c r="E227" i="51"/>
  <c r="E183" i="51"/>
  <c r="E139" i="51"/>
  <c r="E95" i="51"/>
  <c r="E51" i="51"/>
  <c r="H8" i="50"/>
  <c r="E7" i="50"/>
  <c r="G161" i="49"/>
  <c r="H162" i="49" s="1"/>
  <c r="G95" i="49"/>
  <c r="H96" i="49" s="1"/>
  <c r="G249" i="49"/>
  <c r="H250" i="49" s="1"/>
  <c r="G29" i="49"/>
  <c r="H30" i="49" s="1"/>
  <c r="G73" i="49"/>
  <c r="H74" i="49" s="1"/>
  <c r="G183" i="49"/>
  <c r="H184" i="49" s="1"/>
  <c r="G117" i="49"/>
  <c r="H118" i="49" s="1"/>
  <c r="G271" i="49"/>
  <c r="H272" i="49" s="1"/>
  <c r="G51" i="49"/>
  <c r="H52" i="49" s="1"/>
  <c r="G205" i="49"/>
  <c r="H206" i="49" s="1"/>
  <c r="H8" i="49"/>
  <c r="G139" i="49"/>
  <c r="H140" i="49" s="1"/>
  <c r="G227" i="49"/>
  <c r="H228" i="49" s="1"/>
  <c r="E7" i="49"/>
  <c r="J30" i="52" l="1"/>
  <c r="C7" i="52"/>
  <c r="E29" i="52"/>
  <c r="H8" i="52"/>
  <c r="C253" i="51"/>
  <c r="D254" i="51" s="1"/>
  <c r="C205" i="51"/>
  <c r="D206" i="51" s="1"/>
  <c r="C161" i="51"/>
  <c r="D162" i="51" s="1"/>
  <c r="C117" i="51"/>
  <c r="D118" i="51" s="1"/>
  <c r="C73" i="51"/>
  <c r="D74" i="51" s="1"/>
  <c r="C29" i="51"/>
  <c r="D30" i="51" s="1"/>
  <c r="D8" i="51"/>
  <c r="C227" i="51"/>
  <c r="D228" i="51" s="1"/>
  <c r="C183" i="51"/>
  <c r="D184" i="51" s="1"/>
  <c r="C139" i="51"/>
  <c r="D140" i="51" s="1"/>
  <c r="C95" i="51"/>
  <c r="D96" i="51" s="1"/>
  <c r="C51" i="51"/>
  <c r="D52" i="51" s="1"/>
  <c r="F8" i="51"/>
  <c r="C7" i="50"/>
  <c r="D8" i="50" s="1"/>
  <c r="F8" i="50"/>
  <c r="E227" i="49"/>
  <c r="F228" i="49" s="1"/>
  <c r="C7" i="49"/>
  <c r="E161" i="49"/>
  <c r="F162" i="49" s="1"/>
  <c r="E95" i="49"/>
  <c r="F96" i="49" s="1"/>
  <c r="E249" i="49"/>
  <c r="F250" i="49" s="1"/>
  <c r="E29" i="49"/>
  <c r="F30" i="49" s="1"/>
  <c r="E183" i="49"/>
  <c r="F184" i="49" s="1"/>
  <c r="E139" i="49"/>
  <c r="F140" i="49" s="1"/>
  <c r="E117" i="49"/>
  <c r="F118" i="49" s="1"/>
  <c r="E271" i="49"/>
  <c r="F272" i="49" s="1"/>
  <c r="E51" i="49"/>
  <c r="F52" i="49" s="1"/>
  <c r="E205" i="49"/>
  <c r="F206" i="49" s="1"/>
  <c r="F8" i="49"/>
  <c r="E73" i="49"/>
  <c r="F74" i="49" s="1"/>
  <c r="D8" i="52" l="1"/>
  <c r="C29" i="52"/>
  <c r="D30" i="52" s="1"/>
  <c r="F8" i="52"/>
  <c r="H30" i="52"/>
  <c r="C227" i="49"/>
  <c r="D228" i="49" s="1"/>
  <c r="D8" i="49"/>
  <c r="C161" i="49"/>
  <c r="D162" i="49" s="1"/>
  <c r="C95" i="49"/>
  <c r="D96" i="49" s="1"/>
  <c r="C249" i="49"/>
  <c r="D250" i="49" s="1"/>
  <c r="C29" i="49"/>
  <c r="D30" i="49" s="1"/>
  <c r="C183" i="49"/>
  <c r="D184" i="49" s="1"/>
  <c r="C139" i="49"/>
  <c r="D140" i="49" s="1"/>
  <c r="C117" i="49"/>
  <c r="D118" i="49" s="1"/>
  <c r="C271" i="49"/>
  <c r="D272" i="49" s="1"/>
  <c r="C51" i="49"/>
  <c r="D52" i="49" s="1"/>
  <c r="C205" i="49"/>
  <c r="D206" i="49" s="1"/>
  <c r="C73" i="49"/>
  <c r="D74" i="49" s="1"/>
  <c r="F30" i="52" l="1"/>
  <c r="B11" i="48" l="1"/>
  <c r="B12" i="48" s="1"/>
  <c r="B10" i="48"/>
  <c r="B9" i="48"/>
  <c r="B11" i="47"/>
  <c r="B12" i="47" s="1"/>
  <c r="B10" i="47"/>
  <c r="B9" i="47"/>
  <c r="B9" i="46"/>
  <c r="T5" i="45"/>
  <c r="N5" i="45"/>
  <c r="F5" i="45"/>
  <c r="S5" i="45"/>
  <c r="O135" i="44"/>
  <c r="N135" i="44"/>
  <c r="K135" i="44"/>
  <c r="Q5" i="44"/>
  <c r="F5" i="44"/>
  <c r="O135" i="43"/>
  <c r="N135" i="43"/>
  <c r="M135" i="43"/>
  <c r="L135" i="43"/>
  <c r="K135" i="43"/>
  <c r="G135" i="43"/>
  <c r="T5" i="43"/>
  <c r="P5" i="43"/>
  <c r="N5" i="43"/>
  <c r="F5" i="43"/>
  <c r="I133" i="42"/>
  <c r="H133" i="42"/>
  <c r="G133" i="42"/>
  <c r="N5" i="42"/>
  <c r="I5" i="42"/>
  <c r="F5" i="42"/>
  <c r="L133" i="41"/>
  <c r="I133" i="41"/>
  <c r="H133" i="41"/>
  <c r="T5" i="41"/>
  <c r="Q5" i="41"/>
  <c r="P5" i="41"/>
  <c r="F5" i="41"/>
  <c r="M133" i="40"/>
  <c r="K133" i="40"/>
  <c r="I133" i="40"/>
  <c r="H133" i="40"/>
  <c r="G133" i="40"/>
  <c r="T5" i="40"/>
  <c r="P5" i="40"/>
  <c r="N5" i="40"/>
  <c r="M5" i="40"/>
  <c r="J5" i="40"/>
  <c r="H5" i="40"/>
  <c r="F5" i="40"/>
  <c r="K123" i="39"/>
  <c r="H123" i="39"/>
  <c r="T5" i="39"/>
  <c r="S5" i="39"/>
  <c r="R5" i="39"/>
  <c r="Q5" i="39"/>
  <c r="P5" i="39"/>
  <c r="K5" i="39"/>
  <c r="I5" i="39"/>
  <c r="G5" i="39"/>
  <c r="Q5" i="37"/>
  <c r="P5" i="37"/>
  <c r="I5" i="37"/>
  <c r="B3" i="37"/>
  <c r="B3" i="36"/>
  <c r="I29" i="35"/>
  <c r="I29" i="33"/>
  <c r="L30" i="33" s="1"/>
  <c r="I29" i="31"/>
  <c r="L30" i="31" s="1"/>
  <c r="I271" i="30"/>
  <c r="L272" i="30" s="1"/>
  <c r="B270" i="30"/>
  <c r="J250" i="30"/>
  <c r="I249" i="30"/>
  <c r="L250" i="30" s="1"/>
  <c r="G249" i="30"/>
  <c r="B248" i="30"/>
  <c r="L228" i="30"/>
  <c r="I227" i="30"/>
  <c r="G227" i="30"/>
  <c r="B226" i="30"/>
  <c r="B204" i="30"/>
  <c r="I183" i="30"/>
  <c r="B182" i="30"/>
  <c r="B160" i="30"/>
  <c r="J140" i="30"/>
  <c r="L140" i="30"/>
  <c r="I139" i="30"/>
  <c r="G139" i="30"/>
  <c r="E139" i="30"/>
  <c r="C139" i="30"/>
  <c r="D140" i="30" s="1"/>
  <c r="B138" i="30"/>
  <c r="L118" i="30"/>
  <c r="H118" i="30"/>
  <c r="I117" i="30"/>
  <c r="G117" i="30" s="1"/>
  <c r="E117" i="30" s="1"/>
  <c r="B116" i="30"/>
  <c r="I73" i="30"/>
  <c r="G73" i="30"/>
  <c r="E73" i="30"/>
  <c r="I7" i="30"/>
  <c r="J6" i="28"/>
  <c r="B4" i="28"/>
  <c r="B3" i="27"/>
  <c r="B4" i="26"/>
  <c r="X7" i="22"/>
  <c r="W7" i="22"/>
  <c r="V7" i="22"/>
  <c r="B4" i="22"/>
  <c r="B5" i="21"/>
  <c r="N7" i="19"/>
  <c r="J7" i="19"/>
  <c r="F7" i="19"/>
  <c r="B4" i="19"/>
  <c r="Y6" i="18"/>
  <c r="X6" i="18"/>
  <c r="J6" i="18"/>
  <c r="I6" i="18"/>
  <c r="B3" i="18"/>
  <c r="K7" i="17"/>
  <c r="J7" i="17"/>
  <c r="B4" i="17"/>
  <c r="K7" i="16"/>
  <c r="J7" i="16"/>
  <c r="I7" i="16"/>
  <c r="B4" i="16"/>
  <c r="Y7" i="15"/>
  <c r="X7" i="15"/>
  <c r="B4" i="15"/>
  <c r="T9" i="14"/>
  <c r="J9" i="14"/>
  <c r="I9" i="14"/>
  <c r="B6" i="14"/>
  <c r="B3" i="13"/>
  <c r="V5" i="12"/>
  <c r="U5" i="12"/>
  <c r="T5" i="12"/>
  <c r="S5" i="12"/>
  <c r="B101" i="11"/>
  <c r="B78" i="11"/>
  <c r="B79" i="11" s="1"/>
  <c r="B55" i="11"/>
  <c r="B56" i="11" s="1"/>
  <c r="B57" i="11" s="1"/>
  <c r="B32" i="11"/>
  <c r="B33" i="11" s="1"/>
  <c r="R6" i="6"/>
  <c r="Q6" i="6"/>
  <c r="K6" i="6"/>
  <c r="J6" i="6"/>
  <c r="I6" i="6"/>
  <c r="B3" i="6"/>
  <c r="M6" i="5"/>
  <c r="B3" i="5"/>
  <c r="L152" i="3"/>
  <c r="J58" i="2"/>
  <c r="B39" i="1"/>
  <c r="B38" i="1"/>
  <c r="B37" i="1"/>
  <c r="M2" i="1"/>
  <c r="G51" i="14"/>
  <c r="D37" i="14"/>
  <c r="F160" i="13"/>
  <c r="G65" i="14"/>
  <c r="D51" i="14"/>
  <c r="G79" i="14"/>
  <c r="F65" i="14"/>
  <c r="F63" i="16"/>
  <c r="F79" i="14"/>
  <c r="E65" i="14"/>
  <c r="G105" i="16"/>
  <c r="E149" i="14"/>
  <c r="E79" i="14"/>
  <c r="D65" i="14"/>
  <c r="C51" i="16"/>
  <c r="D149" i="14"/>
  <c r="D79" i="14"/>
  <c r="F90" i="13"/>
  <c r="G135" i="14"/>
  <c r="G121" i="14"/>
  <c r="F135" i="14"/>
  <c r="D121" i="14"/>
  <c r="D93" i="14"/>
  <c r="E135" i="14"/>
  <c r="F104" i="13"/>
  <c r="G93" i="17"/>
  <c r="E21" i="15"/>
  <c r="D135" i="14"/>
  <c r="G23" i="14"/>
  <c r="F23" i="14"/>
  <c r="D104" i="13"/>
  <c r="G21" i="16"/>
  <c r="K20" i="9"/>
  <c r="K16" i="9"/>
  <c r="K12" i="9"/>
  <c r="O21" i="9"/>
  <c r="E19" i="9"/>
  <c r="O17" i="9"/>
  <c r="E15" i="9"/>
  <c r="O13" i="9"/>
  <c r="E11" i="9"/>
  <c r="O9" i="9"/>
  <c r="G132" i="13"/>
  <c r="U41" i="12"/>
  <c r="U37" i="12"/>
  <c r="U32" i="12"/>
  <c r="U24" i="12"/>
  <c r="I20" i="9"/>
  <c r="F132" i="13"/>
  <c r="M21" i="9"/>
  <c r="M17" i="9"/>
  <c r="M13" i="9"/>
  <c r="F118" i="13"/>
  <c r="U25" i="12"/>
  <c r="U15" i="12"/>
  <c r="G20" i="9"/>
  <c r="E118" i="13"/>
  <c r="K21" i="9"/>
  <c r="K17" i="9"/>
  <c r="K13" i="9"/>
  <c r="K9" i="9"/>
  <c r="D118" i="13"/>
  <c r="U16" i="12"/>
  <c r="E20" i="9"/>
  <c r="O18" i="9"/>
  <c r="E16" i="9"/>
  <c r="O14" i="9"/>
  <c r="E12" i="9"/>
  <c r="O10" i="9"/>
  <c r="I21" i="9"/>
  <c r="I17" i="9"/>
  <c r="I13" i="9"/>
  <c r="I9" i="9"/>
  <c r="E104" i="13"/>
  <c r="U17" i="12"/>
  <c r="U6" i="12"/>
  <c r="M18" i="9"/>
  <c r="M14" i="9"/>
  <c r="M10" i="9"/>
  <c r="G107" i="14"/>
  <c r="G21" i="9"/>
  <c r="G17" i="9"/>
  <c r="E23" i="14"/>
  <c r="U39" i="12"/>
  <c r="U34" i="12"/>
  <c r="U28" i="12"/>
  <c r="U18" i="12"/>
  <c r="U7" i="12"/>
  <c r="D23" i="14"/>
  <c r="E21" i="9"/>
  <c r="O19" i="9"/>
  <c r="E17" i="9"/>
  <c r="O15" i="9"/>
  <c r="C23" i="14"/>
  <c r="U29" i="12"/>
  <c r="U19" i="12"/>
  <c r="U8" i="12"/>
  <c r="O20" i="13"/>
  <c r="F49" i="16"/>
  <c r="U54" i="12"/>
  <c r="U52" i="12"/>
  <c r="U50" i="12"/>
  <c r="U48" i="12"/>
  <c r="U43" i="12"/>
  <c r="U35" i="12"/>
  <c r="U30" i="12"/>
  <c r="U20" i="12"/>
  <c r="U9" i="12"/>
  <c r="D37" i="16"/>
  <c r="G20" i="13"/>
  <c r="C21" i="15"/>
  <c r="D54" i="11"/>
  <c r="G19" i="9"/>
  <c r="D20" i="13"/>
  <c r="D100" i="11"/>
  <c r="D8" i="11"/>
  <c r="K15" i="9"/>
  <c r="C37" i="16"/>
  <c r="G18" i="9"/>
  <c r="E13" i="9"/>
  <c r="I11" i="9"/>
  <c r="G9" i="9"/>
  <c r="U11" i="12"/>
  <c r="I15" i="9"/>
  <c r="E18" i="9"/>
  <c r="G11" i="9"/>
  <c r="E9" i="9"/>
  <c r="U10" i="12"/>
  <c r="Q12" i="9"/>
  <c r="U42" i="12"/>
  <c r="U40" i="12"/>
  <c r="O20" i="9"/>
  <c r="O12" i="9"/>
  <c r="Q10" i="9"/>
  <c r="K14" i="9"/>
  <c r="M20" i="9"/>
  <c r="M12" i="9"/>
  <c r="K10" i="9"/>
  <c r="G34" i="13"/>
  <c r="U31" i="12"/>
  <c r="D78" i="11"/>
  <c r="I14" i="9"/>
  <c r="F34" i="13"/>
  <c r="D31" i="11"/>
  <c r="I12" i="9"/>
  <c r="I10" i="9"/>
  <c r="E34" i="13"/>
  <c r="D77" i="11"/>
  <c r="M19" i="9"/>
  <c r="O16" i="9"/>
  <c r="G10" i="9"/>
  <c r="U22" i="12"/>
  <c r="K19" i="9"/>
  <c r="E14" i="9"/>
  <c r="Q11" i="9"/>
  <c r="U21" i="12"/>
  <c r="C53" i="12"/>
  <c r="M16" i="9"/>
  <c r="E10" i="9"/>
  <c r="U46" i="12"/>
  <c r="G54" i="12"/>
  <c r="I19" i="9"/>
  <c r="I16" i="9"/>
  <c r="O11" i="9"/>
  <c r="E20" i="13"/>
  <c r="U56" i="12"/>
  <c r="I18" i="9"/>
  <c r="K11" i="9"/>
  <c r="M9" i="9"/>
  <c r="Q9" i="9"/>
  <c r="D56" i="11"/>
  <c r="D55" i="11"/>
  <c r="F20" i="13"/>
  <c r="U36" i="12"/>
  <c r="K18" i="9"/>
  <c r="M15" i="9"/>
  <c r="Q13" i="9"/>
  <c r="G53" i="12"/>
  <c r="G57" i="12" s="1"/>
  <c r="M11" i="9"/>
  <c r="F53" i="12"/>
  <c r="E53" i="12"/>
  <c r="H17" i="2"/>
  <c r="G17" i="2"/>
  <c r="G29" i="33" l="1"/>
  <c r="E29" i="33" s="1"/>
  <c r="C29" i="33" s="1"/>
  <c r="G29" i="31"/>
  <c r="E29" i="31" s="1"/>
  <c r="K67" i="2"/>
  <c r="J67" i="2"/>
  <c r="K37" i="3"/>
  <c r="L37" i="3"/>
  <c r="J37" i="3"/>
  <c r="I18" i="2"/>
  <c r="K15" i="2"/>
  <c r="L15" i="2"/>
  <c r="J15" i="2"/>
  <c r="F114" i="3"/>
  <c r="J99" i="3"/>
  <c r="L99" i="3"/>
  <c r="K99" i="3"/>
  <c r="L36" i="2"/>
  <c r="K36" i="2"/>
  <c r="J36" i="2"/>
  <c r="K45" i="3"/>
  <c r="J45" i="3"/>
  <c r="L162" i="3"/>
  <c r="K162" i="3"/>
  <c r="J162" i="3"/>
  <c r="K32" i="3"/>
  <c r="L32" i="3"/>
  <c r="J32" i="3"/>
  <c r="K20" i="2"/>
  <c r="J20" i="2"/>
  <c r="I113" i="3"/>
  <c r="J102" i="3"/>
  <c r="L102" i="3"/>
  <c r="K102" i="3"/>
  <c r="F189" i="3"/>
  <c r="L218" i="3"/>
  <c r="K218" i="3"/>
  <c r="J218" i="3"/>
  <c r="J35" i="3"/>
  <c r="L35" i="3"/>
  <c r="K35" i="3"/>
  <c r="G189" i="3"/>
  <c r="J14" i="2"/>
  <c r="L14" i="2"/>
  <c r="I17" i="2"/>
  <c r="K14" i="2"/>
  <c r="J38" i="2"/>
  <c r="K38" i="2"/>
  <c r="L38" i="2"/>
  <c r="K41" i="2"/>
  <c r="J41" i="2"/>
  <c r="E68" i="2"/>
  <c r="K26" i="3"/>
  <c r="L26" i="3"/>
  <c r="J26" i="3"/>
  <c r="J29" i="3"/>
  <c r="L29" i="3"/>
  <c r="K29" i="3"/>
  <c r="E114" i="3"/>
  <c r="H190" i="3"/>
  <c r="L112" i="3"/>
  <c r="I123" i="3"/>
  <c r="K112" i="3"/>
  <c r="J112" i="3"/>
  <c r="M9" i="5"/>
  <c r="L9" i="5"/>
  <c r="K9" i="5"/>
  <c r="J9" i="5"/>
  <c r="I9" i="5"/>
  <c r="U28" i="5"/>
  <c r="W28" i="5"/>
  <c r="V28" i="5"/>
  <c r="T28" i="5"/>
  <c r="S28" i="5"/>
  <c r="K42" i="3"/>
  <c r="J42" i="3"/>
  <c r="K86" i="3"/>
  <c r="L86" i="3"/>
  <c r="J86" i="3"/>
  <c r="K163" i="3"/>
  <c r="J163" i="3"/>
  <c r="L163" i="3"/>
  <c r="F191" i="3"/>
  <c r="K20" i="3"/>
  <c r="L20" i="3"/>
  <c r="J20" i="3"/>
  <c r="L69" i="3"/>
  <c r="K69" i="3"/>
  <c r="J69" i="3"/>
  <c r="H191" i="3"/>
  <c r="K17" i="3"/>
  <c r="J17" i="3"/>
  <c r="L17" i="3"/>
  <c r="G120" i="3"/>
  <c r="K210" i="3"/>
  <c r="L210" i="3"/>
  <c r="J210" i="3"/>
  <c r="L38" i="3"/>
  <c r="K38" i="3"/>
  <c r="J38" i="3"/>
  <c r="J39" i="3"/>
  <c r="L39" i="3"/>
  <c r="K39" i="3"/>
  <c r="F192" i="3"/>
  <c r="F193" i="3"/>
  <c r="G192" i="3"/>
  <c r="E119" i="3"/>
  <c r="E116" i="3"/>
  <c r="H193" i="3"/>
  <c r="K61" i="3"/>
  <c r="J61" i="3"/>
  <c r="J14" i="3"/>
  <c r="L14" i="3"/>
  <c r="K14" i="3"/>
  <c r="L36" i="3"/>
  <c r="K36" i="3"/>
  <c r="J36" i="3"/>
  <c r="E69" i="2"/>
  <c r="F69" i="2"/>
  <c r="K158" i="3"/>
  <c r="J158" i="3"/>
  <c r="L158" i="3"/>
  <c r="W52" i="5"/>
  <c r="V52" i="5"/>
  <c r="U52" i="5"/>
  <c r="T52" i="5"/>
  <c r="S52" i="5"/>
  <c r="H68" i="2"/>
  <c r="F42" i="2"/>
  <c r="L11" i="3"/>
  <c r="K11" i="3"/>
  <c r="J11" i="3"/>
  <c r="K46" i="3"/>
  <c r="J46" i="3"/>
  <c r="G42" i="2"/>
  <c r="G69" i="2"/>
  <c r="G116" i="3"/>
  <c r="E121" i="3"/>
  <c r="I187" i="3"/>
  <c r="L176" i="3"/>
  <c r="J176" i="3"/>
  <c r="K176" i="3"/>
  <c r="G194" i="3"/>
  <c r="K49" i="3"/>
  <c r="J49" i="3"/>
  <c r="E42" i="2"/>
  <c r="K50" i="3"/>
  <c r="J50" i="3"/>
  <c r="H42" i="2"/>
  <c r="H69" i="2"/>
  <c r="G121" i="3"/>
  <c r="K166" i="3"/>
  <c r="J166" i="3"/>
  <c r="L166" i="3"/>
  <c r="I194" i="3"/>
  <c r="K183" i="3"/>
  <c r="J183" i="3"/>
  <c r="L183" i="3"/>
  <c r="S21" i="6"/>
  <c r="R21" i="6"/>
  <c r="Q21" i="6"/>
  <c r="L23" i="3"/>
  <c r="K23" i="3"/>
  <c r="J23" i="3"/>
  <c r="J21" i="2"/>
  <c r="K21" i="2"/>
  <c r="E186" i="3"/>
  <c r="U40" i="5"/>
  <c r="S40" i="5"/>
  <c r="W40" i="5"/>
  <c r="T40" i="5"/>
  <c r="V40" i="5"/>
  <c r="K19" i="2"/>
  <c r="J19" i="2"/>
  <c r="F43" i="2"/>
  <c r="F186" i="3"/>
  <c r="F195" i="3"/>
  <c r="L23" i="5"/>
  <c r="K23" i="5"/>
  <c r="J23" i="5"/>
  <c r="M23" i="5"/>
  <c r="I23" i="5"/>
  <c r="L13" i="3"/>
  <c r="K13" i="3"/>
  <c r="J13" i="3"/>
  <c r="L8" i="2"/>
  <c r="K8" i="2"/>
  <c r="J8" i="2"/>
  <c r="K32" i="2"/>
  <c r="L32" i="2"/>
  <c r="J32" i="2"/>
  <c r="E190" i="3"/>
  <c r="J7" i="2"/>
  <c r="L7" i="2"/>
  <c r="K7" i="2"/>
  <c r="G43" i="2"/>
  <c r="G117" i="3"/>
  <c r="E187" i="3"/>
  <c r="G195" i="3"/>
  <c r="L10" i="3"/>
  <c r="K10" i="3"/>
  <c r="J10" i="3"/>
  <c r="F68" i="2"/>
  <c r="E113" i="3"/>
  <c r="W24" i="5"/>
  <c r="V24" i="5"/>
  <c r="U24" i="5"/>
  <c r="T24" i="5"/>
  <c r="S24" i="5"/>
  <c r="K7" i="3"/>
  <c r="L7" i="3"/>
  <c r="J7" i="3"/>
  <c r="K24" i="2"/>
  <c r="J24" i="2"/>
  <c r="L24" i="2"/>
  <c r="G113" i="3"/>
  <c r="E118" i="3"/>
  <c r="G68" i="2"/>
  <c r="K50" i="2"/>
  <c r="L50" i="2"/>
  <c r="J50" i="2"/>
  <c r="H43" i="2"/>
  <c r="G118" i="3"/>
  <c r="E123" i="3"/>
  <c r="K161" i="3"/>
  <c r="J161" i="3"/>
  <c r="L161" i="3"/>
  <c r="G196" i="3"/>
  <c r="T10" i="5"/>
  <c r="W10" i="5"/>
  <c r="V10" i="5"/>
  <c r="U10" i="5"/>
  <c r="S10" i="5"/>
  <c r="I32" i="5"/>
  <c r="M32" i="5"/>
  <c r="L32" i="5"/>
  <c r="K32" i="5"/>
  <c r="J32" i="5"/>
  <c r="K38" i="5"/>
  <c r="J38" i="5"/>
  <c r="M38" i="5"/>
  <c r="L38" i="5"/>
  <c r="I38" i="5"/>
  <c r="K16" i="6"/>
  <c r="J16" i="6"/>
  <c r="I16" i="6"/>
  <c r="V33" i="5"/>
  <c r="U33" i="5"/>
  <c r="T33" i="5"/>
  <c r="W33" i="5"/>
  <c r="S33" i="5"/>
  <c r="M35" i="5"/>
  <c r="L35" i="5"/>
  <c r="K35" i="5"/>
  <c r="J35" i="5"/>
  <c r="I35" i="5"/>
  <c r="S8" i="6"/>
  <c r="R8" i="6"/>
  <c r="Q8" i="6"/>
  <c r="L157" i="3"/>
  <c r="J157" i="3"/>
  <c r="K157" i="3"/>
  <c r="F187" i="3"/>
  <c r="F190" i="3"/>
  <c r="L182" i="3"/>
  <c r="J182" i="3"/>
  <c r="I193" i="3"/>
  <c r="K182" i="3"/>
  <c r="M48" i="5"/>
  <c r="L48" i="5"/>
  <c r="K48" i="5"/>
  <c r="I48" i="5"/>
  <c r="J48" i="5"/>
  <c r="K11" i="6"/>
  <c r="J11" i="6"/>
  <c r="I11" i="6"/>
  <c r="K32" i="6"/>
  <c r="J32" i="6"/>
  <c r="I32" i="6"/>
  <c r="G187" i="3"/>
  <c r="G190" i="3"/>
  <c r="L213" i="3"/>
  <c r="K213" i="3"/>
  <c r="J213" i="3"/>
  <c r="L216" i="3"/>
  <c r="K216" i="3"/>
  <c r="J216" i="3"/>
  <c r="J12" i="5"/>
  <c r="M12" i="5"/>
  <c r="L12" i="5"/>
  <c r="K12" i="5"/>
  <c r="I12" i="5"/>
  <c r="V14" i="5"/>
  <c r="U14" i="5"/>
  <c r="T14" i="5"/>
  <c r="W14" i="5"/>
  <c r="S14" i="5"/>
  <c r="L17" i="5"/>
  <c r="M17" i="5"/>
  <c r="K17" i="5"/>
  <c r="J17" i="5"/>
  <c r="I17" i="5"/>
  <c r="S22" i="5"/>
  <c r="W22" i="5"/>
  <c r="V22" i="5"/>
  <c r="U22" i="5"/>
  <c r="T22" i="5"/>
  <c r="L43" i="5"/>
  <c r="K43" i="5"/>
  <c r="J43" i="5"/>
  <c r="M43" i="5"/>
  <c r="I43" i="5"/>
  <c r="K50" i="5"/>
  <c r="J50" i="5"/>
  <c r="I50" i="5"/>
  <c r="L50" i="5"/>
  <c r="M50" i="5"/>
  <c r="S42" i="6"/>
  <c r="R42" i="6"/>
  <c r="Q42" i="6"/>
  <c r="U9" i="5"/>
  <c r="W9" i="5"/>
  <c r="V9" i="5"/>
  <c r="T9" i="5"/>
  <c r="S9" i="5"/>
  <c r="W18" i="5"/>
  <c r="U18" i="5"/>
  <c r="V18" i="5"/>
  <c r="T18" i="5"/>
  <c r="S18" i="5"/>
  <c r="M28" i="5"/>
  <c r="K28" i="5"/>
  <c r="L28" i="5"/>
  <c r="J28" i="5"/>
  <c r="I28" i="5"/>
  <c r="K14" i="6"/>
  <c r="J14" i="6"/>
  <c r="I14" i="6"/>
  <c r="S28" i="6"/>
  <c r="R28" i="6"/>
  <c r="Q28" i="6"/>
  <c r="M33" i="5"/>
  <c r="L33" i="5"/>
  <c r="K33" i="5"/>
  <c r="J33" i="5"/>
  <c r="I33" i="5"/>
  <c r="S37" i="6"/>
  <c r="R37" i="6"/>
  <c r="Q37" i="6"/>
  <c r="S48" i="6"/>
  <c r="R48" i="6"/>
  <c r="Q48" i="6"/>
  <c r="G123" i="3"/>
  <c r="E194" i="3"/>
  <c r="L167" i="3"/>
  <c r="K167" i="3"/>
  <c r="J167" i="3"/>
  <c r="E191" i="3"/>
  <c r="F194" i="3"/>
  <c r="M16" i="5"/>
  <c r="L16" i="5"/>
  <c r="J16" i="5"/>
  <c r="I16" i="5"/>
  <c r="K16" i="5"/>
  <c r="Q36" i="6"/>
  <c r="S36" i="6"/>
  <c r="R36" i="6"/>
  <c r="K25" i="6"/>
  <c r="J25" i="6"/>
  <c r="I25" i="6"/>
  <c r="V8" i="5"/>
  <c r="U8" i="5"/>
  <c r="S8" i="5"/>
  <c r="T8" i="5"/>
  <c r="W8" i="5"/>
  <c r="K11" i="5"/>
  <c r="M11" i="5"/>
  <c r="L11" i="5"/>
  <c r="I11" i="5"/>
  <c r="J11" i="5"/>
  <c r="W13" i="5"/>
  <c r="V13" i="5"/>
  <c r="U13" i="5"/>
  <c r="S13" i="5"/>
  <c r="T13" i="5"/>
  <c r="K24" i="5"/>
  <c r="J24" i="5"/>
  <c r="I24" i="5"/>
  <c r="L24" i="5"/>
  <c r="M24" i="5"/>
  <c r="V25" i="5"/>
  <c r="U25" i="5"/>
  <c r="S25" i="5"/>
  <c r="W25" i="5"/>
  <c r="T25" i="5"/>
  <c r="T29" i="5"/>
  <c r="S29" i="5"/>
  <c r="W29" i="5"/>
  <c r="U29" i="5"/>
  <c r="V29" i="5"/>
  <c r="W32" i="5"/>
  <c r="V32" i="5"/>
  <c r="U32" i="5"/>
  <c r="S32" i="5"/>
  <c r="T32" i="5"/>
  <c r="L34" i="5"/>
  <c r="K34" i="5"/>
  <c r="I34" i="5"/>
  <c r="M34" i="5"/>
  <c r="J34" i="5"/>
  <c r="L37" i="5"/>
  <c r="K37" i="5"/>
  <c r="M37" i="5"/>
  <c r="I37" i="5"/>
  <c r="J37" i="5"/>
  <c r="U48" i="5"/>
  <c r="T48" i="5"/>
  <c r="W48" i="5"/>
  <c r="S48" i="5"/>
  <c r="V48" i="5"/>
  <c r="G191" i="3"/>
  <c r="M20" i="5"/>
  <c r="I20" i="5"/>
  <c r="L20" i="5"/>
  <c r="K20" i="5"/>
  <c r="J20" i="5"/>
  <c r="K12" i="6"/>
  <c r="J12" i="6"/>
  <c r="I12" i="6"/>
  <c r="S14" i="6"/>
  <c r="R14" i="6"/>
  <c r="Q14" i="6"/>
  <c r="S22" i="6"/>
  <c r="R22" i="6"/>
  <c r="Q22" i="6"/>
  <c r="L15" i="5"/>
  <c r="K15" i="5"/>
  <c r="I15" i="5"/>
  <c r="M15" i="5"/>
  <c r="J15" i="5"/>
  <c r="M42" i="5"/>
  <c r="L42" i="5"/>
  <c r="K42" i="5"/>
  <c r="I42" i="5"/>
  <c r="J42" i="5"/>
  <c r="K26" i="6"/>
  <c r="J26" i="6"/>
  <c r="I26" i="6"/>
  <c r="K208" i="3"/>
  <c r="J208" i="3"/>
  <c r="L208" i="3"/>
  <c r="K211" i="3"/>
  <c r="L211" i="3"/>
  <c r="J211" i="3"/>
  <c r="L214" i="3"/>
  <c r="K214" i="3"/>
  <c r="J214" i="3"/>
  <c r="L10" i="5"/>
  <c r="K10" i="5"/>
  <c r="J10" i="5"/>
  <c r="M10" i="5"/>
  <c r="I10" i="5"/>
  <c r="K39" i="6"/>
  <c r="J39" i="6"/>
  <c r="I39" i="6"/>
  <c r="E115" i="3"/>
  <c r="L168" i="3"/>
  <c r="K168" i="3"/>
  <c r="J168" i="3"/>
  <c r="L171" i="3"/>
  <c r="K171" i="3"/>
  <c r="J171" i="3"/>
  <c r="E192" i="3"/>
  <c r="E195" i="3"/>
  <c r="J19" i="5"/>
  <c r="M19" i="5"/>
  <c r="L19" i="5"/>
  <c r="I19" i="5"/>
  <c r="K19" i="5"/>
  <c r="K30" i="5"/>
  <c r="I30" i="5"/>
  <c r="M30" i="5"/>
  <c r="L30" i="5"/>
  <c r="J30" i="5"/>
  <c r="J39" i="5"/>
  <c r="I39" i="5"/>
  <c r="M39" i="5"/>
  <c r="L39" i="5"/>
  <c r="K39" i="5"/>
  <c r="S12" i="6"/>
  <c r="R12" i="6"/>
  <c r="Q12" i="6"/>
  <c r="U20" i="5"/>
  <c r="S20" i="5"/>
  <c r="W20" i="5"/>
  <c r="V20" i="5"/>
  <c r="T20" i="5"/>
  <c r="M36" i="5"/>
  <c r="L36" i="5"/>
  <c r="K36" i="5"/>
  <c r="J36" i="5"/>
  <c r="I36" i="5"/>
  <c r="S15" i="6"/>
  <c r="R15" i="6"/>
  <c r="Q15" i="6"/>
  <c r="K35" i="6"/>
  <c r="I35" i="6"/>
  <c r="J35" i="6"/>
  <c r="S51" i="6"/>
  <c r="R51" i="6"/>
  <c r="Q51" i="6"/>
  <c r="U34" i="5"/>
  <c r="T34" i="5"/>
  <c r="S34" i="5"/>
  <c r="W34" i="5"/>
  <c r="V34" i="5"/>
  <c r="S42" i="5"/>
  <c r="W42" i="5"/>
  <c r="V42" i="5"/>
  <c r="U42" i="5"/>
  <c r="T42" i="5"/>
  <c r="S7" i="6"/>
  <c r="R7" i="6"/>
  <c r="Q7" i="6"/>
  <c r="K46" i="6"/>
  <c r="J46" i="6"/>
  <c r="I46" i="6"/>
  <c r="G186" i="3"/>
  <c r="K215" i="3"/>
  <c r="L215" i="3"/>
  <c r="J215" i="3"/>
  <c r="M44" i="5"/>
  <c r="K44" i="5"/>
  <c r="J44" i="5"/>
  <c r="I44" i="5"/>
  <c r="L44" i="5"/>
  <c r="K153" i="3"/>
  <c r="J153" i="3"/>
  <c r="L153" i="3"/>
  <c r="K156" i="3"/>
  <c r="J156" i="3"/>
  <c r="L156" i="3"/>
  <c r="K178" i="3"/>
  <c r="J178" i="3"/>
  <c r="I189" i="3"/>
  <c r="L178" i="3"/>
  <c r="K181" i="3"/>
  <c r="J181" i="3"/>
  <c r="I192" i="3"/>
  <c r="L181" i="3"/>
  <c r="M22" i="5"/>
  <c r="L22" i="5"/>
  <c r="K22" i="5"/>
  <c r="J22" i="5"/>
  <c r="I22" i="5"/>
  <c r="S10" i="6"/>
  <c r="R10" i="6"/>
  <c r="Q10" i="6"/>
  <c r="S35" i="6"/>
  <c r="R35" i="6"/>
  <c r="Q35" i="6"/>
  <c r="K52" i="6"/>
  <c r="J52" i="6"/>
  <c r="I52" i="6"/>
  <c r="E196" i="3"/>
  <c r="K18" i="5"/>
  <c r="I18" i="5"/>
  <c r="M18" i="5"/>
  <c r="L18" i="5"/>
  <c r="J18" i="5"/>
  <c r="I40" i="6"/>
  <c r="K40" i="6"/>
  <c r="J40" i="6"/>
  <c r="K8" i="6"/>
  <c r="I8" i="6"/>
  <c r="J8" i="6"/>
  <c r="S31" i="6"/>
  <c r="Q31" i="6"/>
  <c r="R31" i="6"/>
  <c r="K57" i="13"/>
  <c r="J57" i="13"/>
  <c r="I57" i="13"/>
  <c r="G122" i="3"/>
  <c r="F196" i="3"/>
  <c r="I13" i="5"/>
  <c r="M13" i="5"/>
  <c r="L13" i="5"/>
  <c r="K13" i="5"/>
  <c r="J13" i="5"/>
  <c r="L29" i="5"/>
  <c r="J29" i="5"/>
  <c r="M29" i="5"/>
  <c r="K29" i="5"/>
  <c r="I29" i="5"/>
  <c r="V12" i="12"/>
  <c r="T12" i="12"/>
  <c r="S12" i="12"/>
  <c r="V36" i="12"/>
  <c r="T36" i="12"/>
  <c r="S36" i="12"/>
  <c r="H54" i="12"/>
  <c r="K7" i="12"/>
  <c r="L7" i="12"/>
  <c r="J7" i="12"/>
  <c r="I7" i="12"/>
  <c r="J91" i="14"/>
  <c r="I91" i="14"/>
  <c r="M40" i="5"/>
  <c r="I40" i="5"/>
  <c r="L40" i="5"/>
  <c r="K40" i="5"/>
  <c r="J40" i="5"/>
  <c r="W19" i="13"/>
  <c r="V19" i="13"/>
  <c r="U19" i="13"/>
  <c r="J111" i="14"/>
  <c r="I111" i="14"/>
  <c r="K10" i="6"/>
  <c r="J10" i="6"/>
  <c r="I10" i="6"/>
  <c r="V22" i="12"/>
  <c r="T22" i="12"/>
  <c r="S22" i="12"/>
  <c r="S26" i="6"/>
  <c r="R26" i="6"/>
  <c r="Q26" i="6"/>
  <c r="K30" i="6"/>
  <c r="J30" i="6"/>
  <c r="I30" i="6"/>
  <c r="V23" i="12"/>
  <c r="T23" i="12"/>
  <c r="S23" i="12"/>
  <c r="K23" i="6"/>
  <c r="J23" i="6"/>
  <c r="I23" i="6"/>
  <c r="H53" i="12"/>
  <c r="K6" i="12"/>
  <c r="L6" i="12"/>
  <c r="J6" i="12"/>
  <c r="I6" i="12"/>
  <c r="K83" i="13"/>
  <c r="J83" i="13"/>
  <c r="I83" i="13"/>
  <c r="G114" i="3"/>
  <c r="G119" i="3"/>
  <c r="J138" i="14"/>
  <c r="I138" i="14"/>
  <c r="V31" i="12"/>
  <c r="T31" i="12"/>
  <c r="S31" i="12"/>
  <c r="M42" i="15"/>
  <c r="L42" i="15"/>
  <c r="K42" i="15"/>
  <c r="J42" i="15"/>
  <c r="I42" i="15"/>
  <c r="K93" i="13"/>
  <c r="J93" i="13"/>
  <c r="I93" i="13"/>
  <c r="J33" i="14"/>
  <c r="I33" i="14"/>
  <c r="L49" i="5"/>
  <c r="K49" i="5"/>
  <c r="J49" i="5"/>
  <c r="M49" i="5"/>
  <c r="I49" i="5"/>
  <c r="K41" i="6"/>
  <c r="J41" i="6"/>
  <c r="I41" i="6"/>
  <c r="K102" i="13"/>
  <c r="J102" i="13"/>
  <c r="I102" i="13"/>
  <c r="J31" i="5"/>
  <c r="M31" i="5"/>
  <c r="K31" i="5"/>
  <c r="I31" i="5"/>
  <c r="L31" i="5"/>
  <c r="I52" i="5"/>
  <c r="J52" i="5"/>
  <c r="M52" i="5"/>
  <c r="L52" i="5"/>
  <c r="K52" i="5"/>
  <c r="V11" i="12"/>
  <c r="T11" i="12"/>
  <c r="S11" i="12"/>
  <c r="K50" i="13"/>
  <c r="J50" i="13"/>
  <c r="I50" i="13"/>
  <c r="K114" i="13"/>
  <c r="I114" i="13"/>
  <c r="J114" i="13"/>
  <c r="V13" i="12"/>
  <c r="T13" i="12"/>
  <c r="S13" i="12"/>
  <c r="V44" i="12"/>
  <c r="S44" i="12"/>
  <c r="T44" i="12"/>
  <c r="K24" i="13"/>
  <c r="J24" i="13"/>
  <c r="I24" i="13"/>
  <c r="K126" i="13"/>
  <c r="J126" i="13"/>
  <c r="I126" i="13"/>
  <c r="T19" i="14"/>
  <c r="S19" i="14"/>
  <c r="H21" i="16"/>
  <c r="J13" i="16"/>
  <c r="I13" i="16"/>
  <c r="V46" i="12"/>
  <c r="T46" i="12"/>
  <c r="S46" i="12"/>
  <c r="H34" i="13"/>
  <c r="K26" i="13"/>
  <c r="J26" i="13"/>
  <c r="I26" i="13"/>
  <c r="V21" i="12"/>
  <c r="T21" i="12"/>
  <c r="S21" i="12"/>
  <c r="V40" i="12"/>
  <c r="T40" i="12"/>
  <c r="S40" i="12"/>
  <c r="V56" i="12"/>
  <c r="T56" i="12"/>
  <c r="S56" i="12"/>
  <c r="K159" i="13"/>
  <c r="J159" i="13"/>
  <c r="I159" i="13"/>
  <c r="W9" i="13"/>
  <c r="V9" i="13"/>
  <c r="U9" i="13"/>
  <c r="H20" i="13"/>
  <c r="K12" i="13"/>
  <c r="J12" i="13"/>
  <c r="I12" i="13"/>
  <c r="J55" i="14"/>
  <c r="I55" i="14"/>
  <c r="J115" i="14"/>
  <c r="I115" i="14"/>
  <c r="V20" i="12"/>
  <c r="T20" i="12"/>
  <c r="S20" i="12"/>
  <c r="V30" i="12"/>
  <c r="T30" i="12"/>
  <c r="S30" i="12"/>
  <c r="V35" i="12"/>
  <c r="T35" i="12"/>
  <c r="S35" i="12"/>
  <c r="V43" i="12"/>
  <c r="T43" i="12"/>
  <c r="S43" i="12"/>
  <c r="V48" i="12"/>
  <c r="T48" i="12"/>
  <c r="S48" i="12"/>
  <c r="V50" i="12"/>
  <c r="T50" i="12"/>
  <c r="S50" i="12"/>
  <c r="V52" i="12"/>
  <c r="T52" i="12"/>
  <c r="S52" i="12"/>
  <c r="V54" i="12"/>
  <c r="T54" i="12"/>
  <c r="S54" i="12"/>
  <c r="K59" i="13"/>
  <c r="J59" i="13"/>
  <c r="I59" i="13"/>
  <c r="K28" i="13"/>
  <c r="J28" i="13"/>
  <c r="I28" i="13"/>
  <c r="K67" i="13"/>
  <c r="J67" i="13"/>
  <c r="I67" i="13"/>
  <c r="V19" i="12"/>
  <c r="T19" i="12"/>
  <c r="S19" i="12"/>
  <c r="V29" i="12"/>
  <c r="T29" i="12"/>
  <c r="S29" i="12"/>
  <c r="K36" i="13"/>
  <c r="J36" i="13"/>
  <c r="I36" i="13"/>
  <c r="J76" i="14"/>
  <c r="I76" i="14"/>
  <c r="K13" i="13"/>
  <c r="J13" i="13"/>
  <c r="I13" i="13"/>
  <c r="V18" i="12"/>
  <c r="T18" i="12"/>
  <c r="S18" i="12"/>
  <c r="V28" i="12"/>
  <c r="T28" i="12"/>
  <c r="S28" i="12"/>
  <c r="V34" i="12"/>
  <c r="T34" i="12"/>
  <c r="S34" i="12"/>
  <c r="V39" i="12"/>
  <c r="T39" i="12"/>
  <c r="S39" i="12"/>
  <c r="K61" i="13"/>
  <c r="J61" i="13"/>
  <c r="I61" i="13"/>
  <c r="K155" i="13"/>
  <c r="J155" i="13"/>
  <c r="I155" i="13"/>
  <c r="J99" i="14"/>
  <c r="I99" i="14"/>
  <c r="H107" i="14"/>
  <c r="V45" i="12"/>
  <c r="T45" i="12"/>
  <c r="S45" i="12"/>
  <c r="K10" i="13"/>
  <c r="J10" i="13"/>
  <c r="I10" i="13"/>
  <c r="K69" i="13"/>
  <c r="J69" i="13"/>
  <c r="I69" i="13"/>
  <c r="J119" i="14"/>
  <c r="I119" i="14"/>
  <c r="J154" i="14"/>
  <c r="I154" i="14"/>
  <c r="V17" i="12"/>
  <c r="T17" i="12"/>
  <c r="S17" i="12"/>
  <c r="V27" i="12"/>
  <c r="T27" i="12"/>
  <c r="S27" i="12"/>
  <c r="V42" i="12"/>
  <c r="T42" i="12"/>
  <c r="S42" i="12"/>
  <c r="K38" i="13"/>
  <c r="J38" i="13"/>
  <c r="I38" i="13"/>
  <c r="K157" i="13"/>
  <c r="J157" i="13"/>
  <c r="I157" i="13"/>
  <c r="J44" i="14"/>
  <c r="I44" i="14"/>
  <c r="J137" i="16"/>
  <c r="I137" i="16"/>
  <c r="V10" i="12"/>
  <c r="T10" i="12"/>
  <c r="S10" i="12"/>
  <c r="V57" i="12"/>
  <c r="T57" i="12"/>
  <c r="S57" i="12"/>
  <c r="K14" i="13"/>
  <c r="J14" i="13"/>
  <c r="I14" i="13"/>
  <c r="K45" i="13"/>
  <c r="J45" i="13"/>
  <c r="I45" i="13"/>
  <c r="K145" i="13"/>
  <c r="J145" i="13"/>
  <c r="I145" i="13"/>
  <c r="V16" i="12"/>
  <c r="T16" i="12"/>
  <c r="S16" i="12"/>
  <c r="V26" i="12"/>
  <c r="T26" i="12"/>
  <c r="S26" i="12"/>
  <c r="V33" i="12"/>
  <c r="T33" i="12"/>
  <c r="S33" i="12"/>
  <c r="V38" i="12"/>
  <c r="T38" i="12"/>
  <c r="S38" i="12"/>
  <c r="W17" i="13"/>
  <c r="V17" i="13"/>
  <c r="U17" i="13"/>
  <c r="K134" i="13"/>
  <c r="J134" i="13"/>
  <c r="I134" i="13"/>
  <c r="T47" i="12"/>
  <c r="S47" i="12"/>
  <c r="V47" i="12"/>
  <c r="V55" i="12"/>
  <c r="T55" i="12"/>
  <c r="S55" i="12"/>
  <c r="K71" i="13"/>
  <c r="J71" i="13"/>
  <c r="I71" i="13"/>
  <c r="K88" i="13"/>
  <c r="J88" i="13"/>
  <c r="I88" i="13"/>
  <c r="K148" i="13"/>
  <c r="J148" i="13"/>
  <c r="I148" i="13"/>
  <c r="M30" i="15"/>
  <c r="L30" i="15"/>
  <c r="K30" i="15"/>
  <c r="J30" i="15"/>
  <c r="I30" i="15"/>
  <c r="T15" i="12"/>
  <c r="S15" i="12"/>
  <c r="V15" i="12"/>
  <c r="T25" i="12"/>
  <c r="S25" i="12"/>
  <c r="V25" i="12"/>
  <c r="T49" i="12"/>
  <c r="S49" i="12"/>
  <c r="V49" i="12"/>
  <c r="T51" i="12"/>
  <c r="S51" i="12"/>
  <c r="V51" i="12"/>
  <c r="T53" i="12"/>
  <c r="S53" i="12"/>
  <c r="V53" i="12"/>
  <c r="H48" i="13"/>
  <c r="J40" i="13"/>
  <c r="I40" i="13"/>
  <c r="K40" i="13"/>
  <c r="K136" i="13"/>
  <c r="J136" i="13"/>
  <c r="I136" i="13"/>
  <c r="J84" i="14"/>
  <c r="I84" i="14"/>
  <c r="S14" i="12"/>
  <c r="T14" i="12"/>
  <c r="V14" i="12"/>
  <c r="K47" i="13"/>
  <c r="I47" i="13"/>
  <c r="J47" i="13"/>
  <c r="H132" i="13"/>
  <c r="K124" i="13"/>
  <c r="J124" i="13"/>
  <c r="I124" i="13"/>
  <c r="S24" i="12"/>
  <c r="V24" i="12"/>
  <c r="T24" i="12"/>
  <c r="S32" i="12"/>
  <c r="V32" i="12"/>
  <c r="T32" i="12"/>
  <c r="S37" i="12"/>
  <c r="V37" i="12"/>
  <c r="T37" i="12"/>
  <c r="S41" i="12"/>
  <c r="V41" i="12"/>
  <c r="T41" i="12"/>
  <c r="J81" i="13"/>
  <c r="I81" i="13"/>
  <c r="K81" i="13"/>
  <c r="K112" i="13"/>
  <c r="J112" i="13"/>
  <c r="I112" i="13"/>
  <c r="T11" i="14"/>
  <c r="S11" i="14"/>
  <c r="J87" i="14"/>
  <c r="I87" i="14"/>
  <c r="K79" i="13"/>
  <c r="J79" i="13"/>
  <c r="I79" i="13"/>
  <c r="T16" i="14"/>
  <c r="S16" i="14"/>
  <c r="J18" i="14"/>
  <c r="I18" i="14"/>
  <c r="J30" i="14"/>
  <c r="I30" i="14"/>
  <c r="J41" i="14"/>
  <c r="I41" i="14"/>
  <c r="J62" i="14"/>
  <c r="I62" i="14"/>
  <c r="J73" i="14"/>
  <c r="I73" i="14"/>
  <c r="J120" i="14"/>
  <c r="I120" i="14"/>
  <c r="J156" i="14"/>
  <c r="I156" i="14"/>
  <c r="M38" i="15"/>
  <c r="L38" i="15"/>
  <c r="K38" i="15"/>
  <c r="J38" i="15"/>
  <c r="I38" i="15"/>
  <c r="H79" i="16"/>
  <c r="J80" i="16"/>
  <c r="I80" i="16"/>
  <c r="J27" i="14"/>
  <c r="I27" i="14"/>
  <c r="J48" i="14"/>
  <c r="I48" i="14"/>
  <c r="J59" i="14"/>
  <c r="I59" i="14"/>
  <c r="J70" i="14"/>
  <c r="I70" i="14"/>
  <c r="J81" i="14"/>
  <c r="I81" i="14"/>
  <c r="J88" i="14"/>
  <c r="I88" i="14"/>
  <c r="J103" i="14"/>
  <c r="I103" i="14"/>
  <c r="J132" i="14"/>
  <c r="I132" i="14"/>
  <c r="J140" i="14"/>
  <c r="I140" i="14"/>
  <c r="J44" i="16"/>
  <c r="I44" i="16"/>
  <c r="J116" i="14"/>
  <c r="I116" i="14"/>
  <c r="K11" i="13"/>
  <c r="I11" i="13"/>
  <c r="J11" i="13"/>
  <c r="J12" i="14"/>
  <c r="I12" i="14"/>
  <c r="J100" i="14"/>
  <c r="I100" i="14"/>
  <c r="M26" i="15"/>
  <c r="L26" i="15"/>
  <c r="K26" i="15"/>
  <c r="J26" i="15"/>
  <c r="I26" i="15"/>
  <c r="M59" i="15"/>
  <c r="K59" i="15"/>
  <c r="L59" i="15"/>
  <c r="J59" i="15"/>
  <c r="I59" i="15"/>
  <c r="M102" i="15"/>
  <c r="L102" i="15"/>
  <c r="K102" i="15"/>
  <c r="I102" i="15"/>
  <c r="J102" i="15"/>
  <c r="J85" i="16"/>
  <c r="I85" i="16"/>
  <c r="J20" i="14"/>
  <c r="I20" i="14"/>
  <c r="J34" i="14"/>
  <c r="I34" i="14"/>
  <c r="J45" i="14"/>
  <c r="I45" i="14"/>
  <c r="J56" i="14"/>
  <c r="I56" i="14"/>
  <c r="J67" i="14"/>
  <c r="I67" i="14"/>
  <c r="J77" i="14"/>
  <c r="I77" i="14"/>
  <c r="J104" i="14"/>
  <c r="I104" i="14"/>
  <c r="M90" i="15"/>
  <c r="L90" i="15"/>
  <c r="J90" i="15"/>
  <c r="K90" i="15"/>
  <c r="I90" i="15"/>
  <c r="J31" i="14"/>
  <c r="I31" i="14"/>
  <c r="J42" i="14"/>
  <c r="I42" i="14"/>
  <c r="J53" i="14"/>
  <c r="I53" i="14"/>
  <c r="J63" i="14"/>
  <c r="I63" i="14"/>
  <c r="J74" i="14"/>
  <c r="I74" i="14"/>
  <c r="J92" i="14"/>
  <c r="I92" i="14"/>
  <c r="J97" i="14"/>
  <c r="I97" i="14"/>
  <c r="J113" i="14"/>
  <c r="H121" i="14"/>
  <c r="I113" i="14"/>
  <c r="H135" i="14"/>
  <c r="J127" i="14"/>
  <c r="I127" i="14"/>
  <c r="J134" i="14"/>
  <c r="I134" i="14"/>
  <c r="M154" i="15"/>
  <c r="L154" i="15"/>
  <c r="K154" i="15"/>
  <c r="J154" i="15"/>
  <c r="I154" i="15"/>
  <c r="M52" i="15"/>
  <c r="L52" i="15"/>
  <c r="K52" i="15"/>
  <c r="J52" i="15"/>
  <c r="I52" i="15"/>
  <c r="J15" i="17"/>
  <c r="I15" i="17"/>
  <c r="J141" i="17"/>
  <c r="I141" i="17"/>
  <c r="J17" i="14"/>
  <c r="I17" i="14"/>
  <c r="J148" i="14"/>
  <c r="I148" i="14"/>
  <c r="M156" i="15"/>
  <c r="L156" i="15"/>
  <c r="K156" i="15"/>
  <c r="I156" i="15"/>
  <c r="J156" i="15"/>
  <c r="J22" i="14"/>
  <c r="I22" i="14"/>
  <c r="J89" i="14"/>
  <c r="I89" i="14"/>
  <c r="J109" i="14"/>
  <c r="I109" i="14"/>
  <c r="H77" i="15"/>
  <c r="L69" i="15"/>
  <c r="M69" i="15"/>
  <c r="K69" i="15"/>
  <c r="J69" i="15"/>
  <c r="I69" i="15"/>
  <c r="J104" i="15"/>
  <c r="I104" i="15"/>
  <c r="M104" i="15"/>
  <c r="L104" i="15"/>
  <c r="K104" i="15"/>
  <c r="J151" i="14"/>
  <c r="I151" i="14"/>
  <c r="M40" i="15"/>
  <c r="L40" i="15"/>
  <c r="K40" i="15"/>
  <c r="J40" i="15"/>
  <c r="I40" i="15"/>
  <c r="H23" i="16"/>
  <c r="J24" i="16"/>
  <c r="I24" i="16"/>
  <c r="J14" i="14"/>
  <c r="I14" i="14"/>
  <c r="J28" i="14"/>
  <c r="I28" i="14"/>
  <c r="J39" i="14"/>
  <c r="I39" i="14"/>
  <c r="J49" i="14"/>
  <c r="I49" i="14"/>
  <c r="J60" i="14"/>
  <c r="I60" i="14"/>
  <c r="J71" i="14"/>
  <c r="I71" i="14"/>
  <c r="H79" i="14"/>
  <c r="J82" i="14"/>
  <c r="I82" i="14"/>
  <c r="J86" i="14"/>
  <c r="I86" i="14"/>
  <c r="J129" i="14"/>
  <c r="I129" i="14"/>
  <c r="M47" i="15"/>
  <c r="L47" i="15"/>
  <c r="K47" i="15"/>
  <c r="J47" i="15"/>
  <c r="I47" i="15"/>
  <c r="J25" i="14"/>
  <c r="I25" i="14"/>
  <c r="J35" i="14"/>
  <c r="I35" i="14"/>
  <c r="J46" i="14"/>
  <c r="I46" i="14"/>
  <c r="J57" i="14"/>
  <c r="I57" i="14"/>
  <c r="H65" i="14"/>
  <c r="J68" i="14"/>
  <c r="I68" i="14"/>
  <c r="J78" i="14"/>
  <c r="I78" i="14"/>
  <c r="J105" i="14"/>
  <c r="I105" i="14"/>
  <c r="J110" i="14"/>
  <c r="I110" i="14"/>
  <c r="J159" i="14"/>
  <c r="I159" i="14"/>
  <c r="M61" i="15"/>
  <c r="L61" i="15"/>
  <c r="K61" i="15"/>
  <c r="I61" i="15"/>
  <c r="J61" i="15"/>
  <c r="M81" i="15"/>
  <c r="L81" i="15"/>
  <c r="K81" i="15"/>
  <c r="I81" i="15"/>
  <c r="J81" i="15"/>
  <c r="I109" i="16"/>
  <c r="J109" i="16"/>
  <c r="F62" i="13"/>
  <c r="E37" i="14"/>
  <c r="J32" i="14"/>
  <c r="I32" i="14"/>
  <c r="J43" i="14"/>
  <c r="I43" i="14"/>
  <c r="H51" i="14"/>
  <c r="J54" i="14"/>
  <c r="I54" i="14"/>
  <c r="J64" i="14"/>
  <c r="I64" i="14"/>
  <c r="J75" i="14"/>
  <c r="I75" i="14"/>
  <c r="J118" i="14"/>
  <c r="I118" i="14"/>
  <c r="W20" i="15"/>
  <c r="Y20" i="15"/>
  <c r="X20" i="15"/>
  <c r="M28" i="15"/>
  <c r="L28" i="15"/>
  <c r="K28" i="15"/>
  <c r="J28" i="15"/>
  <c r="I28" i="15"/>
  <c r="P21" i="16"/>
  <c r="D64" i="18"/>
  <c r="F37" i="14"/>
  <c r="J124" i="14"/>
  <c r="I124" i="14"/>
  <c r="J143" i="14"/>
  <c r="I143" i="14"/>
  <c r="J161" i="14"/>
  <c r="I161" i="14"/>
  <c r="C9" i="16"/>
  <c r="J30" i="16"/>
  <c r="I30" i="16"/>
  <c r="G37" i="14"/>
  <c r="J83" i="14"/>
  <c r="I83" i="14"/>
  <c r="J98" i="14"/>
  <c r="I98" i="14"/>
  <c r="J102" i="14"/>
  <c r="I102" i="14"/>
  <c r="J114" i="14"/>
  <c r="I114" i="14"/>
  <c r="D9" i="16"/>
  <c r="F48" i="13"/>
  <c r="I16" i="14"/>
  <c r="J16" i="14"/>
  <c r="J29" i="14"/>
  <c r="I29" i="14"/>
  <c r="H37" i="14"/>
  <c r="J40" i="14"/>
  <c r="I40" i="14"/>
  <c r="J50" i="14"/>
  <c r="I50" i="14"/>
  <c r="J61" i="14"/>
  <c r="I61" i="14"/>
  <c r="J72" i="14"/>
  <c r="I72" i="14"/>
  <c r="E107" i="14"/>
  <c r="H91" i="15"/>
  <c r="M83" i="15"/>
  <c r="L83" i="15"/>
  <c r="K83" i="15"/>
  <c r="J83" i="15"/>
  <c r="I83" i="15"/>
  <c r="J13" i="14"/>
  <c r="I13" i="14"/>
  <c r="J21" i="14"/>
  <c r="I21" i="14"/>
  <c r="J26" i="14"/>
  <c r="I26" i="14"/>
  <c r="J36" i="14"/>
  <c r="I36" i="14"/>
  <c r="J47" i="14"/>
  <c r="I47" i="14"/>
  <c r="J58" i="14"/>
  <c r="I58" i="14"/>
  <c r="J69" i="14"/>
  <c r="I69" i="14"/>
  <c r="J95" i="14"/>
  <c r="I95" i="14"/>
  <c r="F107" i="14"/>
  <c r="J145" i="14"/>
  <c r="I145" i="14"/>
  <c r="J123" i="16"/>
  <c r="I123" i="16"/>
  <c r="F21" i="16"/>
  <c r="G23" i="16"/>
  <c r="H35" i="16"/>
  <c r="J27" i="16"/>
  <c r="I27" i="16"/>
  <c r="E49" i="16"/>
  <c r="J68" i="16"/>
  <c r="I68" i="16"/>
  <c r="G79" i="16"/>
  <c r="F105" i="16"/>
  <c r="J103" i="16"/>
  <c r="I103" i="16"/>
  <c r="J142" i="16"/>
  <c r="I142" i="16"/>
  <c r="V11" i="17"/>
  <c r="U11" i="17"/>
  <c r="F93" i="17"/>
  <c r="F119" i="17"/>
  <c r="I18" i="18"/>
  <c r="M71" i="15"/>
  <c r="L71" i="15"/>
  <c r="J71" i="15"/>
  <c r="K71" i="15"/>
  <c r="I71" i="15"/>
  <c r="M93" i="15"/>
  <c r="L93" i="15"/>
  <c r="K93" i="15"/>
  <c r="J93" i="15"/>
  <c r="I93" i="15"/>
  <c r="M112" i="15"/>
  <c r="L112" i="15"/>
  <c r="K112" i="15"/>
  <c r="J112" i="15"/>
  <c r="I112" i="15"/>
  <c r="L125" i="15"/>
  <c r="H133" i="15"/>
  <c r="M125" i="15"/>
  <c r="K125" i="15"/>
  <c r="J125" i="15"/>
  <c r="I125" i="15"/>
  <c r="M130" i="15"/>
  <c r="L130" i="15"/>
  <c r="K130" i="15"/>
  <c r="J130" i="15"/>
  <c r="I130" i="15"/>
  <c r="E9" i="16"/>
  <c r="E37" i="16"/>
  <c r="D51" i="16"/>
  <c r="G63" i="16"/>
  <c r="J58" i="16"/>
  <c r="I58" i="16"/>
  <c r="C65" i="16"/>
  <c r="J75" i="16"/>
  <c r="I75" i="16"/>
  <c r="D119" i="16"/>
  <c r="J114" i="17"/>
  <c r="I114" i="17"/>
  <c r="X24" i="18"/>
  <c r="F9" i="16"/>
  <c r="J18" i="16"/>
  <c r="I18" i="16"/>
  <c r="E51" i="16"/>
  <c r="J55" i="16"/>
  <c r="H63" i="16"/>
  <c r="I55" i="16"/>
  <c r="D65" i="16"/>
  <c r="C77" i="16"/>
  <c r="J72" i="16"/>
  <c r="I72" i="16"/>
  <c r="E119" i="16"/>
  <c r="J144" i="16"/>
  <c r="I144" i="16"/>
  <c r="M73" i="15"/>
  <c r="L73" i="15"/>
  <c r="K73" i="15"/>
  <c r="J73" i="15"/>
  <c r="I73" i="15"/>
  <c r="M95" i="15"/>
  <c r="L95" i="15"/>
  <c r="K95" i="15"/>
  <c r="J95" i="15"/>
  <c r="I95" i="15"/>
  <c r="G9" i="16"/>
  <c r="J34" i="16"/>
  <c r="I34" i="16"/>
  <c r="F51" i="16"/>
  <c r="E65" i="16"/>
  <c r="D77" i="16"/>
  <c r="F119" i="16"/>
  <c r="J152" i="16"/>
  <c r="I152" i="16"/>
  <c r="U13" i="17"/>
  <c r="V13" i="17"/>
  <c r="T21" i="17"/>
  <c r="J16" i="17"/>
  <c r="I16" i="17"/>
  <c r="J84" i="17"/>
  <c r="I84" i="17"/>
  <c r="D161" i="17"/>
  <c r="M85" i="15"/>
  <c r="L85" i="15"/>
  <c r="K85" i="15"/>
  <c r="J85" i="15"/>
  <c r="I85" i="15"/>
  <c r="L117" i="15"/>
  <c r="K117" i="15"/>
  <c r="I117" i="15"/>
  <c r="M117" i="15"/>
  <c r="J117" i="15"/>
  <c r="M123" i="15"/>
  <c r="L123" i="15"/>
  <c r="K123" i="15"/>
  <c r="J123" i="15"/>
  <c r="I123" i="15"/>
  <c r="O9" i="16"/>
  <c r="O21" i="16"/>
  <c r="J15" i="16"/>
  <c r="I15" i="16"/>
  <c r="J48" i="16"/>
  <c r="I48" i="16"/>
  <c r="G51" i="16"/>
  <c r="F65" i="16"/>
  <c r="G119" i="16"/>
  <c r="G133" i="16"/>
  <c r="J130" i="16"/>
  <c r="I130" i="16"/>
  <c r="W19" i="17"/>
  <c r="V19" i="17"/>
  <c r="U19" i="17"/>
  <c r="C35" i="17"/>
  <c r="H161" i="17"/>
  <c r="J153" i="17"/>
  <c r="I153" i="17"/>
  <c r="F149" i="14"/>
  <c r="J45" i="16"/>
  <c r="I45" i="16"/>
  <c r="J52" i="16"/>
  <c r="I52" i="16"/>
  <c r="H51" i="16"/>
  <c r="G65" i="16"/>
  <c r="J76" i="16"/>
  <c r="I76" i="16"/>
  <c r="H93" i="16"/>
  <c r="J94" i="16"/>
  <c r="I94" i="16"/>
  <c r="H119" i="16"/>
  <c r="J111" i="16"/>
  <c r="I111" i="16"/>
  <c r="H133" i="16"/>
  <c r="J125" i="16"/>
  <c r="I125" i="16"/>
  <c r="D35" i="17"/>
  <c r="J86" i="17"/>
  <c r="I86" i="17"/>
  <c r="I87" i="18"/>
  <c r="G149" i="14"/>
  <c r="M9" i="15"/>
  <c r="L9" i="15"/>
  <c r="K9" i="15"/>
  <c r="J9" i="15"/>
  <c r="I9" i="15"/>
  <c r="M10" i="15"/>
  <c r="L10" i="15"/>
  <c r="K10" i="15"/>
  <c r="J10" i="15"/>
  <c r="I10" i="15"/>
  <c r="M11" i="15"/>
  <c r="L11" i="15"/>
  <c r="K11" i="15"/>
  <c r="J11" i="15"/>
  <c r="I11" i="15"/>
  <c r="M12" i="15"/>
  <c r="L12" i="15"/>
  <c r="K12" i="15"/>
  <c r="J12" i="15"/>
  <c r="I12" i="15"/>
  <c r="J25" i="16"/>
  <c r="I25" i="16"/>
  <c r="J66" i="16"/>
  <c r="I66" i="16"/>
  <c r="H65" i="16"/>
  <c r="J82" i="16"/>
  <c r="I82" i="16"/>
  <c r="J99" i="16"/>
  <c r="I99" i="16"/>
  <c r="J146" i="16"/>
  <c r="I146" i="16"/>
  <c r="C21" i="17"/>
  <c r="E35" i="17"/>
  <c r="J74" i="17"/>
  <c r="I74" i="17"/>
  <c r="U36" i="18"/>
  <c r="J125" i="14"/>
  <c r="I125" i="14"/>
  <c r="J130" i="14"/>
  <c r="I130" i="14"/>
  <c r="H149" i="14"/>
  <c r="J141" i="14"/>
  <c r="I141" i="14"/>
  <c r="J146" i="14"/>
  <c r="I146" i="14"/>
  <c r="J152" i="14"/>
  <c r="I152" i="14"/>
  <c r="D163" i="14"/>
  <c r="J157" i="14"/>
  <c r="I157" i="14"/>
  <c r="J162" i="14"/>
  <c r="I162" i="14"/>
  <c r="J39" i="16"/>
  <c r="I39" i="16"/>
  <c r="I87" i="16"/>
  <c r="J87" i="16"/>
  <c r="J154" i="16"/>
  <c r="I154" i="16"/>
  <c r="D21" i="17"/>
  <c r="J17" i="17"/>
  <c r="I17" i="17"/>
  <c r="F35" i="17"/>
  <c r="J62" i="17"/>
  <c r="I62" i="17"/>
  <c r="J108" i="18"/>
  <c r="I108" i="18"/>
  <c r="J11" i="14"/>
  <c r="I11" i="14"/>
  <c r="H23" i="14"/>
  <c r="J15" i="14"/>
  <c r="I15" i="14"/>
  <c r="J19" i="14"/>
  <c r="I19" i="14"/>
  <c r="E93" i="14"/>
  <c r="E163" i="14"/>
  <c r="J12" i="16"/>
  <c r="I12" i="16"/>
  <c r="J42" i="16"/>
  <c r="I42" i="16"/>
  <c r="E21" i="17"/>
  <c r="V20" i="17"/>
  <c r="U20" i="17"/>
  <c r="E49" i="17"/>
  <c r="J76" i="17"/>
  <c r="I76" i="17"/>
  <c r="J158" i="17"/>
  <c r="I158" i="17"/>
  <c r="F93" i="14"/>
  <c r="F163" i="14"/>
  <c r="J56" i="16"/>
  <c r="I56" i="16"/>
  <c r="J132" i="16"/>
  <c r="I132" i="16"/>
  <c r="F49" i="17"/>
  <c r="G93" i="14"/>
  <c r="G163" i="14"/>
  <c r="J17" i="16"/>
  <c r="I17" i="16"/>
  <c r="J29" i="16"/>
  <c r="I29" i="16"/>
  <c r="J70" i="16"/>
  <c r="I70" i="16"/>
  <c r="G49" i="17"/>
  <c r="K53" i="17"/>
  <c r="J53" i="17"/>
  <c r="I53" i="17"/>
  <c r="H93" i="14"/>
  <c r="J85" i="14"/>
  <c r="I85" i="14"/>
  <c r="J90" i="14"/>
  <c r="I90" i="14"/>
  <c r="J96" i="14"/>
  <c r="I96" i="14"/>
  <c r="D107" i="14"/>
  <c r="J101" i="14"/>
  <c r="I101" i="14"/>
  <c r="J106" i="14"/>
  <c r="I106" i="14"/>
  <c r="J112" i="14"/>
  <c r="I112" i="14"/>
  <c r="J117" i="14"/>
  <c r="I117" i="14"/>
  <c r="J123" i="14"/>
  <c r="I123" i="14"/>
  <c r="J128" i="14"/>
  <c r="I128" i="14"/>
  <c r="J133" i="14"/>
  <c r="I133" i="14"/>
  <c r="J139" i="14"/>
  <c r="I139" i="14"/>
  <c r="J144" i="14"/>
  <c r="I144" i="14"/>
  <c r="H163" i="14"/>
  <c r="J155" i="14"/>
  <c r="I155" i="14"/>
  <c r="J160" i="14"/>
  <c r="I160" i="14"/>
  <c r="J32" i="16"/>
  <c r="I32" i="16"/>
  <c r="J67" i="16"/>
  <c r="I67" i="16"/>
  <c r="J113" i="16"/>
  <c r="I113" i="16"/>
  <c r="J156" i="16"/>
  <c r="I156" i="16"/>
  <c r="H49" i="17"/>
  <c r="J41" i="17"/>
  <c r="I41" i="17"/>
  <c r="D22" i="18"/>
  <c r="Q141" i="18"/>
  <c r="J14" i="16"/>
  <c r="I14" i="16"/>
  <c r="J46" i="16"/>
  <c r="I46" i="16"/>
  <c r="F91" i="16"/>
  <c r="J101" i="16"/>
  <c r="I101" i="16"/>
  <c r="H63" i="17"/>
  <c r="J55" i="17"/>
  <c r="I55" i="17"/>
  <c r="M50" i="18"/>
  <c r="J127" i="16"/>
  <c r="I127" i="16"/>
  <c r="J43" i="16"/>
  <c r="I43" i="16"/>
  <c r="J60" i="16"/>
  <c r="I60" i="16"/>
  <c r="J89" i="16"/>
  <c r="I89" i="16"/>
  <c r="K43" i="17"/>
  <c r="J43" i="17"/>
  <c r="I43" i="17"/>
  <c r="N50" i="18"/>
  <c r="J57" i="16"/>
  <c r="I57" i="16"/>
  <c r="W10" i="17"/>
  <c r="V10" i="17"/>
  <c r="U10" i="17"/>
  <c r="T9" i="17"/>
  <c r="W11" i="17" s="1"/>
  <c r="K31" i="17"/>
  <c r="J31" i="17"/>
  <c r="I31" i="17"/>
  <c r="C79" i="17"/>
  <c r="C107" i="17"/>
  <c r="Q51" i="18"/>
  <c r="P50" i="18"/>
  <c r="J126" i="14"/>
  <c r="I126" i="14"/>
  <c r="J131" i="14"/>
  <c r="I131" i="14"/>
  <c r="J137" i="14"/>
  <c r="I137" i="14"/>
  <c r="J142" i="14"/>
  <c r="I142" i="14"/>
  <c r="J147" i="14"/>
  <c r="I147" i="14"/>
  <c r="J153" i="14"/>
  <c r="I153" i="14"/>
  <c r="J158" i="14"/>
  <c r="I158" i="14"/>
  <c r="J156" i="17"/>
  <c r="I156" i="17"/>
  <c r="D79" i="17"/>
  <c r="D107" i="17"/>
  <c r="I52" i="18"/>
  <c r="X11" i="18"/>
  <c r="E51" i="14"/>
  <c r="E121" i="14"/>
  <c r="J11" i="16"/>
  <c r="I11" i="16"/>
  <c r="F35" i="16"/>
  <c r="J33" i="16"/>
  <c r="I33" i="16"/>
  <c r="E79" i="16"/>
  <c r="I115" i="16"/>
  <c r="J115" i="16"/>
  <c r="E149" i="16"/>
  <c r="I33" i="17"/>
  <c r="J33" i="17"/>
  <c r="D93" i="17"/>
  <c r="F51" i="14"/>
  <c r="F121" i="14"/>
  <c r="E21" i="16"/>
  <c r="G35" i="16"/>
  <c r="I54" i="16"/>
  <c r="J54" i="16"/>
  <c r="F79" i="16"/>
  <c r="E105" i="16"/>
  <c r="F149" i="16"/>
  <c r="E93" i="17"/>
  <c r="E119" i="17"/>
  <c r="J158" i="16"/>
  <c r="I158" i="16"/>
  <c r="V12" i="17"/>
  <c r="U12" i="17"/>
  <c r="H23" i="17"/>
  <c r="I24" i="17"/>
  <c r="J24" i="17"/>
  <c r="D49" i="17"/>
  <c r="J45" i="17"/>
  <c r="I45" i="17"/>
  <c r="K45" i="17"/>
  <c r="J67" i="17"/>
  <c r="I67" i="17"/>
  <c r="J88" i="17"/>
  <c r="I88" i="17"/>
  <c r="C93" i="17"/>
  <c r="J101" i="17"/>
  <c r="I101" i="17"/>
  <c r="J110" i="17"/>
  <c r="I110" i="17"/>
  <c r="H121" i="17"/>
  <c r="J122" i="17"/>
  <c r="I122" i="17"/>
  <c r="H135" i="17"/>
  <c r="J136" i="17"/>
  <c r="I136" i="17"/>
  <c r="J104" i="17"/>
  <c r="I104" i="17"/>
  <c r="E107" i="17"/>
  <c r="G119" i="17"/>
  <c r="J118" i="17"/>
  <c r="I118" i="17"/>
  <c r="K118" i="17"/>
  <c r="J131" i="17"/>
  <c r="I131" i="17"/>
  <c r="I142" i="17"/>
  <c r="J142" i="17"/>
  <c r="D8" i="18"/>
  <c r="T20" i="18"/>
  <c r="J58" i="18"/>
  <c r="I58" i="18"/>
  <c r="X87" i="18"/>
  <c r="J111" i="18"/>
  <c r="I111" i="18"/>
  <c r="J29" i="17"/>
  <c r="I29" i="17"/>
  <c r="J72" i="17"/>
  <c r="I72" i="17"/>
  <c r="E79" i="17"/>
  <c r="H93" i="17"/>
  <c r="K94" i="17"/>
  <c r="J94" i="17"/>
  <c r="I94" i="17"/>
  <c r="C105" i="17"/>
  <c r="J99" i="17"/>
  <c r="I99" i="17"/>
  <c r="J111" i="17"/>
  <c r="H119" i="17"/>
  <c r="I111" i="17"/>
  <c r="E8" i="18"/>
  <c r="U20" i="18"/>
  <c r="G35" i="17"/>
  <c r="K39" i="17"/>
  <c r="J39" i="17"/>
  <c r="I39" i="17"/>
  <c r="K60" i="17"/>
  <c r="J60" i="17"/>
  <c r="I60" i="17"/>
  <c r="C65" i="17"/>
  <c r="F79" i="17"/>
  <c r="J82" i="17"/>
  <c r="I82" i="17"/>
  <c r="F8" i="18"/>
  <c r="W20" i="18"/>
  <c r="X12" i="18"/>
  <c r="I19" i="18"/>
  <c r="J19" i="18"/>
  <c r="P34" i="18"/>
  <c r="Q26" i="18"/>
  <c r="Y45" i="18"/>
  <c r="X45" i="18"/>
  <c r="X74" i="18"/>
  <c r="X114" i="18"/>
  <c r="S148" i="18"/>
  <c r="E91" i="16"/>
  <c r="H105" i="16"/>
  <c r="J97" i="16"/>
  <c r="I97" i="16"/>
  <c r="J118" i="16"/>
  <c r="I118" i="16"/>
  <c r="J14" i="17"/>
  <c r="I14" i="17"/>
  <c r="H35" i="17"/>
  <c r="J27" i="17"/>
  <c r="I27" i="17"/>
  <c r="J48" i="17"/>
  <c r="I48" i="17"/>
  <c r="J70" i="17"/>
  <c r="I70" i="17"/>
  <c r="G8" i="18"/>
  <c r="J128" i="16"/>
  <c r="I128" i="16"/>
  <c r="E135" i="16"/>
  <c r="H149" i="16"/>
  <c r="J150" i="16"/>
  <c r="I150" i="16"/>
  <c r="G21" i="17"/>
  <c r="J58" i="17"/>
  <c r="I58" i="17"/>
  <c r="H79" i="17"/>
  <c r="J80" i="17"/>
  <c r="I80" i="17"/>
  <c r="J160" i="17"/>
  <c r="I160" i="17"/>
  <c r="H8" i="18"/>
  <c r="J18" i="18" s="1"/>
  <c r="J9" i="18"/>
  <c r="I9" i="18"/>
  <c r="S34" i="18"/>
  <c r="J73" i="16"/>
  <c r="I73" i="16"/>
  <c r="G91" i="16"/>
  <c r="J95" i="16"/>
  <c r="I95" i="16"/>
  <c r="H21" i="17"/>
  <c r="K13" i="17"/>
  <c r="J13" i="17"/>
  <c r="I13" i="17"/>
  <c r="K25" i="17"/>
  <c r="J25" i="17"/>
  <c r="I25" i="17"/>
  <c r="K46" i="17"/>
  <c r="J46" i="17"/>
  <c r="I46" i="17"/>
  <c r="C51" i="17"/>
  <c r="J68" i="17"/>
  <c r="I68" i="17"/>
  <c r="Q142" i="18"/>
  <c r="R142" i="18"/>
  <c r="C76" i="18"/>
  <c r="R14" i="18"/>
  <c r="Q14" i="18"/>
  <c r="X33" i="18"/>
  <c r="H62" i="18"/>
  <c r="J54" i="18"/>
  <c r="I54" i="18"/>
  <c r="E76" i="18"/>
  <c r="J28" i="16"/>
  <c r="I28" i="16"/>
  <c r="G37" i="16"/>
  <c r="J12" i="17"/>
  <c r="I12" i="17"/>
  <c r="K44" i="17"/>
  <c r="J44" i="17"/>
  <c r="I44" i="17"/>
  <c r="G76" i="18"/>
  <c r="E120" i="18"/>
  <c r="E78" i="18"/>
  <c r="Q97" i="18"/>
  <c r="X80" i="18"/>
  <c r="J100" i="16"/>
  <c r="I100" i="16"/>
  <c r="E107" i="16"/>
  <c r="J30" i="17"/>
  <c r="I30" i="17"/>
  <c r="J52" i="17"/>
  <c r="I52" i="17"/>
  <c r="H51" i="17"/>
  <c r="K73" i="17"/>
  <c r="J73" i="17"/>
  <c r="I73" i="17"/>
  <c r="J42" i="18"/>
  <c r="I42" i="18"/>
  <c r="J88" i="16"/>
  <c r="I88" i="16"/>
  <c r="J110" i="16"/>
  <c r="I110" i="16"/>
  <c r="K10" i="17"/>
  <c r="J10" i="17"/>
  <c r="H9" i="17"/>
  <c r="K41" i="17" s="1"/>
  <c r="I10" i="17"/>
  <c r="K20" i="17"/>
  <c r="J20" i="17"/>
  <c r="I20" i="17"/>
  <c r="C23" i="17"/>
  <c r="K40" i="17"/>
  <c r="J40" i="17"/>
  <c r="I40" i="17"/>
  <c r="K61" i="17"/>
  <c r="J61" i="17"/>
  <c r="I61" i="17"/>
  <c r="J83" i="17"/>
  <c r="I83" i="17"/>
  <c r="H91" i="17"/>
  <c r="J10" i="18"/>
  <c r="I10" i="18"/>
  <c r="R100" i="18"/>
  <c r="Q100" i="18"/>
  <c r="J98" i="16"/>
  <c r="I98" i="16"/>
  <c r="G107" i="16"/>
  <c r="K28" i="17"/>
  <c r="J28" i="17"/>
  <c r="I28" i="17"/>
  <c r="C63" i="17"/>
  <c r="J71" i="17"/>
  <c r="I71" i="17"/>
  <c r="Y10" i="18"/>
  <c r="X10" i="18"/>
  <c r="U90" i="18"/>
  <c r="J86" i="16"/>
  <c r="I86" i="16"/>
  <c r="E93" i="16"/>
  <c r="J108" i="16"/>
  <c r="I108" i="16"/>
  <c r="H107" i="16"/>
  <c r="J19" i="17"/>
  <c r="I19" i="17"/>
  <c r="K19" i="17"/>
  <c r="J38" i="17"/>
  <c r="I38" i="17"/>
  <c r="H37" i="17"/>
  <c r="J59" i="17"/>
  <c r="I59" i="17"/>
  <c r="K59" i="17"/>
  <c r="J81" i="17"/>
  <c r="I81" i="17"/>
  <c r="V22" i="18"/>
  <c r="I56" i="18"/>
  <c r="J56" i="18"/>
  <c r="Y82" i="18"/>
  <c r="X82" i="18"/>
  <c r="W90" i="18"/>
  <c r="X23" i="18"/>
  <c r="W22" i="18"/>
  <c r="J30" i="18"/>
  <c r="I30" i="18"/>
  <c r="J85" i="18"/>
  <c r="I85" i="18"/>
  <c r="S20" i="18"/>
  <c r="Y65" i="18"/>
  <c r="W64" i="18"/>
  <c r="X65" i="18"/>
  <c r="X89" i="18"/>
  <c r="X140" i="18"/>
  <c r="Y138" i="19"/>
  <c r="X138" i="19"/>
  <c r="V20" i="18"/>
  <c r="Q15" i="18"/>
  <c r="C22" i="18"/>
  <c r="X46" i="18"/>
  <c r="C64" i="18"/>
  <c r="C20" i="18"/>
  <c r="E22" i="18"/>
  <c r="Y47" i="18"/>
  <c r="X47" i="18"/>
  <c r="Y13" i="18"/>
  <c r="X13" i="18"/>
  <c r="R17" i="18"/>
  <c r="Q17" i="18"/>
  <c r="X25" i="18"/>
  <c r="Y37" i="18"/>
  <c r="X37" i="18"/>
  <c r="W36" i="18"/>
  <c r="H43" i="19"/>
  <c r="J43" i="19"/>
  <c r="I43" i="19"/>
  <c r="X14" i="18"/>
  <c r="C36" i="18"/>
  <c r="Q12" i="19"/>
  <c r="P12" i="19"/>
  <c r="Y26" i="18"/>
  <c r="X26" i="18"/>
  <c r="W34" i="18"/>
  <c r="X38" i="18"/>
  <c r="X126" i="18"/>
  <c r="X150" i="18"/>
  <c r="W21" i="19"/>
  <c r="Y13" i="19"/>
  <c r="X13" i="19"/>
  <c r="X15" i="18"/>
  <c r="C34" i="18"/>
  <c r="X73" i="18"/>
  <c r="Y27" i="18"/>
  <c r="X27" i="18"/>
  <c r="Y39" i="18"/>
  <c r="X39" i="18"/>
  <c r="W50" i="18"/>
  <c r="Y51" i="18"/>
  <c r="X51" i="18"/>
  <c r="X116" i="18"/>
  <c r="J13" i="18"/>
  <c r="I13" i="18"/>
  <c r="Y16" i="18"/>
  <c r="X16" i="18"/>
  <c r="C50" i="18"/>
  <c r="X151" i="18"/>
  <c r="Q9" i="18"/>
  <c r="R9" i="18"/>
  <c r="P8" i="18"/>
  <c r="R97" i="18" s="1"/>
  <c r="X40" i="18"/>
  <c r="W48" i="18"/>
  <c r="Y52" i="18"/>
  <c r="X52" i="18"/>
  <c r="X81" i="18"/>
  <c r="X88" i="18"/>
  <c r="X138" i="18"/>
  <c r="W146" i="18"/>
  <c r="Y17" i="18"/>
  <c r="X17" i="18"/>
  <c r="Y29" i="18"/>
  <c r="X29" i="18"/>
  <c r="C48" i="18"/>
  <c r="X69" i="18"/>
  <c r="J66" i="19"/>
  <c r="G65" i="19"/>
  <c r="H66" i="19"/>
  <c r="I66" i="19"/>
  <c r="C106" i="18"/>
  <c r="X110" i="18"/>
  <c r="W118" i="18"/>
  <c r="S8" i="18"/>
  <c r="Y41" i="18"/>
  <c r="X41" i="18"/>
  <c r="X53" i="18"/>
  <c r="Y72" i="18"/>
  <c r="X72" i="18"/>
  <c r="C90" i="18"/>
  <c r="T8" i="18"/>
  <c r="Q11" i="18"/>
  <c r="J15" i="18"/>
  <c r="I15" i="18"/>
  <c r="X18" i="18"/>
  <c r="J27" i="18"/>
  <c r="I27" i="18"/>
  <c r="Y30" i="18"/>
  <c r="X30" i="18"/>
  <c r="Y55" i="18"/>
  <c r="X55" i="18"/>
  <c r="Y86" i="18"/>
  <c r="X86" i="18"/>
  <c r="C92" i="18"/>
  <c r="X42" i="18"/>
  <c r="Y42" i="18"/>
  <c r="Y56" i="18"/>
  <c r="X56" i="18"/>
  <c r="Y57" i="18"/>
  <c r="X57" i="18"/>
  <c r="X113" i="18"/>
  <c r="C132" i="18"/>
  <c r="X139" i="18"/>
  <c r="V8" i="18"/>
  <c r="R12" i="18"/>
  <c r="Q12" i="18"/>
  <c r="P20" i="18"/>
  <c r="J16" i="18"/>
  <c r="I16" i="18"/>
  <c r="Y19" i="18"/>
  <c r="X19" i="18"/>
  <c r="X31" i="18"/>
  <c r="Y43" i="18"/>
  <c r="X43" i="18"/>
  <c r="Y58" i="18"/>
  <c r="X58" i="18"/>
  <c r="X9" i="18"/>
  <c r="W8" i="18"/>
  <c r="Y89" i="18" s="1"/>
  <c r="X59" i="18"/>
  <c r="X67" i="18"/>
  <c r="Q60" i="19"/>
  <c r="P60" i="19"/>
  <c r="C8" i="18"/>
  <c r="X32" i="18"/>
  <c r="Y32" i="18"/>
  <c r="X44" i="18"/>
  <c r="X60" i="18"/>
  <c r="X61" i="18"/>
  <c r="Y61" i="18"/>
  <c r="X66" i="18"/>
  <c r="W104" i="18"/>
  <c r="Y96" i="18"/>
  <c r="X96" i="18"/>
  <c r="C78" i="18"/>
  <c r="W78" i="18"/>
  <c r="X79" i="18"/>
  <c r="J16" i="19"/>
  <c r="I16" i="19"/>
  <c r="H16" i="19"/>
  <c r="F91" i="19"/>
  <c r="R17" i="21"/>
  <c r="Q17" i="21"/>
  <c r="X117" i="18"/>
  <c r="J14" i="19"/>
  <c r="I14" i="19"/>
  <c r="H14" i="19"/>
  <c r="W23" i="19"/>
  <c r="Y24" i="19"/>
  <c r="X24" i="19"/>
  <c r="P30" i="19"/>
  <c r="Q30" i="19"/>
  <c r="X56" i="19"/>
  <c r="Y56" i="19"/>
  <c r="F65" i="19"/>
  <c r="G91" i="19"/>
  <c r="J83" i="19"/>
  <c r="H83" i="19"/>
  <c r="I83" i="19"/>
  <c r="F105" i="19"/>
  <c r="Q14" i="19"/>
  <c r="P14" i="19"/>
  <c r="Q18" i="19"/>
  <c r="P18" i="19"/>
  <c r="R18" i="21"/>
  <c r="Q18" i="21"/>
  <c r="Y122" i="18"/>
  <c r="X122" i="18"/>
  <c r="Y123" i="18"/>
  <c r="X123" i="18"/>
  <c r="J19" i="19"/>
  <c r="I19" i="19"/>
  <c r="H19" i="19"/>
  <c r="W35" i="19"/>
  <c r="Y27" i="19"/>
  <c r="X27" i="19"/>
  <c r="X93" i="18"/>
  <c r="W92" i="18"/>
  <c r="Q28" i="19"/>
  <c r="P28" i="19"/>
  <c r="J86" i="19"/>
  <c r="I86" i="19"/>
  <c r="H86" i="19"/>
  <c r="Y12" i="19"/>
  <c r="X12" i="19"/>
  <c r="Q31" i="19"/>
  <c r="P31" i="19"/>
  <c r="Q44" i="19"/>
  <c r="P44" i="19"/>
  <c r="X68" i="18"/>
  <c r="W76" i="18"/>
  <c r="J11" i="19"/>
  <c r="I11" i="19"/>
  <c r="H11" i="19"/>
  <c r="I61" i="21"/>
  <c r="H61" i="21"/>
  <c r="C62" i="18"/>
  <c r="Y54" i="18"/>
  <c r="X54" i="18"/>
  <c r="W62" i="18"/>
  <c r="J102" i="19"/>
  <c r="I102" i="19"/>
  <c r="H102" i="19"/>
  <c r="Y83" i="18"/>
  <c r="X83" i="18"/>
  <c r="H96" i="19"/>
  <c r="J96" i="19"/>
  <c r="I96" i="19"/>
  <c r="G49" i="19"/>
  <c r="I41" i="19"/>
  <c r="J41" i="19"/>
  <c r="H41" i="19"/>
  <c r="G51" i="19"/>
  <c r="J52" i="19"/>
  <c r="I52" i="19"/>
  <c r="H52" i="19"/>
  <c r="J53" i="19"/>
  <c r="H53" i="19"/>
  <c r="I53" i="19"/>
  <c r="W77" i="19"/>
  <c r="Y69" i="19"/>
  <c r="X69" i="19"/>
  <c r="F9" i="19"/>
  <c r="J20" i="19"/>
  <c r="I20" i="19"/>
  <c r="H20" i="19"/>
  <c r="J90" i="19"/>
  <c r="H90" i="19"/>
  <c r="I90" i="19"/>
  <c r="W107" i="19"/>
  <c r="Y108" i="19"/>
  <c r="X108" i="19"/>
  <c r="Y70" i="18"/>
  <c r="X70" i="18"/>
  <c r="G9" i="19"/>
  <c r="J10" i="19"/>
  <c r="I10" i="19"/>
  <c r="H10" i="19"/>
  <c r="Y11" i="19"/>
  <c r="X11" i="19"/>
  <c r="J33" i="19"/>
  <c r="I33" i="19"/>
  <c r="H33" i="19"/>
  <c r="X70" i="19"/>
  <c r="Y70" i="19"/>
  <c r="J42" i="19"/>
  <c r="I42" i="19"/>
  <c r="H42" i="19"/>
  <c r="Y136" i="19"/>
  <c r="W135" i="19"/>
  <c r="X136" i="19"/>
  <c r="Y137" i="19"/>
  <c r="X137" i="19"/>
  <c r="X26" i="19"/>
  <c r="Y26" i="19"/>
  <c r="I72" i="19"/>
  <c r="H72" i="19"/>
  <c r="J72" i="19"/>
  <c r="J32" i="19"/>
  <c r="I32" i="19"/>
  <c r="H32" i="19"/>
  <c r="I55" i="21"/>
  <c r="H55" i="21"/>
  <c r="I112" i="21"/>
  <c r="H112" i="21"/>
  <c r="G120" i="21"/>
  <c r="Y47" i="19"/>
  <c r="X47" i="19"/>
  <c r="I10" i="21"/>
  <c r="H10" i="21"/>
  <c r="F77" i="22"/>
  <c r="C36" i="21"/>
  <c r="E36" i="21"/>
  <c r="Y17" i="19"/>
  <c r="X17" i="19"/>
  <c r="C22" i="21"/>
  <c r="I80" i="21"/>
  <c r="H80" i="21"/>
  <c r="I143" i="21"/>
  <c r="H143" i="21"/>
  <c r="I14" i="21"/>
  <c r="G22" i="21"/>
  <c r="H14" i="21"/>
  <c r="L22" i="21"/>
  <c r="Y20" i="19"/>
  <c r="X20" i="19"/>
  <c r="I89" i="21"/>
  <c r="H89" i="21"/>
  <c r="I48" i="21"/>
  <c r="H48" i="21"/>
  <c r="D36" i="21"/>
  <c r="G77" i="22"/>
  <c r="D147" i="22"/>
  <c r="M22" i="21"/>
  <c r="I19" i="21"/>
  <c r="H19" i="21"/>
  <c r="F36" i="21"/>
  <c r="P22" i="21"/>
  <c r="R14" i="21"/>
  <c r="Q14" i="21"/>
  <c r="R16" i="21"/>
  <c r="Q16" i="21"/>
  <c r="H21" i="22"/>
  <c r="R10" i="21"/>
  <c r="Q10" i="21"/>
  <c r="C64" i="21"/>
  <c r="I21" i="22"/>
  <c r="L13" i="22"/>
  <c r="K13" i="22"/>
  <c r="J13" i="22"/>
  <c r="D64" i="21"/>
  <c r="S21" i="22"/>
  <c r="K127" i="22"/>
  <c r="L127" i="22"/>
  <c r="J127" i="22"/>
  <c r="W15" i="22"/>
  <c r="V15" i="22"/>
  <c r="X15" i="22"/>
  <c r="D106" i="21"/>
  <c r="L156" i="22"/>
  <c r="K156" i="22"/>
  <c r="J156" i="22"/>
  <c r="C134" i="21"/>
  <c r="C148" i="21"/>
  <c r="L11" i="22"/>
  <c r="K11" i="22"/>
  <c r="J11" i="22"/>
  <c r="L16" i="22"/>
  <c r="K16" i="22"/>
  <c r="J16" i="22"/>
  <c r="L94" i="22"/>
  <c r="K94" i="22"/>
  <c r="J94" i="22"/>
  <c r="L141" i="22"/>
  <c r="K141" i="22"/>
  <c r="J141" i="22"/>
  <c r="D148" i="21"/>
  <c r="E35" i="22"/>
  <c r="L96" i="22"/>
  <c r="K96" i="22"/>
  <c r="J96" i="22"/>
  <c r="C92" i="21"/>
  <c r="H35" i="22"/>
  <c r="D92" i="21"/>
  <c r="L109" i="22"/>
  <c r="K109" i="22"/>
  <c r="J109" i="22"/>
  <c r="L14" i="22"/>
  <c r="K14" i="22"/>
  <c r="J14" i="22"/>
  <c r="D22" i="21"/>
  <c r="L12" i="22"/>
  <c r="K12" i="22"/>
  <c r="J12" i="22"/>
  <c r="C50" i="21"/>
  <c r="D50" i="21"/>
  <c r="C78" i="21"/>
  <c r="C120" i="21"/>
  <c r="D78" i="21"/>
  <c r="D120" i="21"/>
  <c r="K15" i="22"/>
  <c r="J15" i="22"/>
  <c r="L15" i="22"/>
  <c r="L78" i="30"/>
  <c r="M51" i="28"/>
  <c r="L51" i="28"/>
  <c r="K51" i="28"/>
  <c r="J51" i="28"/>
  <c r="I51" i="28"/>
  <c r="K64" i="26"/>
  <c r="J64" i="26"/>
  <c r="I64" i="26"/>
  <c r="J99" i="27"/>
  <c r="K99" i="27"/>
  <c r="I99" i="27"/>
  <c r="H34" i="26"/>
  <c r="K26" i="26"/>
  <c r="J26" i="26"/>
  <c r="I26" i="26"/>
  <c r="K42" i="26"/>
  <c r="J42" i="26"/>
  <c r="I42" i="26"/>
  <c r="K84" i="27"/>
  <c r="J84" i="27"/>
  <c r="I84" i="27"/>
  <c r="K87" i="26"/>
  <c r="J87" i="26"/>
  <c r="I87" i="26"/>
  <c r="K121" i="26"/>
  <c r="J121" i="26"/>
  <c r="I121" i="26"/>
  <c r="K31" i="26"/>
  <c r="J31" i="26"/>
  <c r="I31" i="26"/>
  <c r="K47" i="26"/>
  <c r="J47" i="26"/>
  <c r="I47" i="26"/>
  <c r="K87" i="28"/>
  <c r="J87" i="28"/>
  <c r="M87" i="28"/>
  <c r="L87" i="28"/>
  <c r="I87" i="28"/>
  <c r="M135" i="28"/>
  <c r="K135" i="28"/>
  <c r="J135" i="28"/>
  <c r="I135" i="28"/>
  <c r="L135" i="28"/>
  <c r="K127" i="26"/>
  <c r="J127" i="26"/>
  <c r="I127" i="26"/>
  <c r="K46" i="27"/>
  <c r="J46" i="27"/>
  <c r="I46" i="27"/>
  <c r="K53" i="26"/>
  <c r="J53" i="26"/>
  <c r="I53" i="26"/>
  <c r="K72" i="26"/>
  <c r="J72" i="26"/>
  <c r="I72" i="26"/>
  <c r="C118" i="28"/>
  <c r="K37" i="26"/>
  <c r="J37" i="26"/>
  <c r="I37" i="26"/>
  <c r="H104" i="26"/>
  <c r="K96" i="26"/>
  <c r="J96" i="26"/>
  <c r="I96" i="26"/>
  <c r="C48" i="26"/>
  <c r="K69" i="27"/>
  <c r="J69" i="27"/>
  <c r="I69" i="27"/>
  <c r="K8" i="26"/>
  <c r="I8" i="26"/>
  <c r="J8" i="26"/>
  <c r="D48" i="26"/>
  <c r="K58" i="26"/>
  <c r="J58" i="26"/>
  <c r="I58" i="26"/>
  <c r="K111" i="26"/>
  <c r="I111" i="26"/>
  <c r="J111" i="26"/>
  <c r="K142" i="26"/>
  <c r="J142" i="26"/>
  <c r="I142" i="26"/>
  <c r="M25" i="28"/>
  <c r="K25" i="28"/>
  <c r="L25" i="28"/>
  <c r="I25" i="28"/>
  <c r="J25" i="28"/>
  <c r="K15" i="26"/>
  <c r="J15" i="26"/>
  <c r="I15" i="26"/>
  <c r="F34" i="26"/>
  <c r="I50" i="26"/>
  <c r="K50" i="26"/>
  <c r="J50" i="26"/>
  <c r="I55" i="26"/>
  <c r="K55" i="26"/>
  <c r="J55" i="26"/>
  <c r="K101" i="26"/>
  <c r="J101" i="26"/>
  <c r="I101" i="26"/>
  <c r="K137" i="26"/>
  <c r="J137" i="26"/>
  <c r="I137" i="26"/>
  <c r="K152" i="26"/>
  <c r="J152" i="26"/>
  <c r="I152" i="26"/>
  <c r="H160" i="26"/>
  <c r="K158" i="26"/>
  <c r="J158" i="26"/>
  <c r="I158" i="26"/>
  <c r="J15" i="27"/>
  <c r="I15" i="27"/>
  <c r="K15" i="27"/>
  <c r="K55" i="27"/>
  <c r="J55" i="27"/>
  <c r="I55" i="27"/>
  <c r="I117" i="27"/>
  <c r="K117" i="27"/>
  <c r="J117" i="27"/>
  <c r="K13" i="26"/>
  <c r="J13" i="26"/>
  <c r="I13" i="26"/>
  <c r="E48" i="26"/>
  <c r="J67" i="26"/>
  <c r="K67" i="26"/>
  <c r="I67" i="26"/>
  <c r="K97" i="26"/>
  <c r="J97" i="26"/>
  <c r="I97" i="26"/>
  <c r="J23" i="27"/>
  <c r="K23" i="27"/>
  <c r="I23" i="27"/>
  <c r="K30" i="27"/>
  <c r="J30" i="27"/>
  <c r="I30" i="27"/>
  <c r="K38" i="27"/>
  <c r="J38" i="27"/>
  <c r="I38" i="27"/>
  <c r="J18" i="26"/>
  <c r="K18" i="26"/>
  <c r="I18" i="26"/>
  <c r="J24" i="26"/>
  <c r="K24" i="26"/>
  <c r="I24" i="26"/>
  <c r="K29" i="26"/>
  <c r="J29" i="26"/>
  <c r="I29" i="26"/>
  <c r="F48" i="26"/>
  <c r="K117" i="26"/>
  <c r="J117" i="26"/>
  <c r="I117" i="26"/>
  <c r="K17" i="27"/>
  <c r="J17" i="27"/>
  <c r="I17" i="27"/>
  <c r="J123" i="27"/>
  <c r="K123" i="27"/>
  <c r="I123" i="27"/>
  <c r="D34" i="28"/>
  <c r="D160" i="28"/>
  <c r="J40" i="26"/>
  <c r="H48" i="26"/>
  <c r="K40" i="26"/>
  <c r="I40" i="26"/>
  <c r="J45" i="26"/>
  <c r="K45" i="26"/>
  <c r="I45" i="26"/>
  <c r="K51" i="26"/>
  <c r="J51" i="26"/>
  <c r="I51" i="26"/>
  <c r="J61" i="26"/>
  <c r="I61" i="26"/>
  <c r="K61" i="26"/>
  <c r="K70" i="26"/>
  <c r="J70" i="26"/>
  <c r="I70" i="26"/>
  <c r="K47" i="27"/>
  <c r="J47" i="27"/>
  <c r="I47" i="27"/>
  <c r="K11" i="26"/>
  <c r="J11" i="26"/>
  <c r="I11" i="26"/>
  <c r="K25" i="27"/>
  <c r="J25" i="27"/>
  <c r="I25" i="27"/>
  <c r="K27" i="26"/>
  <c r="J27" i="26"/>
  <c r="I27" i="26"/>
  <c r="I32" i="27"/>
  <c r="K32" i="27"/>
  <c r="J32" i="27"/>
  <c r="K32" i="26"/>
  <c r="J32" i="26"/>
  <c r="I32" i="26"/>
  <c r="K11" i="27"/>
  <c r="J11" i="27"/>
  <c r="I11" i="27"/>
  <c r="K51" i="27"/>
  <c r="J51" i="27"/>
  <c r="I51" i="27"/>
  <c r="K107" i="27"/>
  <c r="J107" i="27"/>
  <c r="I107" i="27"/>
  <c r="K9" i="26"/>
  <c r="J9" i="26"/>
  <c r="I9" i="26"/>
  <c r="C20" i="26"/>
  <c r="K14" i="26"/>
  <c r="J14" i="26"/>
  <c r="I14" i="26"/>
  <c r="K19" i="26"/>
  <c r="J19" i="26"/>
  <c r="I19" i="26"/>
  <c r="K54" i="26"/>
  <c r="J54" i="26"/>
  <c r="H62" i="26"/>
  <c r="I54" i="26"/>
  <c r="K68" i="26"/>
  <c r="J68" i="26"/>
  <c r="I68" i="26"/>
  <c r="H76" i="26"/>
  <c r="K64" i="27"/>
  <c r="J64" i="27"/>
  <c r="I64" i="27"/>
  <c r="K79" i="27"/>
  <c r="J79" i="27"/>
  <c r="I79" i="27"/>
  <c r="K41" i="27"/>
  <c r="J41" i="27"/>
  <c r="I41" i="27"/>
  <c r="K94" i="27"/>
  <c r="J94" i="27"/>
  <c r="I94" i="27"/>
  <c r="K129" i="27"/>
  <c r="J129" i="27"/>
  <c r="I129" i="27"/>
  <c r="J12" i="28"/>
  <c r="I12" i="28"/>
  <c r="M12" i="28"/>
  <c r="H20" i="28"/>
  <c r="L12" i="28"/>
  <c r="K12" i="28"/>
  <c r="K13" i="27"/>
  <c r="J13" i="27"/>
  <c r="I13" i="27"/>
  <c r="L117" i="28"/>
  <c r="K117" i="28"/>
  <c r="M117" i="28"/>
  <c r="J117" i="28"/>
  <c r="I117" i="28"/>
  <c r="K66" i="27"/>
  <c r="J66" i="27"/>
  <c r="I66" i="27"/>
  <c r="K54" i="27"/>
  <c r="H62" i="27"/>
  <c r="J54" i="27"/>
  <c r="I54" i="27"/>
  <c r="K155" i="27"/>
  <c r="I155" i="27"/>
  <c r="J155" i="27"/>
  <c r="J23" i="26"/>
  <c r="I23" i="26"/>
  <c r="K23" i="26"/>
  <c r="K112" i="27"/>
  <c r="J112" i="27"/>
  <c r="I112" i="27"/>
  <c r="D118" i="28"/>
  <c r="J78" i="28"/>
  <c r="M78" i="28"/>
  <c r="I78" i="28"/>
  <c r="K78" i="28"/>
  <c r="L78" i="28"/>
  <c r="K151" i="28"/>
  <c r="J151" i="28"/>
  <c r="L151" i="28"/>
  <c r="M151" i="28"/>
  <c r="I151" i="28"/>
  <c r="L79" i="30"/>
  <c r="K28" i="27"/>
  <c r="J28" i="27"/>
  <c r="I28" i="27"/>
  <c r="I89" i="28"/>
  <c r="M89" i="28"/>
  <c r="L89" i="28"/>
  <c r="K89" i="28"/>
  <c r="J89" i="28"/>
  <c r="K43" i="28"/>
  <c r="J43" i="28"/>
  <c r="L43" i="28"/>
  <c r="M43" i="28"/>
  <c r="I43" i="28"/>
  <c r="K9" i="27"/>
  <c r="J9" i="27"/>
  <c r="I9" i="27"/>
  <c r="M61" i="28"/>
  <c r="L61" i="28"/>
  <c r="K61" i="28"/>
  <c r="J61" i="28"/>
  <c r="I61" i="28"/>
  <c r="K18" i="27"/>
  <c r="J18" i="27"/>
  <c r="I18" i="27"/>
  <c r="M158" i="28"/>
  <c r="I158" i="28"/>
  <c r="L158" i="28"/>
  <c r="K158" i="28"/>
  <c r="J158" i="28"/>
  <c r="M8" i="28"/>
  <c r="L8" i="28"/>
  <c r="K8" i="28"/>
  <c r="J8" i="28"/>
  <c r="I8" i="28"/>
  <c r="J28" i="28"/>
  <c r="M28" i="28"/>
  <c r="L28" i="28"/>
  <c r="K28" i="28"/>
  <c r="I28" i="28"/>
  <c r="C62" i="28"/>
  <c r="M81" i="28"/>
  <c r="L81" i="28"/>
  <c r="I81" i="28"/>
  <c r="K81" i="28"/>
  <c r="J81" i="28"/>
  <c r="K109" i="28"/>
  <c r="M109" i="28"/>
  <c r="L109" i="28"/>
  <c r="J109" i="28"/>
  <c r="I109" i="28"/>
  <c r="M38" i="28"/>
  <c r="L38" i="28"/>
  <c r="K38" i="28"/>
  <c r="J38" i="28"/>
  <c r="I38" i="28"/>
  <c r="D62" i="28"/>
  <c r="M72" i="28"/>
  <c r="L72" i="28"/>
  <c r="K72" i="28"/>
  <c r="J72" i="28"/>
  <c r="I72" i="28"/>
  <c r="L140" i="28"/>
  <c r="M140" i="28"/>
  <c r="K140" i="28"/>
  <c r="J140" i="28"/>
  <c r="I140" i="28"/>
  <c r="E62" i="28"/>
  <c r="L56" i="30"/>
  <c r="J30" i="28"/>
  <c r="M30" i="28"/>
  <c r="L30" i="28"/>
  <c r="K30" i="28"/>
  <c r="I30" i="28"/>
  <c r="D104" i="28"/>
  <c r="M23" i="28"/>
  <c r="L23" i="28"/>
  <c r="K23" i="28"/>
  <c r="J23" i="28"/>
  <c r="I23" i="28"/>
  <c r="M84" i="28"/>
  <c r="L84" i="28"/>
  <c r="I84" i="28"/>
  <c r="K84" i="28"/>
  <c r="J84" i="28"/>
  <c r="L96" i="28"/>
  <c r="K96" i="28"/>
  <c r="M96" i="28"/>
  <c r="J96" i="28"/>
  <c r="I96" i="28"/>
  <c r="H104" i="28"/>
  <c r="J56" i="28"/>
  <c r="M56" i="28"/>
  <c r="L56" i="28"/>
  <c r="K56" i="28"/>
  <c r="I56" i="28"/>
  <c r="M10" i="28"/>
  <c r="I10" i="28"/>
  <c r="L10" i="28"/>
  <c r="K10" i="28"/>
  <c r="J10" i="28"/>
  <c r="L113" i="28"/>
  <c r="K113" i="28"/>
  <c r="J113" i="28"/>
  <c r="I113" i="28"/>
  <c r="M113" i="28"/>
  <c r="G20" i="28"/>
  <c r="F124" i="30"/>
  <c r="E34" i="28"/>
  <c r="M41" i="28"/>
  <c r="L41" i="28"/>
  <c r="J41" i="28"/>
  <c r="K41" i="28"/>
  <c r="I41" i="28"/>
  <c r="L54" i="28"/>
  <c r="H62" i="28"/>
  <c r="M54" i="28"/>
  <c r="K54" i="28"/>
  <c r="J54" i="28"/>
  <c r="I54" i="28"/>
  <c r="H126" i="30"/>
  <c r="J26" i="28"/>
  <c r="H34" i="28"/>
  <c r="M26" i="28"/>
  <c r="K26" i="28"/>
  <c r="I26" i="28"/>
  <c r="L26" i="28"/>
  <c r="G90" i="28"/>
  <c r="M18" i="28"/>
  <c r="L18" i="28"/>
  <c r="K18" i="28"/>
  <c r="J18" i="28"/>
  <c r="I18" i="28"/>
  <c r="F76" i="28"/>
  <c r="F118" i="28"/>
  <c r="G76" i="28"/>
  <c r="M73" i="28"/>
  <c r="L73" i="28"/>
  <c r="K73" i="28"/>
  <c r="J73" i="28"/>
  <c r="I73" i="28"/>
  <c r="L12" i="30"/>
  <c r="J21" i="30"/>
  <c r="J9" i="28"/>
  <c r="M9" i="28"/>
  <c r="K9" i="28"/>
  <c r="I9" i="28"/>
  <c r="L9" i="28"/>
  <c r="F146" i="28"/>
  <c r="L97" i="30"/>
  <c r="M29" i="28"/>
  <c r="L29" i="28"/>
  <c r="K29" i="28"/>
  <c r="J29" i="28"/>
  <c r="I29" i="28"/>
  <c r="E48" i="28"/>
  <c r="L42" i="28"/>
  <c r="K42" i="28"/>
  <c r="J42" i="28"/>
  <c r="I42" i="28"/>
  <c r="M42" i="28"/>
  <c r="L34" i="30"/>
  <c r="F48" i="28"/>
  <c r="J107" i="30"/>
  <c r="G48" i="28"/>
  <c r="F20" i="28"/>
  <c r="L13" i="30"/>
  <c r="F108" i="30"/>
  <c r="J97" i="30"/>
  <c r="F197" i="30"/>
  <c r="H251" i="30"/>
  <c r="L10" i="30"/>
  <c r="J99" i="30"/>
  <c r="J131" i="30"/>
  <c r="J211" i="30"/>
  <c r="F254" i="30"/>
  <c r="L33" i="30"/>
  <c r="L53" i="30"/>
  <c r="H100" i="30"/>
  <c r="L211" i="30"/>
  <c r="J100" i="30"/>
  <c r="J129" i="30"/>
  <c r="H216" i="30"/>
  <c r="H261" i="30"/>
  <c r="W35" i="35"/>
  <c r="V35" i="35"/>
  <c r="G118" i="28"/>
  <c r="L57" i="30"/>
  <c r="L100" i="30"/>
  <c r="H169" i="30"/>
  <c r="J169" i="30"/>
  <c r="J239" i="30"/>
  <c r="G160" i="28"/>
  <c r="L54" i="30"/>
  <c r="J102" i="30"/>
  <c r="H279" i="30"/>
  <c r="F120" i="30"/>
  <c r="L31" i="30"/>
  <c r="F104" i="30"/>
  <c r="J186" i="30"/>
  <c r="L189" i="30"/>
  <c r="L35" i="30"/>
  <c r="L55" i="30"/>
  <c r="J105" i="30"/>
  <c r="H190" i="30"/>
  <c r="J121" i="30"/>
  <c r="J168" i="30"/>
  <c r="H175" i="30"/>
  <c r="H210" i="30"/>
  <c r="F234" i="30"/>
  <c r="F35" i="31"/>
  <c r="H107" i="30"/>
  <c r="L121" i="30"/>
  <c r="F126" i="30"/>
  <c r="H131" i="30"/>
  <c r="F163" i="30"/>
  <c r="F122" i="30"/>
  <c r="J126" i="30"/>
  <c r="H163" i="30"/>
  <c r="F235" i="30"/>
  <c r="F38" i="31"/>
  <c r="H212" i="30"/>
  <c r="J236" i="30"/>
  <c r="L122" i="30"/>
  <c r="H127" i="30"/>
  <c r="J164" i="30"/>
  <c r="H170" i="30"/>
  <c r="F213" i="30"/>
  <c r="H237" i="30"/>
  <c r="H282" i="30"/>
  <c r="F42" i="31"/>
  <c r="F98" i="30"/>
  <c r="F171" i="30"/>
  <c r="J218" i="30"/>
  <c r="F252" i="30"/>
  <c r="J119" i="30"/>
  <c r="J127" i="30"/>
  <c r="F165" i="30"/>
  <c r="J237" i="30"/>
  <c r="L252" i="30"/>
  <c r="H285" i="30"/>
  <c r="H98" i="30"/>
  <c r="J101" i="30"/>
  <c r="F105" i="30"/>
  <c r="L119" i="30"/>
  <c r="F214" i="30"/>
  <c r="J229" i="30"/>
  <c r="H238" i="30"/>
  <c r="H253" i="30"/>
  <c r="J98" i="30"/>
  <c r="H105" i="30"/>
  <c r="F109" i="30"/>
  <c r="J123" i="30"/>
  <c r="H128" i="30"/>
  <c r="H165" i="30"/>
  <c r="F230" i="30"/>
  <c r="F239" i="30"/>
  <c r="L98" i="30"/>
  <c r="L101" i="30"/>
  <c r="L123" i="30"/>
  <c r="J128" i="30"/>
  <c r="F172" i="30"/>
  <c r="J207" i="30"/>
  <c r="J215" i="30"/>
  <c r="L230" i="30"/>
  <c r="L12" i="33"/>
  <c r="F129" i="30"/>
  <c r="J166" i="30"/>
  <c r="L207" i="30"/>
  <c r="F240" i="30"/>
  <c r="L9" i="31"/>
  <c r="J173" i="30"/>
  <c r="H208" i="30"/>
  <c r="J216" i="30"/>
  <c r="J231" i="30"/>
  <c r="H274" i="30"/>
  <c r="H102" i="30"/>
  <c r="H106" i="30"/>
  <c r="L120" i="30"/>
  <c r="F167" i="30"/>
  <c r="H217" i="30"/>
  <c r="F232" i="30"/>
  <c r="J241" i="30"/>
  <c r="F174" i="30"/>
  <c r="H174" i="30"/>
  <c r="F218" i="30"/>
  <c r="L232" i="30"/>
  <c r="F256" i="30"/>
  <c r="J106" i="30"/>
  <c r="H167" i="30"/>
  <c r="J209" i="30"/>
  <c r="L99" i="30"/>
  <c r="F125" i="30"/>
  <c r="F130" i="30"/>
  <c r="J174" i="30"/>
  <c r="L276" i="30"/>
  <c r="F103" i="30"/>
  <c r="L209" i="30"/>
  <c r="F219" i="30"/>
  <c r="J233" i="30"/>
  <c r="J258" i="30"/>
  <c r="F274" i="30"/>
  <c r="J276" i="30"/>
  <c r="F279" i="30"/>
  <c r="F282" i="30"/>
  <c r="J285" i="30"/>
  <c r="L31" i="31"/>
  <c r="J274" i="30"/>
  <c r="J279" i="30"/>
  <c r="F283" i="30"/>
  <c r="H35" i="31"/>
  <c r="H38" i="31"/>
  <c r="H42" i="31"/>
  <c r="H13" i="35"/>
  <c r="J15" i="36"/>
  <c r="I15" i="36"/>
  <c r="H104" i="30"/>
  <c r="H109" i="30"/>
  <c r="L12" i="31"/>
  <c r="L274" i="30"/>
  <c r="F277" i="30"/>
  <c r="H283" i="30"/>
  <c r="J35" i="31"/>
  <c r="J38" i="31"/>
  <c r="J42" i="31"/>
  <c r="F100" i="30"/>
  <c r="F102" i="30"/>
  <c r="J104" i="30"/>
  <c r="F107" i="30"/>
  <c r="J109" i="30"/>
  <c r="H119" i="30"/>
  <c r="Q16" i="36"/>
  <c r="P16" i="36"/>
  <c r="H277" i="30"/>
  <c r="J280" i="30"/>
  <c r="J283" i="30"/>
  <c r="L35" i="31"/>
  <c r="J39" i="31"/>
  <c r="F257" i="30"/>
  <c r="N10" i="35"/>
  <c r="F275" i="30"/>
  <c r="J277" i="30"/>
  <c r="F131" i="30"/>
  <c r="L229" i="30"/>
  <c r="L231" i="30"/>
  <c r="L13" i="31"/>
  <c r="H275" i="30"/>
  <c r="F278" i="30"/>
  <c r="F281" i="30"/>
  <c r="F284" i="30"/>
  <c r="J33" i="31"/>
  <c r="H17" i="35"/>
  <c r="N17" i="35"/>
  <c r="J35" i="36"/>
  <c r="I35" i="36"/>
  <c r="F273" i="30"/>
  <c r="J275" i="30"/>
  <c r="H278" i="30"/>
  <c r="H281" i="30"/>
  <c r="H284" i="30"/>
  <c r="L33" i="31"/>
  <c r="J43" i="31"/>
  <c r="L11" i="31"/>
  <c r="J43" i="33"/>
  <c r="L35" i="33"/>
  <c r="J255" i="30"/>
  <c r="J260" i="30"/>
  <c r="H263" i="30"/>
  <c r="H273" i="30"/>
  <c r="F276" i="30"/>
  <c r="J278" i="30"/>
  <c r="J281" i="30"/>
  <c r="J284" i="30"/>
  <c r="H31" i="31"/>
  <c r="H37" i="31"/>
  <c r="J40" i="31"/>
  <c r="L33" i="33"/>
  <c r="V18" i="35"/>
  <c r="F97" i="30"/>
  <c r="F99" i="30"/>
  <c r="F101" i="30"/>
  <c r="H103" i="30"/>
  <c r="H108" i="30"/>
  <c r="I32" i="35"/>
  <c r="H32" i="35"/>
  <c r="J273" i="30"/>
  <c r="H276" i="30"/>
  <c r="J31" i="31"/>
  <c r="J37" i="31"/>
  <c r="H97" i="30"/>
  <c r="H99" i="30"/>
  <c r="H101" i="30"/>
  <c r="J103" i="30"/>
  <c r="F106" i="30"/>
  <c r="J108" i="30"/>
  <c r="L31" i="33"/>
  <c r="AT15" i="35"/>
  <c r="AS15" i="35"/>
  <c r="AR15" i="35"/>
  <c r="Q6" i="36"/>
  <c r="P6" i="36"/>
  <c r="Q10" i="37"/>
  <c r="P10" i="37"/>
  <c r="N9" i="35"/>
  <c r="AT10" i="35"/>
  <c r="AS10" i="35"/>
  <c r="AR10" i="35"/>
  <c r="W30" i="35"/>
  <c r="V30" i="35"/>
  <c r="J8" i="36"/>
  <c r="I8" i="36"/>
  <c r="J43" i="36"/>
  <c r="I43" i="36"/>
  <c r="Q8" i="36"/>
  <c r="P8" i="36"/>
  <c r="I26" i="36"/>
  <c r="J26" i="36"/>
  <c r="AQ22" i="35"/>
  <c r="AT11" i="35"/>
  <c r="AS11" i="35"/>
  <c r="AR11" i="35"/>
  <c r="L34" i="33"/>
  <c r="AT18" i="35"/>
  <c r="AS18" i="35"/>
  <c r="AR18" i="35"/>
  <c r="Q18" i="36"/>
  <c r="P18" i="36"/>
  <c r="Q46" i="36"/>
  <c r="P46" i="36"/>
  <c r="H6" i="39"/>
  <c r="G6" i="39"/>
  <c r="H33" i="35"/>
  <c r="I33" i="35"/>
  <c r="V36" i="35"/>
  <c r="W36" i="35"/>
  <c r="J19" i="37"/>
  <c r="I19" i="37"/>
  <c r="R6" i="39"/>
  <c r="P6" i="39"/>
  <c r="O6" i="39"/>
  <c r="Q6" i="39"/>
  <c r="AT12" i="35"/>
  <c r="AS12" i="35"/>
  <c r="AR12" i="35"/>
  <c r="AB15" i="35"/>
  <c r="V16" i="35"/>
  <c r="M7" i="39"/>
  <c r="L7" i="39"/>
  <c r="K7" i="39"/>
  <c r="AB16" i="35"/>
  <c r="Q11" i="36"/>
  <c r="P11" i="36"/>
  <c r="L273" i="30"/>
  <c r="Q29" i="36"/>
  <c r="P29" i="36"/>
  <c r="Q22" i="37"/>
  <c r="P22" i="37"/>
  <c r="I51" i="37"/>
  <c r="J51" i="37"/>
  <c r="V15" i="35"/>
  <c r="AT8" i="35"/>
  <c r="AS8" i="35"/>
  <c r="AR8" i="35"/>
  <c r="AT13" i="35"/>
  <c r="AS13" i="35"/>
  <c r="AR13" i="35"/>
  <c r="I34" i="35"/>
  <c r="H34" i="35"/>
  <c r="J22" i="36"/>
  <c r="I22" i="36"/>
  <c r="Q50" i="36"/>
  <c r="P50" i="36"/>
  <c r="L32" i="31"/>
  <c r="L34" i="31"/>
  <c r="H18" i="35"/>
  <c r="H35" i="35"/>
  <c r="I35" i="35"/>
  <c r="J8" i="37"/>
  <c r="I8" i="37"/>
  <c r="J29" i="37"/>
  <c r="I29" i="37"/>
  <c r="H14" i="35"/>
  <c r="AT14" i="35"/>
  <c r="AS14" i="35"/>
  <c r="AR14" i="35"/>
  <c r="Q31" i="36"/>
  <c r="P31" i="36"/>
  <c r="AB14" i="35"/>
  <c r="AT9" i="35"/>
  <c r="AS9" i="35"/>
  <c r="AR9" i="35"/>
  <c r="Q44" i="36"/>
  <c r="P44" i="36"/>
  <c r="J22" i="37"/>
  <c r="I22" i="37"/>
  <c r="P36" i="37"/>
  <c r="Q36" i="37"/>
  <c r="T12" i="40"/>
  <c r="S12" i="40"/>
  <c r="R12" i="40"/>
  <c r="P12" i="40"/>
  <c r="Q12" i="40"/>
  <c r="Q20" i="36"/>
  <c r="P20" i="36"/>
  <c r="Q33" i="36"/>
  <c r="P33" i="36"/>
  <c r="Q13" i="37"/>
  <c r="P13" i="37"/>
  <c r="N6" i="41"/>
  <c r="M6" i="41"/>
  <c r="L6" i="41"/>
  <c r="Q24" i="36"/>
  <c r="P24" i="36"/>
  <c r="Q46" i="37"/>
  <c r="P46" i="37"/>
  <c r="T8" i="39"/>
  <c r="S8" i="39"/>
  <c r="Q8" i="39"/>
  <c r="P8" i="39"/>
  <c r="R8" i="39"/>
  <c r="O8" i="39"/>
  <c r="S8" i="40"/>
  <c r="R8" i="40"/>
  <c r="Q8" i="40"/>
  <c r="P8" i="40"/>
  <c r="T8" i="40"/>
  <c r="AS16" i="35"/>
  <c r="AT16" i="35"/>
  <c r="AR16" i="35"/>
  <c r="I31" i="35"/>
  <c r="H31" i="35"/>
  <c r="I39" i="35"/>
  <c r="H39" i="35"/>
  <c r="Q13" i="36"/>
  <c r="P13" i="36"/>
  <c r="Q8" i="37"/>
  <c r="P8" i="37"/>
  <c r="I30" i="37"/>
  <c r="J30" i="37"/>
  <c r="Q15" i="36"/>
  <c r="P15" i="36"/>
  <c r="P35" i="36"/>
  <c r="Q35" i="36"/>
  <c r="J14" i="37"/>
  <c r="I14" i="37"/>
  <c r="AB18" i="35"/>
  <c r="I30" i="35"/>
  <c r="H30" i="35"/>
  <c r="Q43" i="36"/>
  <c r="P43" i="36"/>
  <c r="Q26" i="36"/>
  <c r="P26" i="36"/>
  <c r="Q39" i="36"/>
  <c r="P39" i="36"/>
  <c r="Q41" i="36"/>
  <c r="P41" i="36"/>
  <c r="Q30" i="37"/>
  <c r="P30" i="37"/>
  <c r="J43" i="37"/>
  <c r="I43" i="37"/>
  <c r="C11" i="39"/>
  <c r="F6" i="40"/>
  <c r="Q10" i="36"/>
  <c r="P10" i="36"/>
  <c r="G9" i="39"/>
  <c r="F11" i="39"/>
  <c r="H9" i="39"/>
  <c r="I9" i="39"/>
  <c r="S12" i="41"/>
  <c r="R12" i="41"/>
  <c r="Q12" i="41"/>
  <c r="P12" i="41"/>
  <c r="T12" i="41"/>
  <c r="P19" i="36"/>
  <c r="Q19" i="36"/>
  <c r="P28" i="36"/>
  <c r="Q28" i="36"/>
  <c r="Q30" i="36"/>
  <c r="P30" i="36"/>
  <c r="Q47" i="36"/>
  <c r="P47" i="36"/>
  <c r="J9" i="37"/>
  <c r="I9" i="37"/>
  <c r="M136" i="40"/>
  <c r="N136" i="40"/>
  <c r="L136" i="40"/>
  <c r="O136" i="40"/>
  <c r="K136" i="40"/>
  <c r="Q6" i="37"/>
  <c r="P6" i="37"/>
  <c r="I24" i="37"/>
  <c r="J24" i="37"/>
  <c r="Q39" i="37"/>
  <c r="P39" i="37"/>
  <c r="T10" i="39"/>
  <c r="R10" i="39"/>
  <c r="P10" i="39"/>
  <c r="O10" i="39"/>
  <c r="S10" i="39"/>
  <c r="Q10" i="39"/>
  <c r="H37" i="35"/>
  <c r="I37" i="35"/>
  <c r="Q49" i="36"/>
  <c r="P49" i="36"/>
  <c r="P31" i="37"/>
  <c r="Q31" i="37"/>
  <c r="J7" i="40"/>
  <c r="I7" i="40"/>
  <c r="H7" i="40"/>
  <c r="L138" i="40"/>
  <c r="M138" i="40"/>
  <c r="N138" i="40"/>
  <c r="K138" i="40"/>
  <c r="O138" i="40"/>
  <c r="Q7" i="36"/>
  <c r="P7" i="36"/>
  <c r="P21" i="36"/>
  <c r="Q21" i="36"/>
  <c r="J12" i="37"/>
  <c r="I12" i="37"/>
  <c r="Q32" i="36"/>
  <c r="P32" i="36"/>
  <c r="Q34" i="36"/>
  <c r="P34" i="36"/>
  <c r="J15" i="37"/>
  <c r="I15" i="37"/>
  <c r="J21" i="37"/>
  <c r="I21" i="37"/>
  <c r="P44" i="37"/>
  <c r="Q44" i="37"/>
  <c r="Q23" i="36"/>
  <c r="P23" i="36"/>
  <c r="Q36" i="36"/>
  <c r="P36" i="36"/>
  <c r="H15" i="35"/>
  <c r="Q14" i="36"/>
  <c r="P14" i="36"/>
  <c r="Q15" i="37"/>
  <c r="P15" i="37"/>
  <c r="P9" i="36"/>
  <c r="Q9" i="36"/>
  <c r="P27" i="36"/>
  <c r="Q27" i="36"/>
  <c r="Q40" i="36"/>
  <c r="P40" i="36"/>
  <c r="Q42" i="36"/>
  <c r="P42" i="36"/>
  <c r="L12" i="40"/>
  <c r="N12" i="40"/>
  <c r="M12" i="40"/>
  <c r="O135" i="41"/>
  <c r="N135" i="41"/>
  <c r="M135" i="41"/>
  <c r="K135" i="41"/>
  <c r="L135" i="41"/>
  <c r="Q11" i="37"/>
  <c r="P11" i="37"/>
  <c r="Q27" i="37"/>
  <c r="P27" i="37"/>
  <c r="K8" i="39"/>
  <c r="L8" i="39"/>
  <c r="M8" i="39"/>
  <c r="I136" i="40"/>
  <c r="H136" i="40"/>
  <c r="G136" i="40"/>
  <c r="F6" i="41"/>
  <c r="T10" i="41"/>
  <c r="AA20" i="41" s="1"/>
  <c r="S10" i="41"/>
  <c r="Q10" i="41"/>
  <c r="R10" i="41"/>
  <c r="P10" i="41"/>
  <c r="P11" i="41"/>
  <c r="T11" i="41"/>
  <c r="R11" i="41"/>
  <c r="Q11" i="41"/>
  <c r="S11" i="41"/>
  <c r="F6" i="42"/>
  <c r="P33" i="37"/>
  <c r="Q33" i="37"/>
  <c r="P48" i="37"/>
  <c r="Q48" i="37"/>
  <c r="F7" i="40"/>
  <c r="F10" i="40"/>
  <c r="I137" i="41"/>
  <c r="G137" i="41"/>
  <c r="H137" i="41"/>
  <c r="N12" i="41"/>
  <c r="M12" i="41"/>
  <c r="L12" i="41"/>
  <c r="F7" i="42"/>
  <c r="O138" i="41"/>
  <c r="L138" i="41"/>
  <c r="N138" i="41"/>
  <c r="M138" i="41"/>
  <c r="K138" i="41"/>
  <c r="F8" i="43"/>
  <c r="P24" i="37"/>
  <c r="Q24" i="37"/>
  <c r="P42" i="37"/>
  <c r="Q42" i="37"/>
  <c r="N10" i="40"/>
  <c r="M10" i="40"/>
  <c r="L10" i="40"/>
  <c r="F8" i="42"/>
  <c r="E146" i="43"/>
  <c r="N11" i="39"/>
  <c r="S9" i="39"/>
  <c r="P9" i="39"/>
  <c r="O9" i="39"/>
  <c r="T9" i="39"/>
  <c r="R9" i="39"/>
  <c r="Q9" i="39"/>
  <c r="N7" i="40"/>
  <c r="M7" i="40"/>
  <c r="L7" i="40"/>
  <c r="I7" i="39"/>
  <c r="H7" i="39"/>
  <c r="G7" i="39"/>
  <c r="I11" i="43"/>
  <c r="H11" i="43"/>
  <c r="J11" i="43"/>
  <c r="Q26" i="37"/>
  <c r="P26" i="37"/>
  <c r="P28" i="37"/>
  <c r="Q28" i="37"/>
  <c r="T7" i="40"/>
  <c r="AA19" i="40" s="1"/>
  <c r="S7" i="40"/>
  <c r="Q7" i="40"/>
  <c r="P7" i="40"/>
  <c r="R7" i="40"/>
  <c r="M12" i="43"/>
  <c r="L12" i="43"/>
  <c r="N12" i="43"/>
  <c r="O145" i="43"/>
  <c r="N145" i="43"/>
  <c r="L145" i="43"/>
  <c r="M145" i="43"/>
  <c r="F8" i="40"/>
  <c r="M10" i="42"/>
  <c r="L10" i="42"/>
  <c r="N10" i="42"/>
  <c r="Q14" i="43"/>
  <c r="P14" i="43"/>
  <c r="T14" i="43"/>
  <c r="S14" i="43"/>
  <c r="R14" i="43"/>
  <c r="P22" i="36"/>
  <c r="Q22" i="36"/>
  <c r="P7" i="37"/>
  <c r="Q7" i="37"/>
  <c r="P14" i="37"/>
  <c r="Q14" i="37"/>
  <c r="P21" i="37"/>
  <c r="Q21" i="37"/>
  <c r="M10" i="39"/>
  <c r="L10" i="39"/>
  <c r="K10" i="39"/>
  <c r="F10" i="41"/>
  <c r="F12" i="40"/>
  <c r="G134" i="41"/>
  <c r="I134" i="41"/>
  <c r="H134" i="41"/>
  <c r="Q23" i="37"/>
  <c r="P23" i="37"/>
  <c r="M10" i="41"/>
  <c r="N10" i="41"/>
  <c r="L10" i="41"/>
  <c r="P25" i="37"/>
  <c r="Q25" i="37"/>
  <c r="Q43" i="37"/>
  <c r="P43" i="37"/>
  <c r="J12" i="40"/>
  <c r="I12" i="40"/>
  <c r="H12" i="40"/>
  <c r="N124" i="39"/>
  <c r="M124" i="39"/>
  <c r="O124" i="39"/>
  <c r="L124" i="39"/>
  <c r="F15" i="43"/>
  <c r="S11" i="44"/>
  <c r="R11" i="44"/>
  <c r="T11" i="44"/>
  <c r="Q11" i="44"/>
  <c r="P11" i="44"/>
  <c r="I135" i="42"/>
  <c r="H135" i="42"/>
  <c r="G135" i="42"/>
  <c r="S12" i="43"/>
  <c r="R12" i="43"/>
  <c r="T12" i="43"/>
  <c r="Q12" i="43"/>
  <c r="P12" i="43"/>
  <c r="E146" i="44"/>
  <c r="I135" i="41"/>
  <c r="G135" i="41"/>
  <c r="H135" i="41"/>
  <c r="F9" i="42"/>
  <c r="F12" i="44"/>
  <c r="F146" i="44"/>
  <c r="I136" i="44"/>
  <c r="H136" i="44"/>
  <c r="K136" i="44" s="1"/>
  <c r="G136" i="44"/>
  <c r="F13" i="45"/>
  <c r="O135" i="42"/>
  <c r="N135" i="42"/>
  <c r="M135" i="42"/>
  <c r="L135" i="42"/>
  <c r="K135" i="42"/>
  <c r="M9" i="42"/>
  <c r="J9" i="42"/>
  <c r="I9" i="42"/>
  <c r="H9" i="42"/>
  <c r="C16" i="44"/>
  <c r="P51" i="37"/>
  <c r="Q51" i="37"/>
  <c r="D11" i="39"/>
  <c r="D129" i="39"/>
  <c r="J129" i="39"/>
  <c r="N127" i="39"/>
  <c r="M127" i="39"/>
  <c r="K127" i="39"/>
  <c r="O127" i="39"/>
  <c r="L127" i="39"/>
  <c r="J12" i="42"/>
  <c r="I12" i="42"/>
  <c r="H12" i="42"/>
  <c r="F13" i="43"/>
  <c r="D16" i="44"/>
  <c r="E11" i="39"/>
  <c r="M9" i="40"/>
  <c r="I9" i="40"/>
  <c r="J9" i="40"/>
  <c r="H9" i="40"/>
  <c r="I137" i="40"/>
  <c r="H137" i="40"/>
  <c r="G137" i="40"/>
  <c r="F9" i="41"/>
  <c r="M9" i="43"/>
  <c r="L9" i="43"/>
  <c r="N9" i="43"/>
  <c r="E16" i="44"/>
  <c r="F16" i="44" s="1"/>
  <c r="F6" i="44"/>
  <c r="O138" i="44"/>
  <c r="N138" i="44"/>
  <c r="L138" i="44"/>
  <c r="M138" i="44"/>
  <c r="F14" i="44"/>
  <c r="F6" i="43"/>
  <c r="E16" i="43"/>
  <c r="F16" i="43" s="1"/>
  <c r="N14" i="43"/>
  <c r="M14" i="43"/>
  <c r="L14" i="43"/>
  <c r="I143" i="43"/>
  <c r="H143" i="43"/>
  <c r="G143" i="43"/>
  <c r="T15" i="44"/>
  <c r="R15" i="44"/>
  <c r="Q15" i="44"/>
  <c r="S15" i="44"/>
  <c r="P15" i="44"/>
  <c r="O16" i="45"/>
  <c r="T6" i="45"/>
  <c r="R6" i="45"/>
  <c r="Q6" i="45"/>
  <c r="S6" i="45"/>
  <c r="P6" i="45"/>
  <c r="R9" i="41"/>
  <c r="Q9" i="41"/>
  <c r="S9" i="41"/>
  <c r="P9" i="41"/>
  <c r="T9" i="41"/>
  <c r="L11" i="41"/>
  <c r="N11" i="41"/>
  <c r="M11" i="41"/>
  <c r="L7" i="42"/>
  <c r="N7" i="42"/>
  <c r="M7" i="42"/>
  <c r="H137" i="42"/>
  <c r="G137" i="42"/>
  <c r="I137" i="42"/>
  <c r="Q7" i="44"/>
  <c r="P7" i="44"/>
  <c r="T7" i="44"/>
  <c r="S7" i="44"/>
  <c r="R7" i="44"/>
  <c r="L137" i="40"/>
  <c r="K137" i="40"/>
  <c r="N137" i="40"/>
  <c r="M137" i="40"/>
  <c r="O137" i="40"/>
  <c r="N6" i="43"/>
  <c r="K16" i="43"/>
  <c r="L6" i="43"/>
  <c r="M6" i="43"/>
  <c r="O141" i="44"/>
  <c r="N141" i="44"/>
  <c r="M141" i="44"/>
  <c r="L141" i="44"/>
  <c r="L6" i="39"/>
  <c r="K6" i="39"/>
  <c r="M6" i="40"/>
  <c r="N6" i="40"/>
  <c r="L6" i="40"/>
  <c r="F11" i="40"/>
  <c r="Q7" i="41"/>
  <c r="S7" i="41"/>
  <c r="R7" i="41"/>
  <c r="T7" i="41"/>
  <c r="AA19" i="41" s="1"/>
  <c r="P7" i="41"/>
  <c r="D146" i="43"/>
  <c r="D11" i="47"/>
  <c r="I8" i="39"/>
  <c r="G8" i="39"/>
  <c r="H8" i="39"/>
  <c r="I11" i="40"/>
  <c r="H11" i="40"/>
  <c r="J11" i="40"/>
  <c r="F11" i="43"/>
  <c r="M138" i="45"/>
  <c r="O138" i="45"/>
  <c r="L138" i="45"/>
  <c r="N138" i="45"/>
  <c r="N135" i="40"/>
  <c r="M135" i="40"/>
  <c r="L135" i="40"/>
  <c r="O135" i="40"/>
  <c r="K135" i="40"/>
  <c r="L138" i="42"/>
  <c r="K138" i="42"/>
  <c r="O138" i="42"/>
  <c r="N138" i="42"/>
  <c r="M138" i="42"/>
  <c r="N134" i="41"/>
  <c r="O134" i="41"/>
  <c r="K134" i="41"/>
  <c r="L134" i="41"/>
  <c r="M134" i="41"/>
  <c r="M8" i="42"/>
  <c r="J8" i="42"/>
  <c r="I8" i="42"/>
  <c r="H8" i="42"/>
  <c r="S7" i="43"/>
  <c r="R7" i="43"/>
  <c r="Q7" i="43"/>
  <c r="P7" i="43"/>
  <c r="T7" i="43"/>
  <c r="F10" i="44"/>
  <c r="I140" i="44"/>
  <c r="H140" i="44"/>
  <c r="K140" i="44" s="1"/>
  <c r="G140" i="44"/>
  <c r="G144" i="44"/>
  <c r="I144" i="44"/>
  <c r="H144" i="44"/>
  <c r="K144" i="44" s="1"/>
  <c r="R10" i="45"/>
  <c r="T10" i="45"/>
  <c r="Q10" i="45"/>
  <c r="P10" i="45"/>
  <c r="S10" i="45"/>
  <c r="K126" i="39"/>
  <c r="O126" i="39"/>
  <c r="N126" i="39"/>
  <c r="M126" i="39"/>
  <c r="L126" i="39"/>
  <c r="M128" i="39"/>
  <c r="L128" i="39"/>
  <c r="O128" i="39"/>
  <c r="K128" i="39"/>
  <c r="N128" i="39"/>
  <c r="F8" i="41"/>
  <c r="N8" i="42"/>
  <c r="L8" i="42"/>
  <c r="I138" i="43"/>
  <c r="H138" i="43"/>
  <c r="G138" i="43"/>
  <c r="N144" i="44"/>
  <c r="M144" i="44"/>
  <c r="O144" i="44"/>
  <c r="L144" i="44"/>
  <c r="T9" i="44"/>
  <c r="Q9" i="44"/>
  <c r="P9" i="44"/>
  <c r="S9" i="44"/>
  <c r="R9" i="44"/>
  <c r="I138" i="44"/>
  <c r="H138" i="44"/>
  <c r="K138" i="44" s="1"/>
  <c r="G138" i="44"/>
  <c r="N15" i="45"/>
  <c r="M15" i="45"/>
  <c r="L15" i="45"/>
  <c r="N11" i="43"/>
  <c r="M11" i="43"/>
  <c r="L11" i="43"/>
  <c r="F146" i="43"/>
  <c r="I136" i="43"/>
  <c r="H136" i="43"/>
  <c r="K136" i="43" s="1"/>
  <c r="G136" i="43"/>
  <c r="J6" i="44"/>
  <c r="I6" i="44"/>
  <c r="H6" i="44"/>
  <c r="G16" i="44"/>
  <c r="J10" i="44"/>
  <c r="I10" i="44"/>
  <c r="H10" i="44"/>
  <c r="F9" i="45"/>
  <c r="M6" i="42"/>
  <c r="L6" i="42"/>
  <c r="N6" i="42"/>
  <c r="I141" i="43"/>
  <c r="H141" i="43"/>
  <c r="K141" i="43" s="1"/>
  <c r="G141" i="43"/>
  <c r="L143" i="43"/>
  <c r="O143" i="43"/>
  <c r="N143" i="43"/>
  <c r="M143" i="43"/>
  <c r="J14" i="44"/>
  <c r="I14" i="44"/>
  <c r="H14" i="44"/>
  <c r="L7" i="45"/>
  <c r="N7" i="45"/>
  <c r="M7" i="45"/>
  <c r="J13" i="45"/>
  <c r="I13" i="45"/>
  <c r="H13" i="45"/>
  <c r="D146" i="45"/>
  <c r="N142" i="45"/>
  <c r="M142" i="45"/>
  <c r="O142" i="45"/>
  <c r="L142" i="45"/>
  <c r="Q11" i="43"/>
  <c r="P11" i="43"/>
  <c r="T11" i="43"/>
  <c r="S11" i="43"/>
  <c r="R11" i="43"/>
  <c r="L139" i="44"/>
  <c r="O139" i="44"/>
  <c r="N139" i="44"/>
  <c r="M139" i="44"/>
  <c r="I9" i="45"/>
  <c r="H9" i="45"/>
  <c r="J9" i="45"/>
  <c r="M11" i="45"/>
  <c r="L11" i="45"/>
  <c r="N11" i="45"/>
  <c r="T15" i="45"/>
  <c r="S15" i="45"/>
  <c r="R15" i="45"/>
  <c r="Q15" i="45"/>
  <c r="P15" i="45"/>
  <c r="L9" i="41"/>
  <c r="N9" i="41"/>
  <c r="L9" i="42"/>
  <c r="N9" i="42"/>
  <c r="T8" i="43"/>
  <c r="S8" i="43"/>
  <c r="R8" i="43"/>
  <c r="Q8" i="43"/>
  <c r="P8" i="43"/>
  <c r="F10" i="43"/>
  <c r="N10" i="44"/>
  <c r="M10" i="44"/>
  <c r="L10" i="44"/>
  <c r="T12" i="44"/>
  <c r="S12" i="44"/>
  <c r="R12" i="44"/>
  <c r="Q12" i="44"/>
  <c r="P12" i="44"/>
  <c r="J146" i="44"/>
  <c r="O136" i="44"/>
  <c r="N136" i="44"/>
  <c r="M136" i="44"/>
  <c r="L136" i="44"/>
  <c r="M12" i="42"/>
  <c r="L12" i="42"/>
  <c r="N12" i="42"/>
  <c r="N6" i="44"/>
  <c r="M6" i="44"/>
  <c r="L6" i="44"/>
  <c r="K16" i="44"/>
  <c r="S8" i="44"/>
  <c r="R8" i="44"/>
  <c r="T8" i="44"/>
  <c r="Q8" i="44"/>
  <c r="P8" i="44"/>
  <c r="T7" i="45"/>
  <c r="S7" i="45"/>
  <c r="R7" i="45"/>
  <c r="Q7" i="45"/>
  <c r="P7" i="45"/>
  <c r="T11" i="45"/>
  <c r="S11" i="45"/>
  <c r="R11" i="45"/>
  <c r="Q11" i="45"/>
  <c r="P11" i="45"/>
  <c r="Q7" i="39"/>
  <c r="P7" i="39"/>
  <c r="T7" i="39"/>
  <c r="R7" i="39"/>
  <c r="O7" i="39"/>
  <c r="S7" i="39"/>
  <c r="N11" i="40"/>
  <c r="M11" i="40"/>
  <c r="L11" i="40"/>
  <c r="I134" i="40"/>
  <c r="H134" i="40"/>
  <c r="G134" i="40"/>
  <c r="F11" i="42"/>
  <c r="S10" i="44"/>
  <c r="Q10" i="44"/>
  <c r="P10" i="44"/>
  <c r="T10" i="44"/>
  <c r="R10" i="44"/>
  <c r="N136" i="45"/>
  <c r="L136" i="45"/>
  <c r="O136" i="45"/>
  <c r="M136" i="45"/>
  <c r="J146" i="45"/>
  <c r="R12" i="42"/>
  <c r="Q12" i="42"/>
  <c r="P12" i="42"/>
  <c r="S12" i="42"/>
  <c r="T12" i="42"/>
  <c r="I138" i="42"/>
  <c r="H138" i="42"/>
  <c r="G138" i="42"/>
  <c r="T13" i="43"/>
  <c r="S13" i="43"/>
  <c r="R13" i="43"/>
  <c r="Q13" i="43"/>
  <c r="P13" i="43"/>
  <c r="I144" i="43"/>
  <c r="H144" i="43"/>
  <c r="K144" i="43" s="1"/>
  <c r="G144" i="43"/>
  <c r="L8" i="40"/>
  <c r="N8" i="40"/>
  <c r="F9" i="40"/>
  <c r="J11" i="42"/>
  <c r="I11" i="42"/>
  <c r="H11" i="42"/>
  <c r="I134" i="42"/>
  <c r="H134" i="42"/>
  <c r="G134" i="42"/>
  <c r="I136" i="42"/>
  <c r="H136" i="42"/>
  <c r="G136" i="42"/>
  <c r="N7" i="43"/>
  <c r="M7" i="43"/>
  <c r="L7" i="43"/>
  <c r="N10" i="43"/>
  <c r="M10" i="43"/>
  <c r="L10" i="43"/>
  <c r="O139" i="43"/>
  <c r="M139" i="43"/>
  <c r="L139" i="43"/>
  <c r="N139" i="43"/>
  <c r="F15" i="44"/>
  <c r="N145" i="44"/>
  <c r="O145" i="44"/>
  <c r="M145" i="44"/>
  <c r="L145" i="44"/>
  <c r="F14" i="45"/>
  <c r="I10" i="39"/>
  <c r="G10" i="39"/>
  <c r="H10" i="39"/>
  <c r="G138" i="40"/>
  <c r="H138" i="40"/>
  <c r="I138" i="40"/>
  <c r="H11" i="41"/>
  <c r="J11" i="41"/>
  <c r="I11" i="41"/>
  <c r="H137" i="43"/>
  <c r="G137" i="43"/>
  <c r="I137" i="43"/>
  <c r="F7" i="44"/>
  <c r="J11" i="44"/>
  <c r="I11" i="44"/>
  <c r="H11" i="44"/>
  <c r="F10" i="45"/>
  <c r="J14" i="45"/>
  <c r="I14" i="45"/>
  <c r="H14" i="45"/>
  <c r="O140" i="45"/>
  <c r="N140" i="45"/>
  <c r="M140" i="45"/>
  <c r="L140" i="45"/>
  <c r="R11" i="40"/>
  <c r="Q11" i="40"/>
  <c r="P11" i="40"/>
  <c r="S11" i="40"/>
  <c r="T11" i="40"/>
  <c r="F7" i="41"/>
  <c r="N8" i="41"/>
  <c r="L8" i="41"/>
  <c r="N11" i="42"/>
  <c r="L11" i="42"/>
  <c r="M11" i="42"/>
  <c r="N136" i="42"/>
  <c r="M136" i="42"/>
  <c r="L136" i="42"/>
  <c r="K136" i="42"/>
  <c r="O136" i="42"/>
  <c r="L15" i="43"/>
  <c r="N15" i="43"/>
  <c r="M15" i="43"/>
  <c r="H142" i="43"/>
  <c r="K142" i="43" s="1"/>
  <c r="G142" i="43"/>
  <c r="I142" i="43"/>
  <c r="J15" i="44"/>
  <c r="I15" i="44"/>
  <c r="H15" i="44"/>
  <c r="J6" i="45"/>
  <c r="G16" i="45"/>
  <c r="I6" i="45"/>
  <c r="H6" i="45"/>
  <c r="D8" i="47"/>
  <c r="D16" i="43"/>
  <c r="F9" i="44"/>
  <c r="J10" i="45"/>
  <c r="I10" i="45"/>
  <c r="H10" i="45"/>
  <c r="I13" i="44"/>
  <c r="H13" i="44"/>
  <c r="J13" i="44"/>
  <c r="D9" i="47"/>
  <c r="H136" i="41"/>
  <c r="G136" i="41"/>
  <c r="I136" i="41"/>
  <c r="F10" i="42"/>
  <c r="F14" i="43"/>
  <c r="M142" i="43"/>
  <c r="L142" i="43"/>
  <c r="N142" i="43"/>
  <c r="O142" i="43"/>
  <c r="L7" i="44"/>
  <c r="M7" i="44"/>
  <c r="N7" i="44"/>
  <c r="L11" i="44"/>
  <c r="M11" i="44"/>
  <c r="N11" i="44"/>
  <c r="L140" i="44"/>
  <c r="N140" i="44"/>
  <c r="M140" i="44"/>
  <c r="O140" i="44"/>
  <c r="L6" i="45"/>
  <c r="K16" i="45"/>
  <c r="M6" i="45"/>
  <c r="N6" i="45"/>
  <c r="N8" i="45"/>
  <c r="L8" i="45"/>
  <c r="M8" i="45"/>
  <c r="N12" i="45"/>
  <c r="M12" i="45"/>
  <c r="L12" i="45"/>
  <c r="N14" i="45"/>
  <c r="L14" i="45"/>
  <c r="M14" i="45"/>
  <c r="D10" i="47"/>
  <c r="T11" i="42"/>
  <c r="S11" i="42"/>
  <c r="R11" i="42"/>
  <c r="Q11" i="42"/>
  <c r="P11" i="42"/>
  <c r="M15" i="44"/>
  <c r="L15" i="44"/>
  <c r="N15" i="44"/>
  <c r="M143" i="44"/>
  <c r="L143" i="44"/>
  <c r="O143" i="44"/>
  <c r="N143" i="44"/>
  <c r="D10" i="48"/>
  <c r="O136" i="43"/>
  <c r="N136" i="43"/>
  <c r="M136" i="43"/>
  <c r="L136" i="43"/>
  <c r="J146" i="43"/>
  <c r="H9" i="44"/>
  <c r="I9" i="44"/>
  <c r="J9" i="44"/>
  <c r="F13" i="44"/>
  <c r="D146" i="44"/>
  <c r="N9" i="45"/>
  <c r="L9" i="45"/>
  <c r="M9" i="45"/>
  <c r="O137" i="41"/>
  <c r="N137" i="41"/>
  <c r="M137" i="41"/>
  <c r="K137" i="41"/>
  <c r="L137" i="41"/>
  <c r="F12" i="42"/>
  <c r="N8" i="43"/>
  <c r="M8" i="43"/>
  <c r="L8" i="43"/>
  <c r="F9" i="43"/>
  <c r="F8" i="45"/>
  <c r="F12" i="45"/>
  <c r="S14" i="45"/>
  <c r="R14" i="45"/>
  <c r="T14" i="45"/>
  <c r="Q14" i="45"/>
  <c r="P14" i="45"/>
  <c r="M13" i="45"/>
  <c r="L13" i="45"/>
  <c r="N13" i="45"/>
  <c r="F8" i="44"/>
  <c r="N9" i="44"/>
  <c r="L9" i="44"/>
  <c r="M9" i="44"/>
  <c r="R14" i="44"/>
  <c r="S14" i="44"/>
  <c r="P14" i="44"/>
  <c r="T14" i="44"/>
  <c r="Q14" i="44"/>
  <c r="M142" i="44"/>
  <c r="N142" i="44"/>
  <c r="O142" i="44"/>
  <c r="L142" i="44"/>
  <c r="J12" i="45"/>
  <c r="H12" i="45"/>
  <c r="I12" i="45"/>
  <c r="O140" i="43"/>
  <c r="N140" i="43"/>
  <c r="M140" i="43"/>
  <c r="L140" i="43"/>
  <c r="I8" i="44"/>
  <c r="J8" i="44"/>
  <c r="H8" i="44"/>
  <c r="M13" i="44"/>
  <c r="N13" i="44"/>
  <c r="L13" i="44"/>
  <c r="P9" i="45"/>
  <c r="T9" i="45"/>
  <c r="R9" i="45"/>
  <c r="S9" i="45"/>
  <c r="Q9" i="45"/>
  <c r="O139" i="45"/>
  <c r="M139" i="45"/>
  <c r="L139" i="45"/>
  <c r="N139" i="45"/>
  <c r="D8" i="48"/>
  <c r="L137" i="44"/>
  <c r="O137" i="44"/>
  <c r="N137" i="44"/>
  <c r="M137" i="44"/>
  <c r="J7" i="45"/>
  <c r="I7" i="45"/>
  <c r="H7" i="45"/>
  <c r="F11" i="45"/>
  <c r="Q13" i="45"/>
  <c r="P13" i="45"/>
  <c r="T13" i="45"/>
  <c r="S13" i="45"/>
  <c r="R13" i="45"/>
  <c r="F15" i="45"/>
  <c r="D9" i="48"/>
  <c r="K9" i="39"/>
  <c r="J11" i="39"/>
  <c r="M9" i="39"/>
  <c r="L9" i="39"/>
  <c r="F12" i="41"/>
  <c r="K136" i="41"/>
  <c r="N136" i="41"/>
  <c r="M136" i="41"/>
  <c r="L136" i="41"/>
  <c r="O136" i="41"/>
  <c r="F12" i="43"/>
  <c r="L8" i="44"/>
  <c r="N8" i="44"/>
  <c r="M8" i="44"/>
  <c r="P13" i="44"/>
  <c r="Q13" i="44"/>
  <c r="R13" i="44"/>
  <c r="T13" i="44"/>
  <c r="S13" i="44"/>
  <c r="D16" i="45"/>
  <c r="P8" i="45"/>
  <c r="Q8" i="45"/>
  <c r="T8" i="45"/>
  <c r="S8" i="45"/>
  <c r="R8" i="45"/>
  <c r="H11" i="45"/>
  <c r="J11" i="45"/>
  <c r="I11" i="45"/>
  <c r="H15" i="45"/>
  <c r="I15" i="45"/>
  <c r="J15" i="45"/>
  <c r="E146" i="45"/>
  <c r="I138" i="41"/>
  <c r="H138" i="41"/>
  <c r="G138" i="41"/>
  <c r="F7" i="43"/>
  <c r="J7" i="44"/>
  <c r="I7" i="44"/>
  <c r="H7" i="44"/>
  <c r="N12" i="44"/>
  <c r="M12" i="44"/>
  <c r="L12" i="44"/>
  <c r="E16" i="45"/>
  <c r="F16" i="45" s="1"/>
  <c r="F6" i="45"/>
  <c r="I135" i="40"/>
  <c r="G135" i="40"/>
  <c r="H135" i="40"/>
  <c r="F11" i="41"/>
  <c r="J12" i="41"/>
  <c r="H12" i="41"/>
  <c r="I12" i="41"/>
  <c r="O137" i="42"/>
  <c r="N137" i="42"/>
  <c r="M137" i="42"/>
  <c r="L137" i="42"/>
  <c r="K137" i="42"/>
  <c r="O16" i="44"/>
  <c r="S6" i="44"/>
  <c r="R6" i="44"/>
  <c r="P6" i="44"/>
  <c r="T6" i="44"/>
  <c r="Q6" i="44"/>
  <c r="F11" i="44"/>
  <c r="J12" i="44"/>
  <c r="H12" i="44"/>
  <c r="I12" i="44"/>
  <c r="M14" i="44"/>
  <c r="L14" i="44"/>
  <c r="N14" i="44"/>
  <c r="C16" i="45"/>
  <c r="F7" i="45"/>
  <c r="J8" i="45"/>
  <c r="I8" i="45"/>
  <c r="H8" i="45"/>
  <c r="L10" i="45"/>
  <c r="M10" i="45"/>
  <c r="N10" i="45"/>
  <c r="P12" i="45"/>
  <c r="Q12" i="45"/>
  <c r="T12" i="45"/>
  <c r="R12" i="45"/>
  <c r="S12" i="45"/>
  <c r="F17" i="2"/>
  <c r="K58" i="2"/>
  <c r="K6" i="5"/>
  <c r="K79" i="3"/>
  <c r="J79" i="3"/>
  <c r="L79" i="3"/>
  <c r="V6" i="5"/>
  <c r="K6" i="2"/>
  <c r="L6" i="2"/>
  <c r="J152" i="3"/>
  <c r="J6" i="2"/>
  <c r="E18" i="2"/>
  <c r="F18" i="2"/>
  <c r="K152" i="3"/>
  <c r="S6" i="5"/>
  <c r="G18" i="2"/>
  <c r="H18" i="2"/>
  <c r="L58" i="2"/>
  <c r="T6" i="5"/>
  <c r="J31" i="2"/>
  <c r="K31" i="2"/>
  <c r="L31" i="2"/>
  <c r="K6" i="3"/>
  <c r="L6" i="3"/>
  <c r="E17" i="2"/>
  <c r="J6" i="3"/>
  <c r="B102" i="11"/>
  <c r="D101" i="11"/>
  <c r="L6" i="5"/>
  <c r="U6" i="5"/>
  <c r="W6" i="5"/>
  <c r="B80" i="11"/>
  <c r="D79" i="11"/>
  <c r="B58" i="11"/>
  <c r="D57" i="11"/>
  <c r="D54" i="12"/>
  <c r="D55" i="12"/>
  <c r="D56" i="12"/>
  <c r="D53" i="12"/>
  <c r="D57" i="12" s="1"/>
  <c r="E54" i="12"/>
  <c r="E57" i="12" s="1"/>
  <c r="E55" i="12"/>
  <c r="E56" i="12"/>
  <c r="F55" i="12"/>
  <c r="F56" i="12"/>
  <c r="F54" i="12"/>
  <c r="F57" i="12" s="1"/>
  <c r="D33" i="11"/>
  <c r="B34" i="11"/>
  <c r="S6" i="6"/>
  <c r="D32" i="11"/>
  <c r="I6" i="5"/>
  <c r="J6" i="5"/>
  <c r="B9" i="11"/>
  <c r="C34" i="13"/>
  <c r="C132" i="13"/>
  <c r="C48" i="13"/>
  <c r="C146" i="13"/>
  <c r="C62" i="13"/>
  <c r="C160" i="13"/>
  <c r="C76" i="13"/>
  <c r="C90" i="13"/>
  <c r="C20" i="13"/>
  <c r="K5" i="12"/>
  <c r="I5" i="12"/>
  <c r="P21" i="17"/>
  <c r="P9" i="17"/>
  <c r="J5" i="12"/>
  <c r="Q21" i="17"/>
  <c r="Q9" i="17"/>
  <c r="L5" i="12"/>
  <c r="A15" i="12"/>
  <c r="Q20" i="13"/>
  <c r="R20" i="13"/>
  <c r="U45" i="12"/>
  <c r="S20" i="13"/>
  <c r="C104" i="13"/>
  <c r="N23" i="14"/>
  <c r="U27" i="12"/>
  <c r="W6" i="13"/>
  <c r="U14" i="12"/>
  <c r="U13" i="12"/>
  <c r="U12" i="12"/>
  <c r="U57" i="12"/>
  <c r="U6" i="13"/>
  <c r="C118" i="13"/>
  <c r="C56" i="12"/>
  <c r="A12" i="12"/>
  <c r="U26" i="12"/>
  <c r="U33" i="12"/>
  <c r="U38" i="12"/>
  <c r="V6" i="13"/>
  <c r="A11" i="12"/>
  <c r="U47" i="12"/>
  <c r="U55" i="12"/>
  <c r="P20" i="13"/>
  <c r="C55" i="12"/>
  <c r="U49" i="12"/>
  <c r="U51" i="12"/>
  <c r="U53" i="12"/>
  <c r="C54" i="12"/>
  <c r="C57" i="12" s="1"/>
  <c r="G56" i="12"/>
  <c r="U44" i="12"/>
  <c r="G55" i="12"/>
  <c r="U23" i="12"/>
  <c r="G118" i="13"/>
  <c r="C135" i="14"/>
  <c r="C119" i="15"/>
  <c r="C91" i="15"/>
  <c r="C133" i="15"/>
  <c r="C77" i="15"/>
  <c r="C161" i="15"/>
  <c r="C63" i="15"/>
  <c r="C49" i="15"/>
  <c r="C35" i="15"/>
  <c r="C147" i="15"/>
  <c r="D21" i="15"/>
  <c r="D119" i="15"/>
  <c r="D133" i="15"/>
  <c r="D77" i="15"/>
  <c r="D161" i="15"/>
  <c r="D63" i="15"/>
  <c r="D49" i="15"/>
  <c r="D35" i="15"/>
  <c r="D147" i="15"/>
  <c r="D105" i="15"/>
  <c r="D91" i="15"/>
  <c r="C93" i="14"/>
  <c r="C121" i="14"/>
  <c r="E77" i="15"/>
  <c r="E161" i="15"/>
  <c r="E63" i="15"/>
  <c r="E119" i="15"/>
  <c r="E49" i="15"/>
  <c r="E35" i="15"/>
  <c r="E147" i="15"/>
  <c r="E133" i="15"/>
  <c r="F21" i="15"/>
  <c r="D90" i="13"/>
  <c r="G104" i="13"/>
  <c r="F161" i="15"/>
  <c r="F77" i="15"/>
  <c r="F63" i="15"/>
  <c r="F119" i="15"/>
  <c r="F49" i="15"/>
  <c r="F35" i="15"/>
  <c r="F147" i="15"/>
  <c r="F105" i="15"/>
  <c r="E90" i="13"/>
  <c r="C79" i="14"/>
  <c r="C149" i="14"/>
  <c r="G161" i="15"/>
  <c r="G63" i="15"/>
  <c r="G119" i="15"/>
  <c r="G49" i="15"/>
  <c r="G35" i="15"/>
  <c r="G147" i="15"/>
  <c r="I7" i="15"/>
  <c r="G21" i="15"/>
  <c r="G105" i="15"/>
  <c r="G91" i="15"/>
  <c r="G77" i="15"/>
  <c r="O23" i="14"/>
  <c r="C65" i="14"/>
  <c r="D76" i="13"/>
  <c r="G90" i="13"/>
  <c r="P23" i="14"/>
  <c r="E76" i="13"/>
  <c r="Q23" i="14"/>
  <c r="F76" i="13"/>
  <c r="D160" i="13"/>
  <c r="C51" i="14"/>
  <c r="R21" i="16"/>
  <c r="R9" i="16"/>
  <c r="D62" i="13"/>
  <c r="G76" i="13"/>
  <c r="E160" i="13"/>
  <c r="F133" i="15"/>
  <c r="E62" i="13"/>
  <c r="C107" i="14"/>
  <c r="C37" i="14"/>
  <c r="C163" i="14"/>
  <c r="G133" i="15"/>
  <c r="W7" i="16"/>
  <c r="V7" i="16"/>
  <c r="U7" i="16"/>
  <c r="I6" i="13"/>
  <c r="D146" i="13"/>
  <c r="G160" i="13"/>
  <c r="J6" i="13"/>
  <c r="D48" i="13"/>
  <c r="G62" i="13"/>
  <c r="E146" i="13"/>
  <c r="E91" i="15"/>
  <c r="K6" i="13"/>
  <c r="E48" i="13"/>
  <c r="F146" i="13"/>
  <c r="F91" i="15"/>
  <c r="D132" i="13"/>
  <c r="G146" i="13"/>
  <c r="S21" i="15"/>
  <c r="Q21" i="15"/>
  <c r="C105" i="15"/>
  <c r="D34" i="13"/>
  <c r="G48" i="13"/>
  <c r="E132" i="13"/>
  <c r="E105" i="15"/>
  <c r="C135" i="16"/>
  <c r="O9" i="17"/>
  <c r="O21" i="17"/>
  <c r="S9" i="16"/>
  <c r="S21" i="16"/>
  <c r="R21" i="17"/>
  <c r="S21" i="17"/>
  <c r="U7" i="17"/>
  <c r="P9" i="16"/>
  <c r="Q9" i="16"/>
  <c r="J7" i="15"/>
  <c r="K7" i="15"/>
  <c r="C119" i="16"/>
  <c r="C21" i="16"/>
  <c r="C79" i="16"/>
  <c r="C133" i="16"/>
  <c r="C93" i="16"/>
  <c r="C147" i="16"/>
  <c r="C107" i="16"/>
  <c r="C63" i="16"/>
  <c r="C161" i="16"/>
  <c r="C23" i="16"/>
  <c r="C121" i="16"/>
  <c r="L7" i="15"/>
  <c r="D79" i="16"/>
  <c r="D35" i="16"/>
  <c r="D133" i="16"/>
  <c r="D93" i="16"/>
  <c r="D147" i="16"/>
  <c r="D107" i="16"/>
  <c r="D63" i="16"/>
  <c r="D161" i="16"/>
  <c r="D23" i="16"/>
  <c r="D121" i="16"/>
  <c r="D135" i="16"/>
  <c r="M7" i="15"/>
  <c r="C91" i="16"/>
  <c r="D91" i="16"/>
  <c r="R9" i="17"/>
  <c r="R21" i="15"/>
  <c r="S9" i="17"/>
  <c r="C149" i="16"/>
  <c r="T21" i="15"/>
  <c r="C35" i="16"/>
  <c r="C105" i="16"/>
  <c r="D149" i="16"/>
  <c r="U21" i="15"/>
  <c r="D21" i="16"/>
  <c r="C49" i="16"/>
  <c r="D105" i="16"/>
  <c r="W7" i="15"/>
  <c r="D49" i="16"/>
  <c r="G63" i="17"/>
  <c r="K104" i="18"/>
  <c r="K62" i="18"/>
  <c r="K76" i="18"/>
  <c r="K132" i="18"/>
  <c r="K90" i="18"/>
  <c r="K92" i="18"/>
  <c r="K160" i="18"/>
  <c r="K148" i="18"/>
  <c r="K120" i="18"/>
  <c r="K118" i="18"/>
  <c r="K78" i="18"/>
  <c r="K106" i="18"/>
  <c r="K146" i="18"/>
  <c r="K134" i="18"/>
  <c r="K50" i="18"/>
  <c r="K34" i="18"/>
  <c r="K36" i="18"/>
  <c r="K20" i="18"/>
  <c r="K64" i="18"/>
  <c r="K22" i="18"/>
  <c r="K8" i="18"/>
  <c r="K48" i="18"/>
  <c r="F107" i="17"/>
  <c r="L104" i="18"/>
  <c r="L146" i="18"/>
  <c r="L76" i="18"/>
  <c r="L132" i="18"/>
  <c r="L90" i="18"/>
  <c r="L92" i="18"/>
  <c r="L160" i="18"/>
  <c r="L148" i="18"/>
  <c r="L120" i="18"/>
  <c r="L106" i="18"/>
  <c r="L134" i="18"/>
  <c r="L118" i="18"/>
  <c r="L34" i="18"/>
  <c r="L36" i="18"/>
  <c r="L20" i="18"/>
  <c r="L64" i="18"/>
  <c r="L22" i="18"/>
  <c r="L78" i="18"/>
  <c r="L8" i="18"/>
  <c r="L50" i="18"/>
  <c r="D105" i="17"/>
  <c r="G107" i="17"/>
  <c r="M118" i="18"/>
  <c r="M160" i="18"/>
  <c r="M132" i="18"/>
  <c r="M90" i="18"/>
  <c r="M92" i="18"/>
  <c r="M148" i="18"/>
  <c r="M120" i="18"/>
  <c r="M64" i="18"/>
  <c r="M78" i="18"/>
  <c r="M106" i="18"/>
  <c r="M104" i="18"/>
  <c r="M134" i="18"/>
  <c r="M34" i="18"/>
  <c r="M36" i="18"/>
  <c r="M20" i="18"/>
  <c r="M22" i="18"/>
  <c r="M146" i="18"/>
  <c r="M8" i="18"/>
  <c r="M76" i="18"/>
  <c r="M62" i="18"/>
  <c r="G149" i="16"/>
  <c r="F21" i="17"/>
  <c r="D65" i="17"/>
  <c r="G79" i="17"/>
  <c r="E105" i="17"/>
  <c r="N132" i="18"/>
  <c r="N92" i="18"/>
  <c r="N148" i="18"/>
  <c r="N120" i="18"/>
  <c r="N160" i="18"/>
  <c r="N78" i="18"/>
  <c r="N118" i="18"/>
  <c r="N106" i="18"/>
  <c r="N134" i="18"/>
  <c r="N90" i="18"/>
  <c r="N34" i="18"/>
  <c r="N36" i="18"/>
  <c r="N20" i="18"/>
  <c r="N104" i="18"/>
  <c r="N22" i="18"/>
  <c r="N64" i="18"/>
  <c r="N146" i="18"/>
  <c r="N8" i="18"/>
  <c r="N76" i="18"/>
  <c r="N62" i="18"/>
  <c r="N48" i="18"/>
  <c r="E65" i="17"/>
  <c r="F105" i="17"/>
  <c r="O146" i="18"/>
  <c r="O148" i="18"/>
  <c r="O120" i="18"/>
  <c r="O160" i="18"/>
  <c r="O78" i="18"/>
  <c r="O118" i="18"/>
  <c r="O132" i="18"/>
  <c r="O92" i="18"/>
  <c r="O134" i="18"/>
  <c r="O106" i="18"/>
  <c r="O36" i="18"/>
  <c r="O20" i="18"/>
  <c r="O104" i="18"/>
  <c r="O90" i="18"/>
  <c r="O22" i="18"/>
  <c r="O64" i="18"/>
  <c r="O8" i="18"/>
  <c r="O76" i="18"/>
  <c r="O62" i="18"/>
  <c r="O50" i="18"/>
  <c r="O34" i="18"/>
  <c r="L48" i="18"/>
  <c r="F135" i="16"/>
  <c r="V7" i="17"/>
  <c r="F65" i="17"/>
  <c r="G105" i="17"/>
  <c r="M48" i="18"/>
  <c r="Q21" i="16"/>
  <c r="F37" i="16"/>
  <c r="E77" i="16"/>
  <c r="G135" i="16"/>
  <c r="W7" i="17"/>
  <c r="C9" i="17"/>
  <c r="D51" i="17"/>
  <c r="G65" i="17"/>
  <c r="C91" i="17"/>
  <c r="O48" i="18"/>
  <c r="F77" i="16"/>
  <c r="E121" i="16"/>
  <c r="D9" i="17"/>
  <c r="E51" i="17"/>
  <c r="D91" i="17"/>
  <c r="C147" i="17"/>
  <c r="E23" i="16"/>
  <c r="G77" i="16"/>
  <c r="F121" i="16"/>
  <c r="E161" i="16"/>
  <c r="E9" i="17"/>
  <c r="C37" i="17"/>
  <c r="F51" i="17"/>
  <c r="E91" i="17"/>
  <c r="D147" i="17"/>
  <c r="L62" i="18"/>
  <c r="F23" i="16"/>
  <c r="E63" i="16"/>
  <c r="G121" i="16"/>
  <c r="F161" i="16"/>
  <c r="C121" i="17"/>
  <c r="C161" i="17"/>
  <c r="C135" i="17"/>
  <c r="C149" i="17"/>
  <c r="C119" i="17"/>
  <c r="F9" i="17"/>
  <c r="D37" i="17"/>
  <c r="G51" i="17"/>
  <c r="C77" i="17"/>
  <c r="F91" i="17"/>
  <c r="C133" i="17"/>
  <c r="E147" i="17"/>
  <c r="G161" i="16"/>
  <c r="D149" i="17"/>
  <c r="D119" i="17"/>
  <c r="D133" i="17"/>
  <c r="G9" i="17"/>
  <c r="E37" i="17"/>
  <c r="D77" i="17"/>
  <c r="G91" i="17"/>
  <c r="F147" i="17"/>
  <c r="F107" i="16"/>
  <c r="E147" i="16"/>
  <c r="E161" i="17"/>
  <c r="E135" i="17"/>
  <c r="E149" i="17"/>
  <c r="E133" i="17"/>
  <c r="F37" i="17"/>
  <c r="E77" i="17"/>
  <c r="F147" i="16"/>
  <c r="F135" i="17"/>
  <c r="F161" i="17"/>
  <c r="F149" i="17"/>
  <c r="F133" i="17"/>
  <c r="D23" i="17"/>
  <c r="G37" i="17"/>
  <c r="F77" i="17"/>
  <c r="D121" i="17"/>
  <c r="G147" i="16"/>
  <c r="G161" i="17"/>
  <c r="G149" i="17"/>
  <c r="G133" i="17"/>
  <c r="G147" i="17"/>
  <c r="E23" i="17"/>
  <c r="D63" i="17"/>
  <c r="G77" i="17"/>
  <c r="E121" i="17"/>
  <c r="D134" i="18"/>
  <c r="D106" i="18"/>
  <c r="D146" i="18"/>
  <c r="D104" i="18"/>
  <c r="D76" i="18"/>
  <c r="D132" i="18"/>
  <c r="D92" i="18"/>
  <c r="D90" i="18"/>
  <c r="D148" i="18"/>
  <c r="D120" i="18"/>
  <c r="D160" i="18"/>
  <c r="D62" i="18"/>
  <c r="D48" i="18"/>
  <c r="D118" i="18"/>
  <c r="D50" i="18"/>
  <c r="D34" i="18"/>
  <c r="D36" i="18"/>
  <c r="D20" i="18"/>
  <c r="D78" i="18"/>
  <c r="G49" i="16"/>
  <c r="F93" i="16"/>
  <c r="E133" i="16"/>
  <c r="F23" i="17"/>
  <c r="E63" i="17"/>
  <c r="F121" i="17"/>
  <c r="D135" i="17"/>
  <c r="E35" i="16"/>
  <c r="G93" i="16"/>
  <c r="F133" i="16"/>
  <c r="I7" i="17"/>
  <c r="G23" i="17"/>
  <c r="C49" i="17"/>
  <c r="F63" i="17"/>
  <c r="G121" i="17"/>
  <c r="G135" i="17"/>
  <c r="U22" i="18"/>
  <c r="G62" i="18"/>
  <c r="T90" i="18"/>
  <c r="V92" i="18"/>
  <c r="T134" i="18"/>
  <c r="T36" i="18"/>
  <c r="F76" i="18"/>
  <c r="T34" i="18"/>
  <c r="V36" i="18"/>
  <c r="E64" i="18"/>
  <c r="F78" i="18"/>
  <c r="U148" i="18"/>
  <c r="F22" i="18"/>
  <c r="U34" i="18"/>
  <c r="F64" i="18"/>
  <c r="G78" i="18"/>
  <c r="S120" i="18"/>
  <c r="E20" i="18"/>
  <c r="G22" i="18"/>
  <c r="V34" i="18"/>
  <c r="S50" i="18"/>
  <c r="G64" i="18"/>
  <c r="U120" i="18"/>
  <c r="Q6" i="18"/>
  <c r="F20" i="18"/>
  <c r="S48" i="18"/>
  <c r="U50" i="18"/>
  <c r="R6" i="18"/>
  <c r="G20" i="18"/>
  <c r="E36" i="18"/>
  <c r="T48" i="18"/>
  <c r="V50" i="18"/>
  <c r="S132" i="18"/>
  <c r="S36" i="18"/>
  <c r="S78" i="18"/>
  <c r="S118" i="18"/>
  <c r="S106" i="18"/>
  <c r="S134" i="18"/>
  <c r="S146" i="18"/>
  <c r="S104" i="18"/>
  <c r="S160" i="18"/>
  <c r="F36" i="18"/>
  <c r="U48" i="18"/>
  <c r="T146" i="18"/>
  <c r="T50" i="18"/>
  <c r="T78" i="18"/>
  <c r="T118" i="18"/>
  <c r="T106" i="18"/>
  <c r="T92" i="18"/>
  <c r="T148" i="18"/>
  <c r="T120" i="18"/>
  <c r="E34" i="18"/>
  <c r="G36" i="18"/>
  <c r="V48" i="18"/>
  <c r="S62" i="18"/>
  <c r="U160" i="18"/>
  <c r="U92" i="18"/>
  <c r="U134" i="18"/>
  <c r="U64" i="18"/>
  <c r="U78" i="18"/>
  <c r="U118" i="18"/>
  <c r="U106" i="18"/>
  <c r="U146" i="18"/>
  <c r="U104" i="18"/>
  <c r="U132" i="18"/>
  <c r="F34" i="18"/>
  <c r="T62" i="18"/>
  <c r="T160" i="18"/>
  <c r="V106" i="18"/>
  <c r="V148" i="18"/>
  <c r="V78" i="18"/>
  <c r="V118" i="18"/>
  <c r="V134" i="18"/>
  <c r="V146" i="18"/>
  <c r="V104" i="18"/>
  <c r="V90" i="18"/>
  <c r="V132" i="18"/>
  <c r="V120" i="18"/>
  <c r="G34" i="18"/>
  <c r="E50" i="18"/>
  <c r="U62" i="18"/>
  <c r="S76" i="18"/>
  <c r="E118" i="18"/>
  <c r="V160" i="18"/>
  <c r="F50" i="18"/>
  <c r="V62" i="18"/>
  <c r="T76" i="18"/>
  <c r="F106" i="18"/>
  <c r="F118" i="18"/>
  <c r="E48" i="18"/>
  <c r="G50" i="18"/>
  <c r="U76" i="18"/>
  <c r="G118" i="18"/>
  <c r="E148" i="18"/>
  <c r="E134" i="18"/>
  <c r="E146" i="18"/>
  <c r="E104" i="18"/>
  <c r="E132" i="18"/>
  <c r="E92" i="18"/>
  <c r="E90" i="18"/>
  <c r="E160" i="18"/>
  <c r="E106" i="18"/>
  <c r="U8" i="18"/>
  <c r="F48" i="18"/>
  <c r="V76" i="18"/>
  <c r="F92" i="18"/>
  <c r="F134" i="18"/>
  <c r="F146" i="18"/>
  <c r="F104" i="18"/>
  <c r="F132" i="18"/>
  <c r="F90" i="18"/>
  <c r="F148" i="18"/>
  <c r="F120" i="18"/>
  <c r="F160" i="18"/>
  <c r="G48" i="18"/>
  <c r="S64" i="18"/>
  <c r="G106" i="18"/>
  <c r="G134" i="18"/>
  <c r="G146" i="18"/>
  <c r="G104" i="18"/>
  <c r="G132" i="18"/>
  <c r="G90" i="18"/>
  <c r="G92" i="18"/>
  <c r="G148" i="18"/>
  <c r="G120" i="18"/>
  <c r="G160" i="18"/>
  <c r="S22" i="18"/>
  <c r="E62" i="18"/>
  <c r="T64" i="18"/>
  <c r="T104" i="18"/>
  <c r="T22" i="18"/>
  <c r="F62" i="18"/>
  <c r="V64" i="18"/>
  <c r="S90" i="18"/>
  <c r="S92" i="18"/>
  <c r="T132" i="18"/>
  <c r="C118" i="18"/>
  <c r="C160" i="18"/>
  <c r="C148" i="18"/>
  <c r="C104" i="18"/>
  <c r="F135" i="19"/>
  <c r="F133" i="19"/>
  <c r="F149" i="19"/>
  <c r="F121" i="19"/>
  <c r="F23" i="19"/>
  <c r="F21" i="19"/>
  <c r="F37" i="19"/>
  <c r="F119" i="19"/>
  <c r="F147" i="19"/>
  <c r="F107" i="19"/>
  <c r="F161" i="19"/>
  <c r="F79" i="19"/>
  <c r="F77" i="19"/>
  <c r="F63" i="19"/>
  <c r="F93" i="19"/>
  <c r="F35" i="19"/>
  <c r="E7" i="19"/>
  <c r="F51" i="19"/>
  <c r="F49" i="19"/>
  <c r="C146" i="18"/>
  <c r="C134" i="18"/>
  <c r="N149" i="19"/>
  <c r="N147" i="19"/>
  <c r="N79" i="19"/>
  <c r="N161" i="19"/>
  <c r="N37" i="19"/>
  <c r="N35" i="19"/>
  <c r="N135" i="19"/>
  <c r="N119" i="19"/>
  <c r="N107" i="19"/>
  <c r="N91" i="19"/>
  <c r="N51" i="19"/>
  <c r="N49" i="19"/>
  <c r="N93" i="19"/>
  <c r="N133" i="19"/>
  <c r="N63" i="19"/>
  <c r="M7" i="19"/>
  <c r="N121" i="19"/>
  <c r="N77" i="19"/>
  <c r="N21" i="19"/>
  <c r="N23" i="19"/>
  <c r="N9" i="19"/>
  <c r="N65" i="19"/>
  <c r="N105" i="19"/>
  <c r="P7" i="19"/>
  <c r="R7" i="19"/>
  <c r="C120" i="18"/>
  <c r="V7" i="19"/>
  <c r="X7" i="19"/>
  <c r="H7" i="19"/>
  <c r="E134" i="21"/>
  <c r="E120" i="21"/>
  <c r="E78" i="21"/>
  <c r="E50" i="21"/>
  <c r="E22" i="21"/>
  <c r="E92" i="21"/>
  <c r="E148" i="21"/>
  <c r="E64" i="21"/>
  <c r="F134" i="21"/>
  <c r="F148" i="21"/>
  <c r="F120" i="21"/>
  <c r="F78" i="21"/>
  <c r="F50" i="21"/>
  <c r="F22" i="21"/>
  <c r="F92" i="21"/>
  <c r="F64" i="21"/>
  <c r="H8" i="21"/>
  <c r="I8" i="21"/>
  <c r="E162" i="21"/>
  <c r="N22" i="21"/>
  <c r="F162" i="21"/>
  <c r="O22" i="21"/>
  <c r="R8" i="21"/>
  <c r="Q8" i="21"/>
  <c r="E106" i="21"/>
  <c r="F106" i="21"/>
  <c r="P21" i="22"/>
  <c r="C147" i="22"/>
  <c r="C119" i="22"/>
  <c r="C133" i="22"/>
  <c r="C21" i="22"/>
  <c r="C161" i="22"/>
  <c r="C91" i="22"/>
  <c r="C63" i="22"/>
  <c r="C35" i="22"/>
  <c r="C105" i="22"/>
  <c r="C77" i="22"/>
  <c r="C49" i="22"/>
  <c r="D161" i="22"/>
  <c r="D119" i="22"/>
  <c r="D91" i="22"/>
  <c r="D63" i="22"/>
  <c r="D35" i="22"/>
  <c r="D105" i="22"/>
  <c r="D133" i="22"/>
  <c r="D21" i="22"/>
  <c r="D49" i="22"/>
  <c r="E147" i="22"/>
  <c r="E119" i="22"/>
  <c r="E161" i="22"/>
  <c r="E91" i="22"/>
  <c r="E63" i="22"/>
  <c r="E105" i="22"/>
  <c r="E49" i="22"/>
  <c r="E133" i="22"/>
  <c r="F119" i="22"/>
  <c r="F91" i="22"/>
  <c r="F63" i="22"/>
  <c r="F35" i="22"/>
  <c r="F105" i="22"/>
  <c r="F147" i="22"/>
  <c r="F161" i="22"/>
  <c r="F49" i="22"/>
  <c r="F133" i="22"/>
  <c r="G147" i="22"/>
  <c r="G119" i="22"/>
  <c r="G161" i="22"/>
  <c r="G91" i="22"/>
  <c r="G63" i="22"/>
  <c r="G35" i="22"/>
  <c r="G105" i="22"/>
  <c r="G49" i="22"/>
  <c r="G133" i="22"/>
  <c r="H119" i="22"/>
  <c r="H91" i="22"/>
  <c r="H63" i="22"/>
  <c r="H105" i="22"/>
  <c r="H147" i="22"/>
  <c r="H77" i="22"/>
  <c r="H49" i="22"/>
  <c r="H133" i="22"/>
  <c r="K7" i="22"/>
  <c r="J7" i="22"/>
  <c r="L7" i="22"/>
  <c r="R21" i="22"/>
  <c r="E21" i="22"/>
  <c r="H161" i="22"/>
  <c r="C162" i="21"/>
  <c r="C106" i="21"/>
  <c r="F21" i="22"/>
  <c r="D77" i="22"/>
  <c r="D162" i="21"/>
  <c r="D134" i="21"/>
  <c r="G21" i="22"/>
  <c r="E77" i="22"/>
  <c r="Q21" i="22"/>
  <c r="T21" i="22"/>
  <c r="C146" i="26"/>
  <c r="D146" i="26"/>
  <c r="G48" i="26"/>
  <c r="E146" i="26"/>
  <c r="C62" i="26"/>
  <c r="C76" i="26"/>
  <c r="D62" i="26"/>
  <c r="D76" i="26"/>
  <c r="D132" i="27"/>
  <c r="E62" i="26"/>
  <c r="E76" i="26"/>
  <c r="F62" i="26"/>
  <c r="F76" i="26"/>
  <c r="C90" i="26"/>
  <c r="C104" i="26"/>
  <c r="C118" i="26"/>
  <c r="C132" i="26"/>
  <c r="G62" i="26"/>
  <c r="G76" i="26"/>
  <c r="C132" i="27"/>
  <c r="C160" i="27"/>
  <c r="C34" i="27"/>
  <c r="C76" i="27"/>
  <c r="C146" i="27"/>
  <c r="C48" i="27"/>
  <c r="C62" i="27"/>
  <c r="C118" i="27"/>
  <c r="C90" i="27"/>
  <c r="C20" i="27"/>
  <c r="C104" i="27"/>
  <c r="D90" i="26"/>
  <c r="D104" i="26"/>
  <c r="D20" i="26"/>
  <c r="D118" i="26"/>
  <c r="D132" i="26"/>
  <c r="D160" i="27"/>
  <c r="D104" i="27"/>
  <c r="D76" i="27"/>
  <c r="D146" i="27"/>
  <c r="D48" i="27"/>
  <c r="D62" i="27"/>
  <c r="D118" i="27"/>
  <c r="D90" i="27"/>
  <c r="D20" i="27"/>
  <c r="D34" i="27"/>
  <c r="E104" i="26"/>
  <c r="E118" i="26"/>
  <c r="E132" i="26"/>
  <c r="E20" i="26"/>
  <c r="F104" i="26"/>
  <c r="F118" i="26"/>
  <c r="F132" i="26"/>
  <c r="F146" i="26"/>
  <c r="F20" i="26"/>
  <c r="G104" i="26"/>
  <c r="G118" i="26"/>
  <c r="G34" i="26"/>
  <c r="G132" i="26"/>
  <c r="G146" i="26"/>
  <c r="G20" i="26"/>
  <c r="E90" i="26"/>
  <c r="C160" i="26"/>
  <c r="I6" i="26"/>
  <c r="F90" i="26"/>
  <c r="D160" i="26"/>
  <c r="J6" i="26"/>
  <c r="C34" i="26"/>
  <c r="G90" i="26"/>
  <c r="E160" i="26"/>
  <c r="K6" i="26"/>
  <c r="D34" i="26"/>
  <c r="F160" i="26"/>
  <c r="E34" i="26"/>
  <c r="G160" i="26"/>
  <c r="E118" i="27"/>
  <c r="E160" i="27"/>
  <c r="E104" i="27"/>
  <c r="E146" i="27"/>
  <c r="E48" i="27"/>
  <c r="E132" i="27"/>
  <c r="E34" i="27"/>
  <c r="F146" i="27"/>
  <c r="F104" i="27"/>
  <c r="F76" i="27"/>
  <c r="F48" i="27"/>
  <c r="F132" i="27"/>
  <c r="F160" i="27"/>
  <c r="F34" i="27"/>
  <c r="G104" i="27"/>
  <c r="G76" i="27"/>
  <c r="G132" i="27"/>
  <c r="G34" i="27"/>
  <c r="G146" i="27"/>
  <c r="I6" i="27"/>
  <c r="G160" i="27"/>
  <c r="J6" i="27"/>
  <c r="E20" i="27"/>
  <c r="K6" i="27"/>
  <c r="F20" i="27"/>
  <c r="G20" i="27"/>
  <c r="E90" i="27"/>
  <c r="F90" i="27"/>
  <c r="G90" i="27"/>
  <c r="F118" i="27"/>
  <c r="G48" i="27"/>
  <c r="E62" i="27"/>
  <c r="G118" i="27"/>
  <c r="F62" i="27"/>
  <c r="E76" i="27"/>
  <c r="G62" i="27"/>
  <c r="C90" i="28"/>
  <c r="C146" i="28"/>
  <c r="C48" i="28"/>
  <c r="C104" i="28"/>
  <c r="C34" i="28"/>
  <c r="C76" i="28"/>
  <c r="C160" i="28"/>
  <c r="D90" i="28"/>
  <c r="C132" i="28"/>
  <c r="D48" i="28"/>
  <c r="D146" i="28"/>
  <c r="D76" i="28"/>
  <c r="E76" i="28"/>
  <c r="E118" i="28"/>
  <c r="D132" i="28"/>
  <c r="E132" i="28"/>
  <c r="E90" i="28"/>
  <c r="E146" i="28"/>
  <c r="E104" i="28"/>
  <c r="E160" i="28"/>
  <c r="J20" i="30"/>
  <c r="J15" i="30"/>
  <c r="J17" i="30"/>
  <c r="J19" i="30"/>
  <c r="J14" i="30"/>
  <c r="J12" i="30"/>
  <c r="J10" i="30"/>
  <c r="J13" i="30"/>
  <c r="J11" i="30"/>
  <c r="J9" i="30"/>
  <c r="J16" i="30"/>
  <c r="J8" i="30"/>
  <c r="G7" i="30"/>
  <c r="J18" i="30"/>
  <c r="L6" i="28"/>
  <c r="I6" i="28"/>
  <c r="C73" i="30"/>
  <c r="D74" i="30" s="1"/>
  <c r="F74" i="30"/>
  <c r="K6" i="28"/>
  <c r="C20" i="28"/>
  <c r="H74" i="30"/>
  <c r="M6" i="28"/>
  <c r="D20" i="28"/>
  <c r="J74" i="30"/>
  <c r="E20" i="28"/>
  <c r="L74" i="30"/>
  <c r="F153" i="30"/>
  <c r="J150" i="30"/>
  <c r="F148" i="30"/>
  <c r="L145" i="30"/>
  <c r="L143" i="30"/>
  <c r="L141" i="30"/>
  <c r="H150" i="30"/>
  <c r="J145" i="30"/>
  <c r="J143" i="30"/>
  <c r="J141" i="30"/>
  <c r="H152" i="30"/>
  <c r="H147" i="30"/>
  <c r="F145" i="30"/>
  <c r="F143" i="30"/>
  <c r="F141" i="30"/>
  <c r="F152" i="30"/>
  <c r="J149" i="30"/>
  <c r="F147" i="30"/>
  <c r="J151" i="30"/>
  <c r="F149" i="30"/>
  <c r="J146" i="30"/>
  <c r="J144" i="30"/>
  <c r="J142" i="30"/>
  <c r="H151" i="30"/>
  <c r="H146" i="30"/>
  <c r="H144" i="30"/>
  <c r="H142" i="30"/>
  <c r="J148" i="30"/>
  <c r="F142" i="30"/>
  <c r="H148" i="30"/>
  <c r="J147" i="30"/>
  <c r="J153" i="30"/>
  <c r="H141" i="30"/>
  <c r="H153" i="30"/>
  <c r="J152" i="30"/>
  <c r="H145" i="30"/>
  <c r="L144" i="30"/>
  <c r="F151" i="30"/>
  <c r="H149" i="30"/>
  <c r="H143" i="30"/>
  <c r="L142" i="30"/>
  <c r="L11" i="30"/>
  <c r="C117" i="30"/>
  <c r="D118" i="30" s="1"/>
  <c r="F160" i="28"/>
  <c r="J118" i="30"/>
  <c r="F132" i="28"/>
  <c r="F34" i="28"/>
  <c r="F90" i="28"/>
  <c r="F62" i="28"/>
  <c r="F104" i="28"/>
  <c r="L8" i="30"/>
  <c r="J197" i="30"/>
  <c r="F195" i="30"/>
  <c r="J192" i="30"/>
  <c r="F190" i="30"/>
  <c r="F188" i="30"/>
  <c r="F186" i="30"/>
  <c r="H197" i="30"/>
  <c r="H192" i="30"/>
  <c r="H194" i="30"/>
  <c r="J189" i="30"/>
  <c r="J187" i="30"/>
  <c r="J185" i="30"/>
  <c r="J196" i="30"/>
  <c r="F194" i="30"/>
  <c r="J191" i="30"/>
  <c r="H189" i="30"/>
  <c r="H187" i="30"/>
  <c r="H185" i="30"/>
  <c r="F196" i="30"/>
  <c r="J193" i="30"/>
  <c r="F191" i="30"/>
  <c r="H193" i="30"/>
  <c r="L188" i="30"/>
  <c r="L186" i="30"/>
  <c r="J188" i="30"/>
  <c r="H195" i="30"/>
  <c r="H188" i="30"/>
  <c r="J194" i="30"/>
  <c r="L187" i="30"/>
  <c r="F187" i="30"/>
  <c r="F193" i="30"/>
  <c r="H186" i="30"/>
  <c r="F192" i="30"/>
  <c r="H191" i="30"/>
  <c r="L185" i="30"/>
  <c r="F185" i="30"/>
  <c r="J190" i="30"/>
  <c r="H196" i="30"/>
  <c r="F189" i="30"/>
  <c r="J195" i="30"/>
  <c r="G34" i="28"/>
  <c r="G132" i="28"/>
  <c r="G62" i="28"/>
  <c r="G104" i="28"/>
  <c r="G146" i="28"/>
  <c r="L9" i="30"/>
  <c r="L75" i="30"/>
  <c r="L77" i="30"/>
  <c r="L76" i="30"/>
  <c r="I51" i="30"/>
  <c r="F144" i="30"/>
  <c r="L96" i="30"/>
  <c r="F146" i="30"/>
  <c r="F150" i="30"/>
  <c r="H250" i="30"/>
  <c r="G183" i="30"/>
  <c r="J184" i="30"/>
  <c r="E227" i="30"/>
  <c r="H228" i="30" s="1"/>
  <c r="L184" i="30"/>
  <c r="J228" i="30"/>
  <c r="F140" i="30"/>
  <c r="H140" i="30"/>
  <c r="I205" i="30"/>
  <c r="L206" i="30" s="1"/>
  <c r="L13" i="33"/>
  <c r="L11" i="33"/>
  <c r="L9" i="33"/>
  <c r="I7" i="33"/>
  <c r="L8" i="33" s="1"/>
  <c r="L10" i="33"/>
  <c r="I29" i="30"/>
  <c r="L30" i="30" s="1"/>
  <c r="I95" i="30"/>
  <c r="H7" i="35"/>
  <c r="L162" i="30"/>
  <c r="D30" i="33"/>
  <c r="L32" i="30"/>
  <c r="E249" i="30"/>
  <c r="J261" i="30"/>
  <c r="F259" i="30"/>
  <c r="J256" i="30"/>
  <c r="J254" i="30"/>
  <c r="F261" i="30"/>
  <c r="F41" i="31"/>
  <c r="H256" i="30"/>
  <c r="F32" i="31"/>
  <c r="AK7" i="35"/>
  <c r="AL7" i="35"/>
  <c r="F119" i="30"/>
  <c r="F121" i="30"/>
  <c r="F123" i="30"/>
  <c r="H125" i="30"/>
  <c r="H130" i="30"/>
  <c r="J163" i="30"/>
  <c r="J165" i="30"/>
  <c r="J167" i="30"/>
  <c r="H172" i="30"/>
  <c r="H214" i="30"/>
  <c r="H219" i="30"/>
  <c r="F229" i="30"/>
  <c r="F231" i="30"/>
  <c r="F233" i="30"/>
  <c r="H235" i="30"/>
  <c r="H240" i="30"/>
  <c r="H252" i="30"/>
  <c r="H254" i="30"/>
  <c r="G271" i="30"/>
  <c r="J272" i="30" s="1"/>
  <c r="C29" i="31"/>
  <c r="F30" i="31" s="1"/>
  <c r="AJ7" i="35"/>
  <c r="H259" i="30"/>
  <c r="F262" i="30"/>
  <c r="F39" i="31"/>
  <c r="H121" i="30"/>
  <c r="H123" i="30"/>
  <c r="J125" i="30"/>
  <c r="F128" i="30"/>
  <c r="J130" i="30"/>
  <c r="L163" i="30"/>
  <c r="L165" i="30"/>
  <c r="L167" i="30"/>
  <c r="F170" i="30"/>
  <c r="J172" i="30"/>
  <c r="F175" i="30"/>
  <c r="F208" i="30"/>
  <c r="F210" i="30"/>
  <c r="F212" i="30"/>
  <c r="J214" i="30"/>
  <c r="F217" i="30"/>
  <c r="J219" i="30"/>
  <c r="H229" i="30"/>
  <c r="H231" i="30"/>
  <c r="H233" i="30"/>
  <c r="J235" i="30"/>
  <c r="F238" i="30"/>
  <c r="J240" i="30"/>
  <c r="J252" i="30"/>
  <c r="H39" i="31"/>
  <c r="H30" i="31"/>
  <c r="H41" i="31"/>
  <c r="H36" i="31"/>
  <c r="H34" i="31"/>
  <c r="H32" i="31"/>
  <c r="L254" i="30"/>
  <c r="J259" i="30"/>
  <c r="H262" i="30"/>
  <c r="I7" i="31"/>
  <c r="F33" i="31"/>
  <c r="L10" i="31"/>
  <c r="J262" i="30"/>
  <c r="J30" i="31"/>
  <c r="H33" i="31"/>
  <c r="F43" i="31"/>
  <c r="F164" i="30"/>
  <c r="F166" i="30"/>
  <c r="F168" i="30"/>
  <c r="J170" i="30"/>
  <c r="F173" i="30"/>
  <c r="J175" i="30"/>
  <c r="J208" i="30"/>
  <c r="J210" i="30"/>
  <c r="J212" i="30"/>
  <c r="F215" i="30"/>
  <c r="J217" i="30"/>
  <c r="L233" i="30"/>
  <c r="F236" i="30"/>
  <c r="J238" i="30"/>
  <c r="F241" i="30"/>
  <c r="H257" i="30"/>
  <c r="I161" i="30"/>
  <c r="F255" i="30"/>
  <c r="F260" i="30"/>
  <c r="F36" i="31"/>
  <c r="F40" i="31"/>
  <c r="H43" i="31"/>
  <c r="H164" i="30"/>
  <c r="H166" i="30"/>
  <c r="H168" i="30"/>
  <c r="H173" i="30"/>
  <c r="L208" i="30"/>
  <c r="L210" i="30"/>
  <c r="H215" i="30"/>
  <c r="H236" i="30"/>
  <c r="H241" i="30"/>
  <c r="F251" i="30"/>
  <c r="F253" i="30"/>
  <c r="J257" i="30"/>
  <c r="F43" i="33"/>
  <c r="F30" i="33"/>
  <c r="H255" i="30"/>
  <c r="H260" i="30"/>
  <c r="F263" i="30"/>
  <c r="L8" i="31"/>
  <c r="F31" i="31"/>
  <c r="F37" i="31"/>
  <c r="H40" i="31"/>
  <c r="H30" i="33"/>
  <c r="H43" i="33"/>
  <c r="H120" i="30"/>
  <c r="H122" i="30"/>
  <c r="H124" i="30"/>
  <c r="H129" i="30"/>
  <c r="L164" i="30"/>
  <c r="L166" i="30"/>
  <c r="H171" i="30"/>
  <c r="F207" i="30"/>
  <c r="F209" i="30"/>
  <c r="F211" i="30"/>
  <c r="H213" i="30"/>
  <c r="H218" i="30"/>
  <c r="H230" i="30"/>
  <c r="H232" i="30"/>
  <c r="H234" i="30"/>
  <c r="H239" i="30"/>
  <c r="J251" i="30"/>
  <c r="J253" i="30"/>
  <c r="F258" i="30"/>
  <c r="J30" i="33"/>
  <c r="L255" i="30"/>
  <c r="J263" i="30"/>
  <c r="F34" i="31"/>
  <c r="J120" i="30"/>
  <c r="J122" i="30"/>
  <c r="J124" i="30"/>
  <c r="F127" i="30"/>
  <c r="F169" i="30"/>
  <c r="J171" i="30"/>
  <c r="H207" i="30"/>
  <c r="H209" i="30"/>
  <c r="H211" i="30"/>
  <c r="J213" i="30"/>
  <c r="F216" i="30"/>
  <c r="J230" i="30"/>
  <c r="J232" i="30"/>
  <c r="J234" i="30"/>
  <c r="F237" i="30"/>
  <c r="L251" i="30"/>
  <c r="L253" i="30"/>
  <c r="H258" i="30"/>
  <c r="N16" i="35"/>
  <c r="N18" i="35"/>
  <c r="N15" i="35"/>
  <c r="N14" i="35"/>
  <c r="N13" i="35"/>
  <c r="N12" i="35"/>
  <c r="N11" i="35"/>
  <c r="AK29" i="35"/>
  <c r="AL29" i="35"/>
  <c r="L32" i="33"/>
  <c r="N7" i="35"/>
  <c r="AS7" i="35"/>
  <c r="L275" i="30"/>
  <c r="L277" i="30"/>
  <c r="F280" i="30"/>
  <c r="J282" i="30"/>
  <c r="F285" i="30"/>
  <c r="I5" i="36"/>
  <c r="J5" i="36"/>
  <c r="H280" i="30"/>
  <c r="J32" i="31"/>
  <c r="J34" i="31"/>
  <c r="J36" i="31"/>
  <c r="J41" i="31"/>
  <c r="AB7" i="35"/>
  <c r="N8" i="35"/>
  <c r="AR7" i="35"/>
  <c r="V8" i="35"/>
  <c r="V9" i="35"/>
  <c r="V10" i="35"/>
  <c r="V11" i="35"/>
  <c r="V12" i="35"/>
  <c r="V13" i="35"/>
  <c r="V14" i="35"/>
  <c r="Q5" i="36"/>
  <c r="V7" i="35"/>
  <c r="V17" i="35"/>
  <c r="AB17" i="35"/>
  <c r="H29" i="35"/>
  <c r="AT7" i="35"/>
  <c r="AB8" i="35"/>
  <c r="AB9" i="35"/>
  <c r="AB10" i="35"/>
  <c r="AB11" i="35"/>
  <c r="AB12" i="35"/>
  <c r="AB13" i="35"/>
  <c r="H16" i="35"/>
  <c r="W29" i="35"/>
  <c r="V29" i="35"/>
  <c r="H8" i="35"/>
  <c r="H9" i="35"/>
  <c r="H10" i="35"/>
  <c r="H11" i="35"/>
  <c r="H12" i="35"/>
  <c r="J5" i="37"/>
  <c r="R5" i="42"/>
  <c r="Q5" i="42"/>
  <c r="S5" i="42"/>
  <c r="P5" i="42"/>
  <c r="T5" i="42"/>
  <c r="N133" i="42"/>
  <c r="M133" i="42"/>
  <c r="O133" i="42"/>
  <c r="L133" i="42"/>
  <c r="K133" i="42"/>
  <c r="I123" i="39"/>
  <c r="G123" i="39"/>
  <c r="N133" i="41"/>
  <c r="C129" i="39"/>
  <c r="N133" i="40"/>
  <c r="I5" i="41"/>
  <c r="L5" i="41"/>
  <c r="J5" i="41"/>
  <c r="H5" i="41"/>
  <c r="O133" i="40"/>
  <c r="L5" i="39"/>
  <c r="M5" i="39"/>
  <c r="Q5" i="40"/>
  <c r="R5" i="40"/>
  <c r="R5" i="41"/>
  <c r="J5" i="43"/>
  <c r="M5" i="43"/>
  <c r="L5" i="43"/>
  <c r="I5" i="43"/>
  <c r="H5" i="43"/>
  <c r="P5" i="36"/>
  <c r="O5" i="39"/>
  <c r="S5" i="40"/>
  <c r="L133" i="40"/>
  <c r="E129" i="39"/>
  <c r="G135" i="45"/>
  <c r="M135" i="45"/>
  <c r="I135" i="45"/>
  <c r="H135" i="45"/>
  <c r="O133" i="41"/>
  <c r="M133" i="41"/>
  <c r="K133" i="41"/>
  <c r="N123" i="39"/>
  <c r="I5" i="40"/>
  <c r="C16" i="43"/>
  <c r="T5" i="44"/>
  <c r="S5" i="44"/>
  <c r="R5" i="44"/>
  <c r="P5" i="44"/>
  <c r="C146" i="45"/>
  <c r="N135" i="45"/>
  <c r="B13" i="47"/>
  <c r="D12" i="47"/>
  <c r="H5" i="45"/>
  <c r="O135" i="45"/>
  <c r="I5" i="45"/>
  <c r="J5" i="45"/>
  <c r="M5" i="45"/>
  <c r="L5" i="45"/>
  <c r="O123" i="39"/>
  <c r="M5" i="41"/>
  <c r="H5" i="42"/>
  <c r="S5" i="43"/>
  <c r="R5" i="43"/>
  <c r="Q5" i="45"/>
  <c r="H5" i="39"/>
  <c r="L123" i="39"/>
  <c r="N5" i="41"/>
  <c r="J5" i="42"/>
  <c r="Q5" i="43"/>
  <c r="C146" i="43"/>
  <c r="M123" i="39"/>
  <c r="L5" i="40"/>
  <c r="S5" i="41"/>
  <c r="M5" i="42"/>
  <c r="L5" i="42"/>
  <c r="C146" i="44"/>
  <c r="D9" i="46"/>
  <c r="B10" i="46"/>
  <c r="I135" i="43"/>
  <c r="H135" i="43"/>
  <c r="D8" i="46"/>
  <c r="I5" i="44"/>
  <c r="H5" i="44"/>
  <c r="J5" i="44"/>
  <c r="H135" i="44"/>
  <c r="G135" i="44"/>
  <c r="B13" i="48"/>
  <c r="D12" i="48"/>
  <c r="I135" i="44"/>
  <c r="D11" i="48"/>
  <c r="L135" i="45"/>
  <c r="K135" i="45"/>
  <c r="M5" i="44"/>
  <c r="L5" i="44"/>
  <c r="N5" i="44"/>
  <c r="P5" i="45"/>
  <c r="R5" i="45"/>
  <c r="G133" i="41"/>
  <c r="L135" i="44"/>
  <c r="M135" i="44"/>
  <c r="Y88" i="18" l="1"/>
  <c r="Y38" i="18"/>
  <c r="K14" i="17"/>
  <c r="K111" i="17"/>
  <c r="K67" i="17"/>
  <c r="Y87" i="18"/>
  <c r="Y68" i="18"/>
  <c r="Y110" i="18"/>
  <c r="Y81" i="18"/>
  <c r="K38" i="17"/>
  <c r="K71" i="17"/>
  <c r="Y12" i="18"/>
  <c r="K136" i="17"/>
  <c r="K55" i="17"/>
  <c r="K17" i="17"/>
  <c r="K141" i="17"/>
  <c r="K84" i="17"/>
  <c r="K153" i="17"/>
  <c r="Y79" i="18"/>
  <c r="Y67" i="18"/>
  <c r="K68" i="17"/>
  <c r="K99" i="17"/>
  <c r="K24" i="17"/>
  <c r="Y11" i="18"/>
  <c r="K15" i="17"/>
  <c r="K16" i="17"/>
  <c r="Y59" i="18"/>
  <c r="Y139" i="18"/>
  <c r="Y18" i="18"/>
  <c r="Y40" i="18"/>
  <c r="Y23" i="18"/>
  <c r="K52" i="17"/>
  <c r="K12" i="17"/>
  <c r="K82" i="17"/>
  <c r="K122" i="17"/>
  <c r="J52" i="18"/>
  <c r="W13" i="17"/>
  <c r="Y73" i="18"/>
  <c r="Y46" i="18"/>
  <c r="K142" i="17"/>
  <c r="K33" i="17"/>
  <c r="Y9" i="18"/>
  <c r="Y113" i="18"/>
  <c r="Y14" i="18"/>
  <c r="Y69" i="18"/>
  <c r="K30" i="17"/>
  <c r="K160" i="17"/>
  <c r="K70" i="17"/>
  <c r="K110" i="17"/>
  <c r="R51" i="18"/>
  <c r="K158" i="17"/>
  <c r="Y66" i="18"/>
  <c r="R11" i="18"/>
  <c r="Y151" i="18"/>
  <c r="Y15" i="18"/>
  <c r="R15" i="18"/>
  <c r="Y114" i="18"/>
  <c r="K131" i="17"/>
  <c r="W12" i="17"/>
  <c r="Y24" i="18"/>
  <c r="K74" i="17"/>
  <c r="F118" i="30"/>
  <c r="K80" i="17"/>
  <c r="K48" i="17"/>
  <c r="Y74" i="18"/>
  <c r="K101" i="17"/>
  <c r="K156" i="17"/>
  <c r="K76" i="17"/>
  <c r="J87" i="18"/>
  <c r="K72" i="17"/>
  <c r="R141" i="18"/>
  <c r="K114" i="17"/>
  <c r="K138" i="43"/>
  <c r="K143" i="43"/>
  <c r="Y60" i="18"/>
  <c r="Y150" i="18"/>
  <c r="Y140" i="18"/>
  <c r="K81" i="17"/>
  <c r="Y80" i="18"/>
  <c r="K27" i="17"/>
  <c r="K86" i="17"/>
  <c r="Y117" i="18"/>
  <c r="Y44" i="18"/>
  <c r="Y31" i="18"/>
  <c r="Y53" i="18"/>
  <c r="Y25" i="18"/>
  <c r="Y33" i="18"/>
  <c r="K58" i="17"/>
  <c r="R26" i="18"/>
  <c r="K29" i="17"/>
  <c r="K88" i="17"/>
  <c r="W20" i="17"/>
  <c r="Y93" i="18"/>
  <c r="Y138" i="18"/>
  <c r="Y116" i="18"/>
  <c r="Y126" i="18"/>
  <c r="K83" i="17"/>
  <c r="K62" i="17"/>
  <c r="K137" i="43"/>
  <c r="K104" i="17"/>
  <c r="L144" i="43"/>
  <c r="N144" i="43"/>
  <c r="M144" i="43"/>
  <c r="O144" i="43"/>
  <c r="O141" i="43"/>
  <c r="N141" i="43"/>
  <c r="M141" i="43"/>
  <c r="L141" i="43"/>
  <c r="M138" i="43"/>
  <c r="O138" i="43"/>
  <c r="N138" i="43"/>
  <c r="L138" i="43"/>
  <c r="N137" i="43"/>
  <c r="M137" i="43"/>
  <c r="O137" i="43"/>
  <c r="L137" i="43"/>
  <c r="L13" i="43"/>
  <c r="N13" i="43"/>
  <c r="M13" i="43"/>
  <c r="O145" i="45"/>
  <c r="N145" i="45"/>
  <c r="L145" i="45"/>
  <c r="M145" i="45"/>
  <c r="N141" i="45"/>
  <c r="L141" i="45"/>
  <c r="M141" i="45"/>
  <c r="O141" i="45"/>
  <c r="N137" i="45"/>
  <c r="L137" i="45"/>
  <c r="O137" i="45"/>
  <c r="M137" i="45"/>
  <c r="O143" i="45"/>
  <c r="M143" i="45"/>
  <c r="L143" i="45"/>
  <c r="N143" i="45"/>
  <c r="O144" i="45"/>
  <c r="M144" i="45"/>
  <c r="L144" i="45"/>
  <c r="N144" i="45"/>
  <c r="J7" i="42"/>
  <c r="I7" i="42"/>
  <c r="H7" i="42"/>
  <c r="N9" i="40"/>
  <c r="L9" i="40"/>
  <c r="B14" i="48"/>
  <c r="D13" i="48"/>
  <c r="I139" i="44"/>
  <c r="H139" i="44"/>
  <c r="K139" i="44" s="1"/>
  <c r="G139" i="44"/>
  <c r="G145" i="44"/>
  <c r="I145" i="44"/>
  <c r="H145" i="44"/>
  <c r="K145" i="44" s="1"/>
  <c r="H142" i="44"/>
  <c r="K142" i="44" s="1"/>
  <c r="G142" i="44"/>
  <c r="I142" i="44"/>
  <c r="G141" i="44"/>
  <c r="I141" i="44"/>
  <c r="H141" i="44"/>
  <c r="K141" i="44" s="1"/>
  <c r="G140" i="43"/>
  <c r="H140" i="43"/>
  <c r="K140" i="43" s="1"/>
  <c r="I140" i="43"/>
  <c r="I139" i="43"/>
  <c r="H139" i="43"/>
  <c r="K139" i="43" s="1"/>
  <c r="G139" i="43"/>
  <c r="I145" i="43"/>
  <c r="H145" i="43"/>
  <c r="K145" i="43" s="1"/>
  <c r="G145" i="43"/>
  <c r="R15" i="43"/>
  <c r="Q15" i="43"/>
  <c r="S15" i="43"/>
  <c r="P15" i="43"/>
  <c r="T15" i="43"/>
  <c r="D10" i="46"/>
  <c r="B11" i="46"/>
  <c r="I143" i="44"/>
  <c r="H143" i="44"/>
  <c r="K143" i="44" s="1"/>
  <c r="G143" i="44"/>
  <c r="S8" i="41"/>
  <c r="Q8" i="41"/>
  <c r="R8" i="41"/>
  <c r="T8" i="41"/>
  <c r="P8" i="41"/>
  <c r="T6" i="41"/>
  <c r="R6" i="41"/>
  <c r="P6" i="41"/>
  <c r="S6" i="41"/>
  <c r="Q6" i="41"/>
  <c r="I137" i="44"/>
  <c r="G137" i="44"/>
  <c r="H137" i="44"/>
  <c r="K137" i="44" s="1"/>
  <c r="L125" i="39"/>
  <c r="K125" i="39"/>
  <c r="M125" i="39"/>
  <c r="O125" i="39"/>
  <c r="N125" i="39"/>
  <c r="O16" i="43"/>
  <c r="T6" i="43"/>
  <c r="S6" i="43"/>
  <c r="Q6" i="43"/>
  <c r="P6" i="43"/>
  <c r="R6" i="43"/>
  <c r="T9" i="43"/>
  <c r="S9" i="43"/>
  <c r="R9" i="43"/>
  <c r="Q9" i="43"/>
  <c r="P9" i="43"/>
  <c r="S10" i="43"/>
  <c r="R10" i="43"/>
  <c r="T10" i="43"/>
  <c r="P10" i="43"/>
  <c r="Q10" i="43"/>
  <c r="J6" i="42"/>
  <c r="H6" i="42"/>
  <c r="I6" i="42"/>
  <c r="H10" i="42"/>
  <c r="J10" i="42"/>
  <c r="I10" i="42"/>
  <c r="L7" i="41"/>
  <c r="N7" i="41"/>
  <c r="M7" i="41"/>
  <c r="B14" i="47"/>
  <c r="D13" i="47"/>
  <c r="Q47" i="37"/>
  <c r="P47" i="37"/>
  <c r="Q34" i="37"/>
  <c r="P34" i="37"/>
  <c r="J10" i="40"/>
  <c r="I10" i="40"/>
  <c r="H10" i="40"/>
  <c r="M8" i="40"/>
  <c r="J8" i="40"/>
  <c r="H8" i="40"/>
  <c r="I8" i="40"/>
  <c r="H6" i="40"/>
  <c r="J6" i="40"/>
  <c r="I6" i="40"/>
  <c r="P50" i="37"/>
  <c r="Q50" i="37"/>
  <c r="P40" i="37"/>
  <c r="Q40" i="37"/>
  <c r="Q19" i="37"/>
  <c r="P19" i="37"/>
  <c r="Q12" i="37"/>
  <c r="P12" i="37"/>
  <c r="P37" i="37"/>
  <c r="Q37" i="37"/>
  <c r="P41" i="37"/>
  <c r="Q41" i="37"/>
  <c r="P45" i="37"/>
  <c r="Q45" i="37"/>
  <c r="P49" i="37"/>
  <c r="Q49" i="37"/>
  <c r="I145" i="45"/>
  <c r="H145" i="45"/>
  <c r="K145" i="45" s="1"/>
  <c r="G145" i="45"/>
  <c r="H144" i="45"/>
  <c r="K144" i="45" s="1"/>
  <c r="G144" i="45"/>
  <c r="I144" i="45"/>
  <c r="I139" i="45"/>
  <c r="H139" i="45"/>
  <c r="K139" i="45" s="1"/>
  <c r="G139" i="45"/>
  <c r="F146" i="45"/>
  <c r="I136" i="45"/>
  <c r="H136" i="45"/>
  <c r="K136" i="45" s="1"/>
  <c r="G136" i="45"/>
  <c r="G140" i="45"/>
  <c r="I140" i="45"/>
  <c r="H140" i="45"/>
  <c r="K140" i="45" s="1"/>
  <c r="I142" i="45"/>
  <c r="G142" i="45"/>
  <c r="H142" i="45"/>
  <c r="K142" i="45" s="1"/>
  <c r="I141" i="45"/>
  <c r="G141" i="45"/>
  <c r="H141" i="45"/>
  <c r="K141" i="45" s="1"/>
  <c r="H138" i="45"/>
  <c r="K138" i="45" s="1"/>
  <c r="G138" i="45"/>
  <c r="I138" i="45"/>
  <c r="H143" i="45"/>
  <c r="K143" i="45" s="1"/>
  <c r="I143" i="45"/>
  <c r="G143" i="45"/>
  <c r="I137" i="45"/>
  <c r="H137" i="45"/>
  <c r="K137" i="45" s="1"/>
  <c r="G137" i="45"/>
  <c r="P38" i="37"/>
  <c r="Q38" i="37"/>
  <c r="P35" i="37"/>
  <c r="Q35" i="37"/>
  <c r="P32" i="37"/>
  <c r="Q32" i="37"/>
  <c r="P29" i="37"/>
  <c r="Q29" i="37"/>
  <c r="P9" i="37"/>
  <c r="Q9" i="37"/>
  <c r="L134" i="40"/>
  <c r="K134" i="40"/>
  <c r="O134" i="40"/>
  <c r="M134" i="40"/>
  <c r="N134" i="40"/>
  <c r="P48" i="36"/>
  <c r="Q48" i="36"/>
  <c r="J8" i="43"/>
  <c r="I8" i="43"/>
  <c r="H8" i="43"/>
  <c r="I9" i="43"/>
  <c r="H9" i="43"/>
  <c r="J9" i="43"/>
  <c r="H13" i="43"/>
  <c r="J13" i="43"/>
  <c r="I13" i="43"/>
  <c r="I7" i="43"/>
  <c r="H7" i="43"/>
  <c r="J7" i="43"/>
  <c r="I10" i="43"/>
  <c r="H10" i="43"/>
  <c r="J10" i="43"/>
  <c r="J15" i="43"/>
  <c r="I15" i="43"/>
  <c r="H15" i="43"/>
  <c r="J14" i="43"/>
  <c r="H14" i="43"/>
  <c r="I14" i="43"/>
  <c r="J12" i="43"/>
  <c r="I12" i="43"/>
  <c r="H12" i="43"/>
  <c r="G16" i="43"/>
  <c r="I6" i="43"/>
  <c r="H6" i="43"/>
  <c r="J6" i="43"/>
  <c r="P37" i="36"/>
  <c r="Q37" i="36"/>
  <c r="P12" i="36"/>
  <c r="Q12" i="36"/>
  <c r="P38" i="36"/>
  <c r="Q38" i="36"/>
  <c r="Q45" i="36"/>
  <c r="P45" i="36"/>
  <c r="Q51" i="36"/>
  <c r="P51" i="36"/>
  <c r="T9" i="40"/>
  <c r="R9" i="40"/>
  <c r="Q9" i="40"/>
  <c r="S9" i="40"/>
  <c r="P9" i="40"/>
  <c r="P6" i="40"/>
  <c r="T6" i="40"/>
  <c r="S6" i="40"/>
  <c r="Q6" i="40"/>
  <c r="R6" i="40"/>
  <c r="P10" i="40"/>
  <c r="Q10" i="40"/>
  <c r="T10" i="40"/>
  <c r="AA20" i="40" s="1"/>
  <c r="R10" i="40"/>
  <c r="S10" i="40"/>
  <c r="G124" i="39"/>
  <c r="H124" i="39"/>
  <c r="Q25" i="36"/>
  <c r="P25" i="36"/>
  <c r="I7" i="41"/>
  <c r="J7" i="41"/>
  <c r="H7" i="41"/>
  <c r="J9" i="41"/>
  <c r="M9" i="41"/>
  <c r="I9" i="41"/>
  <c r="H9" i="41"/>
  <c r="H10" i="41"/>
  <c r="I10" i="41"/>
  <c r="J10" i="41"/>
  <c r="I6" i="41"/>
  <c r="H6" i="41"/>
  <c r="J6" i="41"/>
  <c r="J8" i="41"/>
  <c r="I8" i="41"/>
  <c r="H8" i="41"/>
  <c r="M8" i="41"/>
  <c r="P16" i="37"/>
  <c r="Q16" i="37"/>
  <c r="H125" i="39"/>
  <c r="I125" i="39"/>
  <c r="G125" i="39"/>
  <c r="G126" i="39"/>
  <c r="I126" i="39"/>
  <c r="H126" i="39"/>
  <c r="I128" i="39"/>
  <c r="G128" i="39"/>
  <c r="H128" i="39"/>
  <c r="I127" i="39"/>
  <c r="H127" i="39"/>
  <c r="G127" i="39"/>
  <c r="F129" i="39"/>
  <c r="N134" i="42"/>
  <c r="M134" i="42"/>
  <c r="O134" i="42"/>
  <c r="L134" i="42"/>
  <c r="K134" i="42"/>
  <c r="S7" i="42"/>
  <c r="R7" i="42"/>
  <c r="T7" i="42"/>
  <c r="AA19" i="42" s="1"/>
  <c r="Q7" i="42"/>
  <c r="P7" i="42"/>
  <c r="Q8" i="42"/>
  <c r="P8" i="42"/>
  <c r="T8" i="42"/>
  <c r="S8" i="42"/>
  <c r="R8" i="42"/>
  <c r="R10" i="42"/>
  <c r="T10" i="42"/>
  <c r="AA20" i="42" s="1"/>
  <c r="S10" i="42"/>
  <c r="Q10" i="42"/>
  <c r="P10" i="42"/>
  <c r="P9" i="42"/>
  <c r="Q9" i="42"/>
  <c r="T9" i="42"/>
  <c r="S9" i="42"/>
  <c r="R9" i="42"/>
  <c r="P6" i="42"/>
  <c r="T6" i="42"/>
  <c r="S6" i="42"/>
  <c r="Q6" i="42"/>
  <c r="R6" i="42"/>
  <c r="J50" i="37"/>
  <c r="I50" i="37"/>
  <c r="J45" i="37"/>
  <c r="I45" i="37"/>
  <c r="W38" i="35"/>
  <c r="V38" i="35"/>
  <c r="W39" i="35"/>
  <c r="V39" i="35"/>
  <c r="W40" i="35"/>
  <c r="V40" i="35"/>
  <c r="W37" i="35"/>
  <c r="V37" i="35"/>
  <c r="I49" i="37"/>
  <c r="J49" i="37"/>
  <c r="Q18" i="37"/>
  <c r="P18" i="37"/>
  <c r="J7" i="37"/>
  <c r="I7" i="37"/>
  <c r="J17" i="37"/>
  <c r="I17" i="37"/>
  <c r="J26" i="37"/>
  <c r="I26" i="37"/>
  <c r="I36" i="37"/>
  <c r="J36" i="37"/>
  <c r="I38" i="37"/>
  <c r="J38" i="37"/>
  <c r="J32" i="37"/>
  <c r="I32" i="37"/>
  <c r="J23" i="37"/>
  <c r="I23" i="37"/>
  <c r="J25" i="37"/>
  <c r="I25" i="37"/>
  <c r="I27" i="37"/>
  <c r="J27" i="37"/>
  <c r="I41" i="37"/>
  <c r="J41" i="37"/>
  <c r="I11" i="37"/>
  <c r="J11" i="37"/>
  <c r="I18" i="37"/>
  <c r="J18" i="37"/>
  <c r="J39" i="37"/>
  <c r="I39" i="37"/>
  <c r="I6" i="37"/>
  <c r="J6" i="37"/>
  <c r="I13" i="37"/>
  <c r="J13" i="37"/>
  <c r="I20" i="37"/>
  <c r="J20" i="37"/>
  <c r="I35" i="37"/>
  <c r="J35" i="37"/>
  <c r="I46" i="37"/>
  <c r="J46" i="37"/>
  <c r="I28" i="37"/>
  <c r="J28" i="37"/>
  <c r="I31" i="37"/>
  <c r="J31" i="37"/>
  <c r="I34" i="37"/>
  <c r="J34" i="37"/>
  <c r="J37" i="37"/>
  <c r="I37" i="37"/>
  <c r="J42" i="37"/>
  <c r="I42" i="37"/>
  <c r="J47" i="37"/>
  <c r="I47" i="37"/>
  <c r="J10" i="37"/>
  <c r="I10" i="37"/>
  <c r="J33" i="37"/>
  <c r="I33" i="37"/>
  <c r="J40" i="37"/>
  <c r="I40" i="37"/>
  <c r="J44" i="37"/>
  <c r="I44" i="37"/>
  <c r="J48" i="37"/>
  <c r="I48" i="37"/>
  <c r="I36" i="35"/>
  <c r="H36" i="35"/>
  <c r="W31" i="35"/>
  <c r="V31" i="35"/>
  <c r="P20" i="37"/>
  <c r="Q20" i="37"/>
  <c r="W32" i="35"/>
  <c r="V32" i="35"/>
  <c r="Q17" i="36"/>
  <c r="P17" i="36"/>
  <c r="I38" i="35"/>
  <c r="H38" i="35"/>
  <c r="W33" i="35"/>
  <c r="V33" i="35"/>
  <c r="AR17" i="35"/>
  <c r="AT17" i="35"/>
  <c r="AS17" i="35"/>
  <c r="W34" i="35"/>
  <c r="V34" i="35"/>
  <c r="J16" i="37"/>
  <c r="I16" i="37"/>
  <c r="I40" i="35"/>
  <c r="H40" i="35"/>
  <c r="P17" i="37"/>
  <c r="Q17" i="37"/>
  <c r="AK37" i="35"/>
  <c r="AL37" i="35"/>
  <c r="I13" i="36"/>
  <c r="J13" i="36"/>
  <c r="J10" i="36"/>
  <c r="I10" i="36"/>
  <c r="J47" i="36"/>
  <c r="I47" i="36"/>
  <c r="J28" i="36"/>
  <c r="I28" i="36"/>
  <c r="J7" i="36"/>
  <c r="I7" i="36"/>
  <c r="J30" i="36"/>
  <c r="I30" i="36"/>
  <c r="J19" i="36"/>
  <c r="I19" i="36"/>
  <c r="J32" i="36"/>
  <c r="I32" i="36"/>
  <c r="J12" i="36"/>
  <c r="I12" i="36"/>
  <c r="J23" i="36"/>
  <c r="I23" i="36"/>
  <c r="J14" i="36"/>
  <c r="I14" i="36"/>
  <c r="J34" i="36"/>
  <c r="I34" i="36"/>
  <c r="I9" i="36"/>
  <c r="J9" i="36"/>
  <c r="J38" i="36"/>
  <c r="I38" i="36"/>
  <c r="J40" i="36"/>
  <c r="I40" i="36"/>
  <c r="J16" i="36"/>
  <c r="I16" i="36"/>
  <c r="J27" i="36"/>
  <c r="I27" i="36"/>
  <c r="J42" i="36"/>
  <c r="I42" i="36"/>
  <c r="J6" i="36"/>
  <c r="I6" i="36"/>
  <c r="J46" i="36"/>
  <c r="I46" i="36"/>
  <c r="J11" i="36"/>
  <c r="I11" i="36"/>
  <c r="J20" i="36"/>
  <c r="I20" i="36"/>
  <c r="J48" i="36"/>
  <c r="I48" i="36"/>
  <c r="I31" i="36"/>
  <c r="J31" i="36"/>
  <c r="I18" i="36"/>
  <c r="J18" i="36"/>
  <c r="J24" i="36"/>
  <c r="I24" i="36"/>
  <c r="I36" i="36"/>
  <c r="J36" i="36"/>
  <c r="I39" i="36"/>
  <c r="J39" i="36"/>
  <c r="J50" i="36"/>
  <c r="I50" i="36"/>
  <c r="I44" i="36"/>
  <c r="J44" i="36"/>
  <c r="I51" i="36"/>
  <c r="J51" i="36"/>
  <c r="J17" i="36"/>
  <c r="I17" i="36"/>
  <c r="I21" i="36"/>
  <c r="J21" i="36"/>
  <c r="J25" i="36"/>
  <c r="I25" i="36"/>
  <c r="J29" i="36"/>
  <c r="I29" i="36"/>
  <c r="J33" i="36"/>
  <c r="I33" i="36"/>
  <c r="I37" i="36"/>
  <c r="J37" i="36"/>
  <c r="J41" i="36"/>
  <c r="I41" i="36"/>
  <c r="I45" i="36"/>
  <c r="J45" i="36"/>
  <c r="J49" i="36"/>
  <c r="I49" i="36"/>
  <c r="AK38" i="35"/>
  <c r="AL38" i="35"/>
  <c r="AL36" i="35"/>
  <c r="AK36" i="35"/>
  <c r="AL35" i="35"/>
  <c r="AK35" i="35"/>
  <c r="AL34" i="35"/>
  <c r="AK34" i="35"/>
  <c r="AL33" i="35"/>
  <c r="AK33" i="35"/>
  <c r="AL40" i="35"/>
  <c r="AK40" i="35"/>
  <c r="AL32" i="35"/>
  <c r="AK32" i="35"/>
  <c r="AL39" i="35"/>
  <c r="AK39" i="35"/>
  <c r="AK31" i="35"/>
  <c r="AL31" i="35"/>
  <c r="AL30" i="35"/>
  <c r="AK30" i="35"/>
  <c r="AL12" i="35"/>
  <c r="AK12" i="35"/>
  <c r="AJ12" i="35"/>
  <c r="G161" i="30"/>
  <c r="J162" i="30" s="1"/>
  <c r="J20" i="31"/>
  <c r="J15" i="31"/>
  <c r="J17" i="31"/>
  <c r="J14" i="31"/>
  <c r="J9" i="31"/>
  <c r="J11" i="31"/>
  <c r="J8" i="31"/>
  <c r="J16" i="31"/>
  <c r="J19" i="31"/>
  <c r="J13" i="31"/>
  <c r="J10" i="31"/>
  <c r="G7" i="31"/>
  <c r="J21" i="31"/>
  <c r="J12" i="31"/>
  <c r="J18" i="31"/>
  <c r="AJ11" i="35"/>
  <c r="AL11" i="35"/>
  <c r="AK11" i="35"/>
  <c r="D30" i="31"/>
  <c r="H272" i="30"/>
  <c r="E271" i="30"/>
  <c r="AL18" i="35"/>
  <c r="AK18" i="35"/>
  <c r="AJ18" i="35"/>
  <c r="AL13" i="35"/>
  <c r="AK13" i="35"/>
  <c r="AJ13" i="35"/>
  <c r="AK8" i="35"/>
  <c r="AL8" i="35"/>
  <c r="AJ8" i="35"/>
  <c r="AL14" i="35"/>
  <c r="AK14" i="35"/>
  <c r="AJ14" i="35"/>
  <c r="AK9" i="35"/>
  <c r="AL9" i="35"/>
  <c r="AJ9" i="35"/>
  <c r="AL15" i="35"/>
  <c r="AK15" i="35"/>
  <c r="AJ15" i="35"/>
  <c r="AL10" i="35"/>
  <c r="AK10" i="35"/>
  <c r="AJ10" i="35"/>
  <c r="AK17" i="35"/>
  <c r="AJ17" i="35"/>
  <c r="AL17" i="35"/>
  <c r="AL16" i="35"/>
  <c r="AK16" i="35"/>
  <c r="AJ16" i="35"/>
  <c r="C249" i="30"/>
  <c r="D250" i="30" s="1"/>
  <c r="J96" i="30"/>
  <c r="G95" i="30"/>
  <c r="J30" i="30"/>
  <c r="J41" i="30"/>
  <c r="J36" i="30"/>
  <c r="J34" i="30"/>
  <c r="J32" i="30"/>
  <c r="J39" i="30"/>
  <c r="J35" i="30"/>
  <c r="J31" i="30"/>
  <c r="J43" i="30"/>
  <c r="J38" i="30"/>
  <c r="G29" i="30"/>
  <c r="J37" i="30"/>
  <c r="J33" i="30"/>
  <c r="J42" i="30"/>
  <c r="J40" i="30"/>
  <c r="J20" i="33"/>
  <c r="J16" i="33"/>
  <c r="G7" i="33"/>
  <c r="J8" i="33" s="1"/>
  <c r="J33" i="33"/>
  <c r="J40" i="33"/>
  <c r="J35" i="33"/>
  <c r="J18" i="33"/>
  <c r="J37" i="33"/>
  <c r="J13" i="33"/>
  <c r="J11" i="33"/>
  <c r="J9" i="33"/>
  <c r="J39" i="33"/>
  <c r="J32" i="33"/>
  <c r="J34" i="33"/>
  <c r="J17" i="33"/>
  <c r="J36" i="33"/>
  <c r="J31" i="33"/>
  <c r="J42" i="33"/>
  <c r="J41" i="33"/>
  <c r="J15" i="33"/>
  <c r="J10" i="33"/>
  <c r="J21" i="33"/>
  <c r="J14" i="33"/>
  <c r="J19" i="33"/>
  <c r="J12" i="33"/>
  <c r="J38" i="33"/>
  <c r="J206" i="30"/>
  <c r="G205" i="30"/>
  <c r="C227" i="30"/>
  <c r="D228" i="30" s="1"/>
  <c r="E183" i="30"/>
  <c r="H184" i="30"/>
  <c r="J86" i="30"/>
  <c r="J81" i="30"/>
  <c r="J80" i="30"/>
  <c r="J65" i="30"/>
  <c r="J57" i="30"/>
  <c r="J55" i="30"/>
  <c r="J53" i="30"/>
  <c r="J79" i="30"/>
  <c r="J61" i="30"/>
  <c r="J83" i="30"/>
  <c r="J60" i="30"/>
  <c r="G51" i="30"/>
  <c r="J77" i="30"/>
  <c r="J64" i="30"/>
  <c r="J59" i="30"/>
  <c r="J82" i="30"/>
  <c r="J76" i="30"/>
  <c r="J87" i="30"/>
  <c r="J63" i="30"/>
  <c r="J58" i="30"/>
  <c r="J75" i="30"/>
  <c r="J62" i="30"/>
  <c r="J54" i="30"/>
  <c r="J85" i="30"/>
  <c r="L52" i="30"/>
  <c r="J52" i="30"/>
  <c r="J84" i="30"/>
  <c r="J78" i="30"/>
  <c r="J56" i="30"/>
  <c r="I126" i="28"/>
  <c r="M126" i="28"/>
  <c r="L126" i="28"/>
  <c r="K126" i="28"/>
  <c r="J126" i="28"/>
  <c r="J99" i="28"/>
  <c r="I99" i="28"/>
  <c r="L99" i="28"/>
  <c r="K99" i="28"/>
  <c r="M99" i="28"/>
  <c r="M95" i="28"/>
  <c r="I95" i="28"/>
  <c r="L95" i="28"/>
  <c r="K95" i="28"/>
  <c r="J95" i="28"/>
  <c r="I69" i="28"/>
  <c r="M69" i="28"/>
  <c r="L69" i="28"/>
  <c r="K69" i="28"/>
  <c r="J69" i="28"/>
  <c r="M64" i="28"/>
  <c r="I64" i="28"/>
  <c r="L64" i="28"/>
  <c r="K64" i="28"/>
  <c r="J64" i="28"/>
  <c r="J32" i="28"/>
  <c r="I32" i="28"/>
  <c r="M32" i="28"/>
  <c r="L32" i="28"/>
  <c r="K32" i="28"/>
  <c r="K129" i="28"/>
  <c r="J129" i="28"/>
  <c r="L129" i="28"/>
  <c r="M129" i="28"/>
  <c r="I129" i="28"/>
  <c r="M83" i="28"/>
  <c r="J83" i="28"/>
  <c r="I83" i="28"/>
  <c r="K83" i="28"/>
  <c r="L83" i="28"/>
  <c r="I40" i="28"/>
  <c r="J40" i="28"/>
  <c r="L40" i="28"/>
  <c r="K40" i="28"/>
  <c r="M40" i="28"/>
  <c r="H48" i="28"/>
  <c r="M27" i="28"/>
  <c r="I27" i="28"/>
  <c r="J27" i="28"/>
  <c r="L27" i="28"/>
  <c r="K27" i="28"/>
  <c r="J60" i="28"/>
  <c r="I60" i="28"/>
  <c r="L60" i="28"/>
  <c r="K60" i="28"/>
  <c r="M60" i="28"/>
  <c r="J55" i="28"/>
  <c r="I55" i="28"/>
  <c r="L55" i="28"/>
  <c r="K55" i="28"/>
  <c r="M55" i="28"/>
  <c r="K116" i="28"/>
  <c r="J116" i="28"/>
  <c r="I116" i="28"/>
  <c r="L116" i="28"/>
  <c r="M116" i="28"/>
  <c r="L47" i="28"/>
  <c r="K47" i="28"/>
  <c r="J47" i="28"/>
  <c r="I47" i="28"/>
  <c r="M47" i="28"/>
  <c r="L102" i="28"/>
  <c r="K102" i="28"/>
  <c r="M102" i="28"/>
  <c r="J102" i="28"/>
  <c r="I102" i="28"/>
  <c r="L71" i="28"/>
  <c r="K71" i="28"/>
  <c r="J71" i="28"/>
  <c r="I71" i="28"/>
  <c r="M71" i="28"/>
  <c r="M107" i="28"/>
  <c r="L107" i="28"/>
  <c r="K107" i="28"/>
  <c r="J107" i="28"/>
  <c r="I107" i="28"/>
  <c r="L50" i="28"/>
  <c r="M50" i="28"/>
  <c r="K50" i="28"/>
  <c r="J50" i="28"/>
  <c r="I50" i="28"/>
  <c r="J37" i="28"/>
  <c r="M37" i="28"/>
  <c r="L37" i="28"/>
  <c r="K37" i="28"/>
  <c r="I37" i="28"/>
  <c r="M16" i="28"/>
  <c r="L16" i="28"/>
  <c r="K16" i="28"/>
  <c r="J16" i="28"/>
  <c r="I16" i="28"/>
  <c r="M149" i="28"/>
  <c r="L149" i="28"/>
  <c r="K149" i="28"/>
  <c r="I149" i="28"/>
  <c r="J149" i="28"/>
  <c r="L139" i="28"/>
  <c r="K139" i="28"/>
  <c r="M139" i="28"/>
  <c r="J139" i="28"/>
  <c r="I139" i="28"/>
  <c r="K156" i="28"/>
  <c r="M156" i="28"/>
  <c r="L156" i="28"/>
  <c r="J156" i="28"/>
  <c r="I156" i="28"/>
  <c r="J120" i="28"/>
  <c r="I120" i="28"/>
  <c r="K120" i="28"/>
  <c r="L120" i="28"/>
  <c r="M120" i="28"/>
  <c r="M137" i="28"/>
  <c r="L137" i="28"/>
  <c r="K137" i="28"/>
  <c r="I137" i="28"/>
  <c r="J137" i="28"/>
  <c r="M127" i="28"/>
  <c r="L127" i="28"/>
  <c r="K127" i="28"/>
  <c r="J127" i="28"/>
  <c r="I127" i="28"/>
  <c r="I154" i="28"/>
  <c r="M154" i="28"/>
  <c r="L154" i="28"/>
  <c r="K154" i="28"/>
  <c r="J154" i="28"/>
  <c r="M159" i="28"/>
  <c r="L159" i="28"/>
  <c r="K159" i="28"/>
  <c r="J159" i="28"/>
  <c r="I159" i="28"/>
  <c r="K108" i="28"/>
  <c r="J108" i="28"/>
  <c r="L108" i="28"/>
  <c r="M108" i="28"/>
  <c r="I108" i="28"/>
  <c r="M125" i="28"/>
  <c r="L125" i="28"/>
  <c r="J125" i="28"/>
  <c r="I125" i="28"/>
  <c r="K125" i="28"/>
  <c r="K152" i="28"/>
  <c r="M152" i="28"/>
  <c r="J152" i="28"/>
  <c r="I152" i="28"/>
  <c r="H160" i="28"/>
  <c r="L152" i="28"/>
  <c r="J98" i="28"/>
  <c r="I98" i="28"/>
  <c r="K98" i="28"/>
  <c r="L98" i="28"/>
  <c r="M98" i="28"/>
  <c r="M115" i="28"/>
  <c r="L115" i="28"/>
  <c r="K115" i="28"/>
  <c r="I115" i="28"/>
  <c r="J115" i="28"/>
  <c r="J142" i="28"/>
  <c r="M142" i="28"/>
  <c r="L142" i="28"/>
  <c r="I142" i="28"/>
  <c r="K142" i="28"/>
  <c r="L74" i="28"/>
  <c r="K74" i="28"/>
  <c r="I74" i="28"/>
  <c r="M74" i="28"/>
  <c r="J74" i="28"/>
  <c r="M106" i="28"/>
  <c r="L106" i="28"/>
  <c r="K106" i="28"/>
  <c r="J106" i="28"/>
  <c r="I106" i="28"/>
  <c r="M150" i="28"/>
  <c r="L150" i="28"/>
  <c r="K150" i="28"/>
  <c r="J150" i="28"/>
  <c r="I150" i="28"/>
  <c r="M157" i="28"/>
  <c r="L157" i="28"/>
  <c r="K157" i="28"/>
  <c r="J157" i="28"/>
  <c r="I157" i="28"/>
  <c r="K86" i="28"/>
  <c r="J86" i="28"/>
  <c r="L86" i="28"/>
  <c r="I86" i="28"/>
  <c r="M86" i="28"/>
  <c r="K103" i="28"/>
  <c r="J103" i="28"/>
  <c r="I103" i="28"/>
  <c r="L103" i="28"/>
  <c r="M103" i="28"/>
  <c r="K130" i="28"/>
  <c r="L130" i="28"/>
  <c r="J130" i="28"/>
  <c r="I130" i="28"/>
  <c r="M130" i="28"/>
  <c r="K148" i="28"/>
  <c r="J148" i="28"/>
  <c r="I148" i="28"/>
  <c r="M148" i="28"/>
  <c r="L148" i="28"/>
  <c r="M94" i="28"/>
  <c r="J94" i="28"/>
  <c r="I94" i="28"/>
  <c r="L94" i="28"/>
  <c r="K94" i="28"/>
  <c r="J121" i="28"/>
  <c r="K121" i="28"/>
  <c r="I121" i="28"/>
  <c r="M121" i="28"/>
  <c r="L121" i="28"/>
  <c r="J138" i="28"/>
  <c r="I138" i="28"/>
  <c r="M138" i="28"/>
  <c r="L138" i="28"/>
  <c r="K138" i="28"/>
  <c r="H146" i="28"/>
  <c r="I111" i="28"/>
  <c r="J111" i="28"/>
  <c r="M111" i="28"/>
  <c r="L111" i="28"/>
  <c r="K111" i="28"/>
  <c r="M128" i="28"/>
  <c r="I128" i="28"/>
  <c r="L128" i="28"/>
  <c r="K128" i="28"/>
  <c r="J128" i="28"/>
  <c r="I145" i="28"/>
  <c r="J145" i="28"/>
  <c r="L145" i="28"/>
  <c r="K145" i="28"/>
  <c r="M145" i="28"/>
  <c r="L11" i="28"/>
  <c r="K11" i="28"/>
  <c r="J11" i="28"/>
  <c r="I11" i="28"/>
  <c r="M11" i="28"/>
  <c r="M13" i="28"/>
  <c r="K13" i="28"/>
  <c r="J13" i="28"/>
  <c r="I13" i="28"/>
  <c r="L13" i="28"/>
  <c r="M15" i="28"/>
  <c r="L15" i="28"/>
  <c r="K15" i="28"/>
  <c r="J15" i="28"/>
  <c r="I15" i="28"/>
  <c r="L17" i="28"/>
  <c r="M17" i="28"/>
  <c r="K17" i="28"/>
  <c r="J17" i="28"/>
  <c r="I17" i="28"/>
  <c r="M19" i="28"/>
  <c r="L19" i="28"/>
  <c r="I19" i="28"/>
  <c r="J19" i="28"/>
  <c r="K19" i="28"/>
  <c r="K22" i="28"/>
  <c r="J22" i="28"/>
  <c r="M22" i="28"/>
  <c r="L22" i="28"/>
  <c r="I22" i="28"/>
  <c r="K66" i="28"/>
  <c r="M66" i="28"/>
  <c r="L66" i="28"/>
  <c r="J66" i="28"/>
  <c r="I66" i="28"/>
  <c r="H90" i="28"/>
  <c r="M82" i="28"/>
  <c r="L82" i="28"/>
  <c r="K82" i="28"/>
  <c r="J82" i="28"/>
  <c r="I82" i="28"/>
  <c r="M92" i="28"/>
  <c r="L92" i="28"/>
  <c r="K92" i="28"/>
  <c r="J92" i="28"/>
  <c r="I92" i="28"/>
  <c r="M136" i="28"/>
  <c r="L136" i="28"/>
  <c r="K136" i="28"/>
  <c r="J136" i="28"/>
  <c r="I136" i="28"/>
  <c r="M112" i="28"/>
  <c r="L112" i="28"/>
  <c r="I112" i="28"/>
  <c r="J112" i="28"/>
  <c r="K112" i="28"/>
  <c r="M134" i="28"/>
  <c r="L134" i="28"/>
  <c r="K134" i="28"/>
  <c r="J134" i="28"/>
  <c r="I134" i="28"/>
  <c r="J155" i="28"/>
  <c r="I155" i="28"/>
  <c r="M155" i="28"/>
  <c r="L155" i="28"/>
  <c r="K155" i="28"/>
  <c r="I58" i="28"/>
  <c r="M58" i="28"/>
  <c r="L58" i="28"/>
  <c r="K58" i="28"/>
  <c r="J58" i="28"/>
  <c r="L80" i="28"/>
  <c r="K80" i="28"/>
  <c r="J80" i="28"/>
  <c r="I80" i="28"/>
  <c r="M80" i="28"/>
  <c r="I101" i="28"/>
  <c r="M101" i="28"/>
  <c r="L101" i="28"/>
  <c r="K101" i="28"/>
  <c r="J101" i="28"/>
  <c r="M123" i="28"/>
  <c r="L123" i="28"/>
  <c r="K123" i="28"/>
  <c r="J123" i="28"/>
  <c r="I123" i="28"/>
  <c r="L144" i="28"/>
  <c r="K144" i="28"/>
  <c r="J144" i="28"/>
  <c r="M144" i="28"/>
  <c r="I144" i="28"/>
  <c r="I24" i="28"/>
  <c r="J24" i="28"/>
  <c r="M24" i="28"/>
  <c r="L24" i="28"/>
  <c r="K24" i="28"/>
  <c r="I45" i="28"/>
  <c r="L45" i="28"/>
  <c r="M45" i="28"/>
  <c r="K45" i="28"/>
  <c r="J45" i="28"/>
  <c r="I67" i="28"/>
  <c r="M67" i="28"/>
  <c r="L67" i="28"/>
  <c r="K67" i="28"/>
  <c r="J67" i="28"/>
  <c r="I88" i="28"/>
  <c r="J88" i="28"/>
  <c r="M88" i="28"/>
  <c r="K88" i="28"/>
  <c r="L88" i="28"/>
  <c r="I110" i="28"/>
  <c r="J110" i="28"/>
  <c r="H118" i="28"/>
  <c r="M110" i="28"/>
  <c r="K110" i="28"/>
  <c r="L110" i="28"/>
  <c r="I131" i="28"/>
  <c r="J131" i="28"/>
  <c r="M131" i="28"/>
  <c r="L131" i="28"/>
  <c r="K131" i="28"/>
  <c r="I153" i="28"/>
  <c r="J153" i="28"/>
  <c r="M153" i="28"/>
  <c r="L153" i="28"/>
  <c r="K153" i="28"/>
  <c r="M14" i="28"/>
  <c r="K14" i="28"/>
  <c r="J14" i="28"/>
  <c r="I14" i="28"/>
  <c r="L14" i="28"/>
  <c r="M36" i="28"/>
  <c r="L36" i="28"/>
  <c r="K36" i="28"/>
  <c r="J36" i="28"/>
  <c r="I36" i="28"/>
  <c r="M57" i="28"/>
  <c r="L57" i="28"/>
  <c r="K57" i="28"/>
  <c r="J57" i="28"/>
  <c r="I57" i="28"/>
  <c r="L79" i="28"/>
  <c r="K79" i="28"/>
  <c r="M79" i="28"/>
  <c r="J79" i="28"/>
  <c r="I79" i="28"/>
  <c r="I100" i="28"/>
  <c r="M100" i="28"/>
  <c r="L100" i="28"/>
  <c r="J100" i="28"/>
  <c r="K100" i="28"/>
  <c r="I122" i="28"/>
  <c r="M122" i="28"/>
  <c r="L122" i="28"/>
  <c r="K122" i="28"/>
  <c r="J122" i="28"/>
  <c r="I143" i="28"/>
  <c r="M143" i="28"/>
  <c r="L143" i="28"/>
  <c r="K143" i="28"/>
  <c r="J143" i="28"/>
  <c r="I68" i="28"/>
  <c r="J68" i="28"/>
  <c r="H76" i="28"/>
  <c r="M68" i="28"/>
  <c r="L68" i="28"/>
  <c r="K68" i="28"/>
  <c r="M44" i="28"/>
  <c r="L44" i="28"/>
  <c r="K44" i="28"/>
  <c r="J44" i="28"/>
  <c r="I44" i="28"/>
  <c r="L31" i="28"/>
  <c r="K31" i="28"/>
  <c r="M31" i="28"/>
  <c r="J31" i="28"/>
  <c r="I31" i="28"/>
  <c r="H13" i="30"/>
  <c r="H11" i="30"/>
  <c r="H9" i="30"/>
  <c r="H18" i="30"/>
  <c r="H21" i="30"/>
  <c r="H20" i="30"/>
  <c r="H16" i="30"/>
  <c r="H12" i="30"/>
  <c r="H15" i="30"/>
  <c r="H19" i="30"/>
  <c r="H14" i="30"/>
  <c r="E7" i="30"/>
  <c r="H8" i="30" s="1"/>
  <c r="H10" i="30"/>
  <c r="H17" i="30"/>
  <c r="H132" i="28"/>
  <c r="M124" i="28"/>
  <c r="L124" i="28"/>
  <c r="K124" i="28"/>
  <c r="J124" i="28"/>
  <c r="I124" i="28"/>
  <c r="M85" i="28"/>
  <c r="L85" i="28"/>
  <c r="K85" i="28"/>
  <c r="J85" i="28"/>
  <c r="I85" i="28"/>
  <c r="L52" i="28"/>
  <c r="M52" i="28"/>
  <c r="K52" i="28"/>
  <c r="J52" i="28"/>
  <c r="I52" i="28"/>
  <c r="J39" i="28"/>
  <c r="M39" i="28"/>
  <c r="L39" i="28"/>
  <c r="K39" i="28"/>
  <c r="I39" i="28"/>
  <c r="L97" i="28"/>
  <c r="M97" i="28"/>
  <c r="K97" i="28"/>
  <c r="J97" i="28"/>
  <c r="I97" i="28"/>
  <c r="M93" i="28"/>
  <c r="K93" i="28"/>
  <c r="L93" i="28"/>
  <c r="J93" i="28"/>
  <c r="I93" i="28"/>
  <c r="K65" i="28"/>
  <c r="J65" i="28"/>
  <c r="M65" i="28"/>
  <c r="L65" i="28"/>
  <c r="I65" i="28"/>
  <c r="M46" i="28"/>
  <c r="L46" i="28"/>
  <c r="K46" i="28"/>
  <c r="J46" i="28"/>
  <c r="I46" i="28"/>
  <c r="J33" i="28"/>
  <c r="I33" i="28"/>
  <c r="M33" i="28"/>
  <c r="L33" i="28"/>
  <c r="K33" i="28"/>
  <c r="J141" i="28"/>
  <c r="I141" i="28"/>
  <c r="K141" i="28"/>
  <c r="M141" i="28"/>
  <c r="L141" i="28"/>
  <c r="M114" i="28"/>
  <c r="L114" i="28"/>
  <c r="K114" i="28"/>
  <c r="J114" i="28"/>
  <c r="I114" i="28"/>
  <c r="L75" i="28"/>
  <c r="M75" i="28"/>
  <c r="K75" i="28"/>
  <c r="J75" i="28"/>
  <c r="I75" i="28"/>
  <c r="K70" i="28"/>
  <c r="M70" i="28"/>
  <c r="L70" i="28"/>
  <c r="J70" i="28"/>
  <c r="I70" i="28"/>
  <c r="M59" i="28"/>
  <c r="L59" i="28"/>
  <c r="K59" i="28"/>
  <c r="J59" i="28"/>
  <c r="I59" i="28"/>
  <c r="L53" i="28"/>
  <c r="K53" i="28"/>
  <c r="M53" i="28"/>
  <c r="J53" i="28"/>
  <c r="I53" i="28"/>
  <c r="K128" i="27"/>
  <c r="J128" i="27"/>
  <c r="I128" i="27"/>
  <c r="K73" i="27"/>
  <c r="J73" i="27"/>
  <c r="I73" i="27"/>
  <c r="K27" i="27"/>
  <c r="J27" i="27"/>
  <c r="I27" i="27"/>
  <c r="K8" i="27"/>
  <c r="J8" i="27"/>
  <c r="I8" i="27"/>
  <c r="H118" i="27"/>
  <c r="K110" i="27"/>
  <c r="I110" i="27"/>
  <c r="J110" i="27"/>
  <c r="I93" i="27"/>
  <c r="K93" i="27"/>
  <c r="J93" i="27"/>
  <c r="K78" i="27"/>
  <c r="J78" i="27"/>
  <c r="I78" i="27"/>
  <c r="I43" i="27"/>
  <c r="K43" i="27"/>
  <c r="J43" i="27"/>
  <c r="J40" i="27"/>
  <c r="I40" i="27"/>
  <c r="H48" i="27"/>
  <c r="K40" i="27"/>
  <c r="I19" i="27"/>
  <c r="K19" i="27"/>
  <c r="J19" i="27"/>
  <c r="J134" i="27"/>
  <c r="I134" i="27"/>
  <c r="K134" i="27"/>
  <c r="K115" i="27"/>
  <c r="J115" i="27"/>
  <c r="I115" i="27"/>
  <c r="J58" i="27"/>
  <c r="I58" i="27"/>
  <c r="K58" i="27"/>
  <c r="J10" i="27"/>
  <c r="I10" i="27"/>
  <c r="K10" i="27"/>
  <c r="K127" i="27"/>
  <c r="J127" i="27"/>
  <c r="I127" i="27"/>
  <c r="J121" i="27"/>
  <c r="K121" i="27"/>
  <c r="I121" i="27"/>
  <c r="K37" i="27"/>
  <c r="J37" i="27"/>
  <c r="I37" i="27"/>
  <c r="K29" i="27"/>
  <c r="J29" i="27"/>
  <c r="I29" i="27"/>
  <c r="K22" i="27"/>
  <c r="J22" i="27"/>
  <c r="I22" i="27"/>
  <c r="K12" i="27"/>
  <c r="J12" i="27"/>
  <c r="I12" i="27"/>
  <c r="H20" i="27"/>
  <c r="K159" i="27"/>
  <c r="J159" i="27"/>
  <c r="I159" i="27"/>
  <c r="K139" i="27"/>
  <c r="J139" i="27"/>
  <c r="I139" i="27"/>
  <c r="J126" i="27"/>
  <c r="K126" i="27"/>
  <c r="I126" i="27"/>
  <c r="K92" i="27"/>
  <c r="J92" i="27"/>
  <c r="I92" i="27"/>
  <c r="J61" i="27"/>
  <c r="K61" i="27"/>
  <c r="I61" i="27"/>
  <c r="K31" i="27"/>
  <c r="J31" i="27"/>
  <c r="I31" i="27"/>
  <c r="K24" i="27"/>
  <c r="J24" i="27"/>
  <c r="I24" i="27"/>
  <c r="K14" i="27"/>
  <c r="J14" i="27"/>
  <c r="I14" i="27"/>
  <c r="I152" i="27"/>
  <c r="H160" i="27"/>
  <c r="K152" i="27"/>
  <c r="J152" i="27"/>
  <c r="K131" i="27"/>
  <c r="J131" i="27"/>
  <c r="I131" i="27"/>
  <c r="I71" i="27"/>
  <c r="K71" i="27"/>
  <c r="J71" i="27"/>
  <c r="J45" i="27"/>
  <c r="K45" i="27"/>
  <c r="I45" i="27"/>
  <c r="K39" i="27"/>
  <c r="J39" i="27"/>
  <c r="I39" i="27"/>
  <c r="K144" i="27"/>
  <c r="J144" i="27"/>
  <c r="I144" i="27"/>
  <c r="K86" i="27"/>
  <c r="J86" i="27"/>
  <c r="I86" i="27"/>
  <c r="K16" i="27"/>
  <c r="J16" i="27"/>
  <c r="I16" i="27"/>
  <c r="K52" i="27"/>
  <c r="J52" i="27"/>
  <c r="I52" i="27"/>
  <c r="K33" i="27"/>
  <c r="J33" i="27"/>
  <c r="I33" i="27"/>
  <c r="H34" i="27"/>
  <c r="K26" i="27"/>
  <c r="J26" i="27"/>
  <c r="I26" i="27"/>
  <c r="I88" i="27"/>
  <c r="K88" i="27"/>
  <c r="J88" i="27"/>
  <c r="K96" i="27"/>
  <c r="J96" i="27"/>
  <c r="I96" i="27"/>
  <c r="H104" i="27"/>
  <c r="I130" i="27"/>
  <c r="K130" i="27"/>
  <c r="J130" i="27"/>
  <c r="I136" i="27"/>
  <c r="J136" i="27"/>
  <c r="K136" i="27"/>
  <c r="I141" i="27"/>
  <c r="K141" i="27"/>
  <c r="J141" i="27"/>
  <c r="I157" i="27"/>
  <c r="K157" i="27"/>
  <c r="J157" i="27"/>
  <c r="J137" i="27"/>
  <c r="I137" i="27"/>
  <c r="K137" i="27"/>
  <c r="J158" i="27"/>
  <c r="I158" i="27"/>
  <c r="K158" i="27"/>
  <c r="K67" i="27"/>
  <c r="I67" i="27"/>
  <c r="J67" i="27"/>
  <c r="K74" i="27"/>
  <c r="I74" i="27"/>
  <c r="J74" i="27"/>
  <c r="H90" i="27"/>
  <c r="K82" i="27"/>
  <c r="I82" i="27"/>
  <c r="J82" i="27"/>
  <c r="K89" i="27"/>
  <c r="I89" i="27"/>
  <c r="J89" i="27"/>
  <c r="K108" i="27"/>
  <c r="I108" i="27"/>
  <c r="J108" i="27"/>
  <c r="J142" i="27"/>
  <c r="I142" i="27"/>
  <c r="K142" i="27"/>
  <c r="J148" i="27"/>
  <c r="I148" i="27"/>
  <c r="K148" i="27"/>
  <c r="K153" i="27"/>
  <c r="I153" i="27"/>
  <c r="J153" i="27"/>
  <c r="K113" i="27"/>
  <c r="J113" i="27"/>
  <c r="I113" i="27"/>
  <c r="J57" i="27"/>
  <c r="I57" i="27"/>
  <c r="K57" i="27"/>
  <c r="J65" i="27"/>
  <c r="I65" i="27"/>
  <c r="K65" i="27"/>
  <c r="J72" i="27"/>
  <c r="I72" i="27"/>
  <c r="K72" i="27"/>
  <c r="J80" i="27"/>
  <c r="I80" i="27"/>
  <c r="K80" i="27"/>
  <c r="J87" i="27"/>
  <c r="I87" i="27"/>
  <c r="K87" i="27"/>
  <c r="K95" i="27"/>
  <c r="J95" i="27"/>
  <c r="I95" i="27"/>
  <c r="J100" i="27"/>
  <c r="I100" i="27"/>
  <c r="K100" i="27"/>
  <c r="J135" i="27"/>
  <c r="I135" i="27"/>
  <c r="K135" i="27"/>
  <c r="I42" i="27"/>
  <c r="K42" i="27"/>
  <c r="J42" i="27"/>
  <c r="I50" i="27"/>
  <c r="J50" i="27"/>
  <c r="K50" i="27"/>
  <c r="K106" i="27"/>
  <c r="I106" i="27"/>
  <c r="J106" i="27"/>
  <c r="K151" i="27"/>
  <c r="I151" i="27"/>
  <c r="J151" i="27"/>
  <c r="K156" i="27"/>
  <c r="I156" i="27"/>
  <c r="J156" i="27"/>
  <c r="K111" i="27"/>
  <c r="J111" i="27"/>
  <c r="I111" i="27"/>
  <c r="K116" i="27"/>
  <c r="J116" i="27"/>
  <c r="I116" i="27"/>
  <c r="K122" i="27"/>
  <c r="J122" i="27"/>
  <c r="I122" i="27"/>
  <c r="K98" i="27"/>
  <c r="J98" i="27"/>
  <c r="I98" i="27"/>
  <c r="K138" i="27"/>
  <c r="J138" i="27"/>
  <c r="I138" i="27"/>
  <c r="H146" i="27"/>
  <c r="K143" i="27"/>
  <c r="J143" i="27"/>
  <c r="I143" i="27"/>
  <c r="J103" i="27"/>
  <c r="I103" i="27"/>
  <c r="K103" i="27"/>
  <c r="J149" i="27"/>
  <c r="I149" i="27"/>
  <c r="K149" i="27"/>
  <c r="J53" i="27"/>
  <c r="K53" i="27"/>
  <c r="I53" i="27"/>
  <c r="I60" i="27"/>
  <c r="J60" i="27"/>
  <c r="K60" i="27"/>
  <c r="I68" i="27"/>
  <c r="J68" i="27"/>
  <c r="K68" i="27"/>
  <c r="H76" i="27"/>
  <c r="I75" i="27"/>
  <c r="J75" i="27"/>
  <c r="K75" i="27"/>
  <c r="J83" i="27"/>
  <c r="I83" i="27"/>
  <c r="K83" i="27"/>
  <c r="I109" i="27"/>
  <c r="J109" i="27"/>
  <c r="K109" i="27"/>
  <c r="I114" i="27"/>
  <c r="J114" i="27"/>
  <c r="K114" i="27"/>
  <c r="I120" i="27"/>
  <c r="J120" i="27"/>
  <c r="K120" i="27"/>
  <c r="K154" i="27"/>
  <c r="J154" i="27"/>
  <c r="I154" i="27"/>
  <c r="I125" i="27"/>
  <c r="K125" i="27"/>
  <c r="J125" i="27"/>
  <c r="J97" i="27"/>
  <c r="I97" i="27"/>
  <c r="K97" i="27"/>
  <c r="J140" i="27"/>
  <c r="I140" i="27"/>
  <c r="K140" i="27"/>
  <c r="K59" i="27"/>
  <c r="I59" i="27"/>
  <c r="J59" i="27"/>
  <c r="K81" i="27"/>
  <c r="J81" i="27"/>
  <c r="I81" i="27"/>
  <c r="J102" i="27"/>
  <c r="I102" i="27"/>
  <c r="K102" i="27"/>
  <c r="H132" i="27"/>
  <c r="K124" i="27"/>
  <c r="J124" i="27"/>
  <c r="I124" i="27"/>
  <c r="J145" i="27"/>
  <c r="I145" i="27"/>
  <c r="K145" i="27"/>
  <c r="K56" i="27"/>
  <c r="J56" i="27"/>
  <c r="I56" i="27"/>
  <c r="K85" i="27"/>
  <c r="J85" i="27"/>
  <c r="I85" i="27"/>
  <c r="K70" i="27"/>
  <c r="J70" i="27"/>
  <c r="I70" i="27"/>
  <c r="K150" i="27"/>
  <c r="J150" i="27"/>
  <c r="I150" i="27"/>
  <c r="K101" i="27"/>
  <c r="J101" i="27"/>
  <c r="I101" i="27"/>
  <c r="K44" i="27"/>
  <c r="J44" i="27"/>
  <c r="I44" i="27"/>
  <c r="K36" i="27"/>
  <c r="J36" i="27"/>
  <c r="I36" i="27"/>
  <c r="K130" i="26"/>
  <c r="J130" i="26"/>
  <c r="I130" i="26"/>
  <c r="I92" i="26"/>
  <c r="K92" i="26"/>
  <c r="J92" i="26"/>
  <c r="I78" i="26"/>
  <c r="K78" i="26"/>
  <c r="J78" i="26"/>
  <c r="I69" i="26"/>
  <c r="K69" i="26"/>
  <c r="J69" i="26"/>
  <c r="I44" i="26"/>
  <c r="K44" i="26"/>
  <c r="J44" i="26"/>
  <c r="I10" i="26"/>
  <c r="J10" i="26"/>
  <c r="K10" i="26"/>
  <c r="H90" i="26"/>
  <c r="I82" i="26"/>
  <c r="J82" i="26"/>
  <c r="K82" i="26"/>
  <c r="I60" i="26"/>
  <c r="J60" i="26"/>
  <c r="K60" i="26"/>
  <c r="I39" i="26"/>
  <c r="J39" i="26"/>
  <c r="K39" i="26"/>
  <c r="I33" i="26"/>
  <c r="J33" i="26"/>
  <c r="K33" i="26"/>
  <c r="I28" i="26"/>
  <c r="J28" i="26"/>
  <c r="K28" i="26"/>
  <c r="J115" i="26"/>
  <c r="I115" i="26"/>
  <c r="K115" i="26"/>
  <c r="J74" i="26"/>
  <c r="I74" i="26"/>
  <c r="K74" i="26"/>
  <c r="J66" i="26"/>
  <c r="I66" i="26"/>
  <c r="K66" i="26"/>
  <c r="K125" i="26"/>
  <c r="J125" i="26"/>
  <c r="I125" i="26"/>
  <c r="K106" i="26"/>
  <c r="J106" i="26"/>
  <c r="I106" i="26"/>
  <c r="K52" i="26"/>
  <c r="J52" i="26"/>
  <c r="I52" i="26"/>
  <c r="K17" i="26"/>
  <c r="J17" i="26"/>
  <c r="I17" i="26"/>
  <c r="I12" i="26"/>
  <c r="K12" i="26"/>
  <c r="J12" i="26"/>
  <c r="H20" i="26"/>
  <c r="K140" i="26"/>
  <c r="J140" i="26"/>
  <c r="I140" i="26"/>
  <c r="K85" i="26"/>
  <c r="J85" i="26"/>
  <c r="I85" i="26"/>
  <c r="K107" i="26"/>
  <c r="J107" i="26"/>
  <c r="I107" i="26"/>
  <c r="K128" i="26"/>
  <c r="J128" i="26"/>
  <c r="I128" i="26"/>
  <c r="K150" i="26"/>
  <c r="J150" i="26"/>
  <c r="I150" i="26"/>
  <c r="K95" i="26"/>
  <c r="J95" i="26"/>
  <c r="I95" i="26"/>
  <c r="K116" i="26"/>
  <c r="J116" i="26"/>
  <c r="I116" i="26"/>
  <c r="K138" i="26"/>
  <c r="J138" i="26"/>
  <c r="I138" i="26"/>
  <c r="H146" i="26"/>
  <c r="K159" i="26"/>
  <c r="J159" i="26"/>
  <c r="I159" i="26"/>
  <c r="K83" i="26"/>
  <c r="J83" i="26"/>
  <c r="I83" i="26"/>
  <c r="K126" i="26"/>
  <c r="J126" i="26"/>
  <c r="I126" i="26"/>
  <c r="K148" i="26"/>
  <c r="J148" i="26"/>
  <c r="I148" i="26"/>
  <c r="I71" i="26"/>
  <c r="K71" i="26"/>
  <c r="J71" i="26"/>
  <c r="K93" i="26"/>
  <c r="J93" i="26"/>
  <c r="I93" i="26"/>
  <c r="K114" i="26"/>
  <c r="J114" i="26"/>
  <c r="I114" i="26"/>
  <c r="K136" i="26"/>
  <c r="J136" i="26"/>
  <c r="I136" i="26"/>
  <c r="K157" i="26"/>
  <c r="J157" i="26"/>
  <c r="I157" i="26"/>
  <c r="K16" i="26"/>
  <c r="J16" i="26"/>
  <c r="I16" i="26"/>
  <c r="K38" i="26"/>
  <c r="J38" i="26"/>
  <c r="I38" i="26"/>
  <c r="K59" i="26"/>
  <c r="J59" i="26"/>
  <c r="I59" i="26"/>
  <c r="K81" i="26"/>
  <c r="J81" i="26"/>
  <c r="I81" i="26"/>
  <c r="K102" i="26"/>
  <c r="J102" i="26"/>
  <c r="I102" i="26"/>
  <c r="K124" i="26"/>
  <c r="J124" i="26"/>
  <c r="I124" i="26"/>
  <c r="H132" i="26"/>
  <c r="K145" i="26"/>
  <c r="J145" i="26"/>
  <c r="I145" i="26"/>
  <c r="K112" i="26"/>
  <c r="J112" i="26"/>
  <c r="I112" i="26"/>
  <c r="K134" i="26"/>
  <c r="J134" i="26"/>
  <c r="I134" i="26"/>
  <c r="K155" i="26"/>
  <c r="J155" i="26"/>
  <c r="I155" i="26"/>
  <c r="K79" i="26"/>
  <c r="J79" i="26"/>
  <c r="I79" i="26"/>
  <c r="K100" i="26"/>
  <c r="J100" i="26"/>
  <c r="I100" i="26"/>
  <c r="K122" i="26"/>
  <c r="J122" i="26"/>
  <c r="I122" i="26"/>
  <c r="K143" i="26"/>
  <c r="J143" i="26"/>
  <c r="I143" i="26"/>
  <c r="J88" i="26"/>
  <c r="I88" i="26"/>
  <c r="K88" i="26"/>
  <c r="J110" i="26"/>
  <c r="I110" i="26"/>
  <c r="K110" i="26"/>
  <c r="H118" i="26"/>
  <c r="J131" i="26"/>
  <c r="I131" i="26"/>
  <c r="K131" i="26"/>
  <c r="J153" i="26"/>
  <c r="I153" i="26"/>
  <c r="K153" i="26"/>
  <c r="I98" i="26"/>
  <c r="K98" i="26"/>
  <c r="J98" i="26"/>
  <c r="I120" i="26"/>
  <c r="K120" i="26"/>
  <c r="J120" i="26"/>
  <c r="I141" i="26"/>
  <c r="K141" i="26"/>
  <c r="J141" i="26"/>
  <c r="K22" i="26"/>
  <c r="J22" i="26"/>
  <c r="I22" i="26"/>
  <c r="K43" i="26"/>
  <c r="J43" i="26"/>
  <c r="I43" i="26"/>
  <c r="K65" i="26"/>
  <c r="J65" i="26"/>
  <c r="I65" i="26"/>
  <c r="K86" i="26"/>
  <c r="J86" i="26"/>
  <c r="I86" i="26"/>
  <c r="K108" i="26"/>
  <c r="J108" i="26"/>
  <c r="I108" i="26"/>
  <c r="K129" i="26"/>
  <c r="J129" i="26"/>
  <c r="I129" i="26"/>
  <c r="K151" i="26"/>
  <c r="J151" i="26"/>
  <c r="I151" i="26"/>
  <c r="K57" i="26"/>
  <c r="J57" i="26"/>
  <c r="I57" i="26"/>
  <c r="K46" i="26"/>
  <c r="J46" i="26"/>
  <c r="I46" i="26"/>
  <c r="K156" i="26"/>
  <c r="J156" i="26"/>
  <c r="I156" i="26"/>
  <c r="K41" i="26"/>
  <c r="J41" i="26"/>
  <c r="I41" i="26"/>
  <c r="K36" i="26"/>
  <c r="J36" i="26"/>
  <c r="I36" i="26"/>
  <c r="K30" i="26"/>
  <c r="J30" i="26"/>
  <c r="I30" i="26"/>
  <c r="K135" i="26"/>
  <c r="J135" i="26"/>
  <c r="I135" i="26"/>
  <c r="K109" i="26"/>
  <c r="J109" i="26"/>
  <c r="I109" i="26"/>
  <c r="K25" i="26"/>
  <c r="J25" i="26"/>
  <c r="I25" i="26"/>
  <c r="K99" i="26"/>
  <c r="J99" i="26"/>
  <c r="I99" i="26"/>
  <c r="K89" i="26"/>
  <c r="J89" i="26"/>
  <c r="I89" i="26"/>
  <c r="K73" i="26"/>
  <c r="J73" i="26"/>
  <c r="I73" i="26"/>
  <c r="K144" i="26"/>
  <c r="J144" i="26"/>
  <c r="I144" i="26"/>
  <c r="K80" i="26"/>
  <c r="J80" i="26"/>
  <c r="I80" i="26"/>
  <c r="K123" i="26"/>
  <c r="J123" i="26"/>
  <c r="I123" i="26"/>
  <c r="K113" i="26"/>
  <c r="J113" i="26"/>
  <c r="I113" i="26"/>
  <c r="K103" i="26"/>
  <c r="J103" i="26"/>
  <c r="I103" i="26"/>
  <c r="K56" i="26"/>
  <c r="J56" i="26"/>
  <c r="I56" i="26"/>
  <c r="K154" i="26"/>
  <c r="J154" i="26"/>
  <c r="I154" i="26"/>
  <c r="K139" i="26"/>
  <c r="J139" i="26"/>
  <c r="I139" i="26"/>
  <c r="K94" i="26"/>
  <c r="J94" i="26"/>
  <c r="I94" i="26"/>
  <c r="K84" i="26"/>
  <c r="J84" i="26"/>
  <c r="I84" i="26"/>
  <c r="K75" i="26"/>
  <c r="J75" i="26"/>
  <c r="I75" i="26"/>
  <c r="K149" i="26"/>
  <c r="J149" i="26"/>
  <c r="I149" i="26"/>
  <c r="V9" i="22"/>
  <c r="W9" i="22"/>
  <c r="X9" i="22"/>
  <c r="X13" i="22"/>
  <c r="W13" i="22"/>
  <c r="U21" i="22"/>
  <c r="V13" i="22"/>
  <c r="X16" i="22"/>
  <c r="W16" i="22"/>
  <c r="V16" i="22"/>
  <c r="X17" i="22"/>
  <c r="V17" i="22"/>
  <c r="W17" i="22"/>
  <c r="L103" i="22"/>
  <c r="K103" i="22"/>
  <c r="J103" i="22"/>
  <c r="K116" i="22"/>
  <c r="J116" i="22"/>
  <c r="L116" i="22"/>
  <c r="L88" i="22"/>
  <c r="K88" i="22"/>
  <c r="J88" i="22"/>
  <c r="L130" i="22"/>
  <c r="K130" i="22"/>
  <c r="J130" i="22"/>
  <c r="L17" i="22"/>
  <c r="K17" i="22"/>
  <c r="J17" i="22"/>
  <c r="L18" i="22"/>
  <c r="K18" i="22"/>
  <c r="J18" i="22"/>
  <c r="K90" i="22"/>
  <c r="J90" i="22"/>
  <c r="L90" i="22"/>
  <c r="L101" i="22"/>
  <c r="K101" i="22"/>
  <c r="J101" i="22"/>
  <c r="K114" i="22"/>
  <c r="L114" i="22"/>
  <c r="J114" i="22"/>
  <c r="K125" i="22"/>
  <c r="I133" i="22"/>
  <c r="L125" i="22"/>
  <c r="J125" i="22"/>
  <c r="K136" i="22"/>
  <c r="L136" i="22"/>
  <c r="J136" i="22"/>
  <c r="L24" i="22"/>
  <c r="K24" i="22"/>
  <c r="J24" i="22"/>
  <c r="L26" i="22"/>
  <c r="K26" i="22"/>
  <c r="J26" i="22"/>
  <c r="L28" i="22"/>
  <c r="K28" i="22"/>
  <c r="J28" i="22"/>
  <c r="L30" i="22"/>
  <c r="K30" i="22"/>
  <c r="J30" i="22"/>
  <c r="L32" i="22"/>
  <c r="K32" i="22"/>
  <c r="J32" i="22"/>
  <c r="L34" i="22"/>
  <c r="K34" i="22"/>
  <c r="J34" i="22"/>
  <c r="L37" i="22"/>
  <c r="K37" i="22"/>
  <c r="J37" i="22"/>
  <c r="L39" i="22"/>
  <c r="K39" i="22"/>
  <c r="J39" i="22"/>
  <c r="L41" i="22"/>
  <c r="K41" i="22"/>
  <c r="J41" i="22"/>
  <c r="I49" i="22"/>
  <c r="L43" i="22"/>
  <c r="K43" i="22"/>
  <c r="J43" i="22"/>
  <c r="L45" i="22"/>
  <c r="K45" i="22"/>
  <c r="J45" i="22"/>
  <c r="L47" i="22"/>
  <c r="K47" i="22"/>
  <c r="J47" i="22"/>
  <c r="L52" i="22"/>
  <c r="K52" i="22"/>
  <c r="J52" i="22"/>
  <c r="L54" i="22"/>
  <c r="K54" i="22"/>
  <c r="J54" i="22"/>
  <c r="L56" i="22"/>
  <c r="K56" i="22"/>
  <c r="J56" i="22"/>
  <c r="L58" i="22"/>
  <c r="K58" i="22"/>
  <c r="J58" i="22"/>
  <c r="L60" i="22"/>
  <c r="K60" i="22"/>
  <c r="J60" i="22"/>
  <c r="L62" i="22"/>
  <c r="K62" i="22"/>
  <c r="J62" i="22"/>
  <c r="L65" i="22"/>
  <c r="K65" i="22"/>
  <c r="J65" i="22"/>
  <c r="L67" i="22"/>
  <c r="K67" i="22"/>
  <c r="J67" i="22"/>
  <c r="L69" i="22"/>
  <c r="K69" i="22"/>
  <c r="J69" i="22"/>
  <c r="I77" i="22"/>
  <c r="L71" i="22"/>
  <c r="K71" i="22"/>
  <c r="J71" i="22"/>
  <c r="L73" i="22"/>
  <c r="K73" i="22"/>
  <c r="J73" i="22"/>
  <c r="L75" i="22"/>
  <c r="K75" i="22"/>
  <c r="J75" i="22"/>
  <c r="L80" i="22"/>
  <c r="K80" i="22"/>
  <c r="J80" i="22"/>
  <c r="L82" i="22"/>
  <c r="K82" i="22"/>
  <c r="J82" i="22"/>
  <c r="L84" i="22"/>
  <c r="K84" i="22"/>
  <c r="J84" i="22"/>
  <c r="L86" i="22"/>
  <c r="K86" i="22"/>
  <c r="J86" i="22"/>
  <c r="L107" i="22"/>
  <c r="K107" i="22"/>
  <c r="J107" i="22"/>
  <c r="L139" i="22"/>
  <c r="K139" i="22"/>
  <c r="J139" i="22"/>
  <c r="I147" i="22"/>
  <c r="L117" i="22"/>
  <c r="K117" i="22"/>
  <c r="J117" i="22"/>
  <c r="L128" i="22"/>
  <c r="K128" i="22"/>
  <c r="J128" i="22"/>
  <c r="L154" i="22"/>
  <c r="K154" i="22"/>
  <c r="J154" i="22"/>
  <c r="L10" i="22"/>
  <c r="K10" i="22"/>
  <c r="J10" i="22"/>
  <c r="L99" i="22"/>
  <c r="K99" i="22"/>
  <c r="J99" i="22"/>
  <c r="K9" i="22"/>
  <c r="J9" i="22"/>
  <c r="L9" i="22"/>
  <c r="L104" i="22"/>
  <c r="K104" i="22"/>
  <c r="J104" i="22"/>
  <c r="K112" i="22"/>
  <c r="L112" i="22"/>
  <c r="J112" i="22"/>
  <c r="K123" i="22"/>
  <c r="L123" i="22"/>
  <c r="J123" i="22"/>
  <c r="L160" i="22"/>
  <c r="K160" i="22"/>
  <c r="J160" i="22"/>
  <c r="L89" i="22"/>
  <c r="K89" i="22"/>
  <c r="J89" i="22"/>
  <c r="I105" i="22"/>
  <c r="L97" i="22"/>
  <c r="K97" i="22"/>
  <c r="J97" i="22"/>
  <c r="L115" i="22"/>
  <c r="K115" i="22"/>
  <c r="J115" i="22"/>
  <c r="L126" i="22"/>
  <c r="K126" i="22"/>
  <c r="J126" i="22"/>
  <c r="L137" i="22"/>
  <c r="K137" i="22"/>
  <c r="J137" i="22"/>
  <c r="L145" i="22"/>
  <c r="K145" i="22"/>
  <c r="J145" i="22"/>
  <c r="L102" i="22"/>
  <c r="K102" i="22"/>
  <c r="J102" i="22"/>
  <c r="L87" i="22"/>
  <c r="K87" i="22"/>
  <c r="J87" i="22"/>
  <c r="K110" i="22"/>
  <c r="L110" i="22"/>
  <c r="J110" i="22"/>
  <c r="K121" i="22"/>
  <c r="L121" i="22"/>
  <c r="J121" i="22"/>
  <c r="K131" i="22"/>
  <c r="L131" i="22"/>
  <c r="J131" i="22"/>
  <c r="L152" i="22"/>
  <c r="K152" i="22"/>
  <c r="J152" i="22"/>
  <c r="L95" i="22"/>
  <c r="K95" i="22"/>
  <c r="J95" i="22"/>
  <c r="L100" i="22"/>
  <c r="K100" i="22"/>
  <c r="J100" i="22"/>
  <c r="L113" i="22"/>
  <c r="K113" i="22"/>
  <c r="J113" i="22"/>
  <c r="L124" i="22"/>
  <c r="K124" i="22"/>
  <c r="J124" i="22"/>
  <c r="L135" i="22"/>
  <c r="K135" i="22"/>
  <c r="J135" i="22"/>
  <c r="L158" i="22"/>
  <c r="K158" i="22"/>
  <c r="J158" i="22"/>
  <c r="L23" i="22"/>
  <c r="K23" i="22"/>
  <c r="J23" i="22"/>
  <c r="L25" i="22"/>
  <c r="K25" i="22"/>
  <c r="J25" i="22"/>
  <c r="L27" i="22"/>
  <c r="K27" i="22"/>
  <c r="J27" i="22"/>
  <c r="I35" i="22"/>
  <c r="L29" i="22"/>
  <c r="K29" i="22"/>
  <c r="J29" i="22"/>
  <c r="L31" i="22"/>
  <c r="K31" i="22"/>
  <c r="J31" i="22"/>
  <c r="L33" i="22"/>
  <c r="K33" i="22"/>
  <c r="J33" i="22"/>
  <c r="L38" i="22"/>
  <c r="K38" i="22"/>
  <c r="J38" i="22"/>
  <c r="L40" i="22"/>
  <c r="K40" i="22"/>
  <c r="J40" i="22"/>
  <c r="L42" i="22"/>
  <c r="K42" i="22"/>
  <c r="J42" i="22"/>
  <c r="L44" i="22"/>
  <c r="K44" i="22"/>
  <c r="J44" i="22"/>
  <c r="L46" i="22"/>
  <c r="K46" i="22"/>
  <c r="J46" i="22"/>
  <c r="L48" i="22"/>
  <c r="K48" i="22"/>
  <c r="J48" i="22"/>
  <c r="L51" i="22"/>
  <c r="K51" i="22"/>
  <c r="J51" i="22"/>
  <c r="L53" i="22"/>
  <c r="K53" i="22"/>
  <c r="J53" i="22"/>
  <c r="L55" i="22"/>
  <c r="K55" i="22"/>
  <c r="J55" i="22"/>
  <c r="I63" i="22"/>
  <c r="L57" i="22"/>
  <c r="K57" i="22"/>
  <c r="J57" i="22"/>
  <c r="L59" i="22"/>
  <c r="K59" i="22"/>
  <c r="J59" i="22"/>
  <c r="L61" i="22"/>
  <c r="K61" i="22"/>
  <c r="J61" i="22"/>
  <c r="L66" i="22"/>
  <c r="K66" i="22"/>
  <c r="J66" i="22"/>
  <c r="L68" i="22"/>
  <c r="K68" i="22"/>
  <c r="J68" i="22"/>
  <c r="L70" i="22"/>
  <c r="K70" i="22"/>
  <c r="J70" i="22"/>
  <c r="L72" i="22"/>
  <c r="K72" i="22"/>
  <c r="J72" i="22"/>
  <c r="L74" i="22"/>
  <c r="K74" i="22"/>
  <c r="J74" i="22"/>
  <c r="L76" i="22"/>
  <c r="K76" i="22"/>
  <c r="J76" i="22"/>
  <c r="L79" i="22"/>
  <c r="K79" i="22"/>
  <c r="J79" i="22"/>
  <c r="L81" i="22"/>
  <c r="K81" i="22"/>
  <c r="J81" i="22"/>
  <c r="L83" i="22"/>
  <c r="K83" i="22"/>
  <c r="J83" i="22"/>
  <c r="I91" i="22"/>
  <c r="L85" i="22"/>
  <c r="K85" i="22"/>
  <c r="J85" i="22"/>
  <c r="L108" i="22"/>
  <c r="K108" i="22"/>
  <c r="J108" i="22"/>
  <c r="L143" i="22"/>
  <c r="K143" i="22"/>
  <c r="J143" i="22"/>
  <c r="K93" i="22"/>
  <c r="J93" i="22"/>
  <c r="L93" i="22"/>
  <c r="K118" i="22"/>
  <c r="L118" i="22"/>
  <c r="J118" i="22"/>
  <c r="K129" i="22"/>
  <c r="L129" i="22"/>
  <c r="J129" i="22"/>
  <c r="J20" i="22"/>
  <c r="K20" i="22"/>
  <c r="L20" i="22"/>
  <c r="J98" i="22"/>
  <c r="K98" i="22"/>
  <c r="L98" i="22"/>
  <c r="J19" i="22"/>
  <c r="L19" i="22"/>
  <c r="K19" i="22"/>
  <c r="J111" i="22"/>
  <c r="L111" i="22"/>
  <c r="K111" i="22"/>
  <c r="I119" i="22"/>
  <c r="J122" i="22"/>
  <c r="L122" i="22"/>
  <c r="K122" i="22"/>
  <c r="J132" i="22"/>
  <c r="L132" i="22"/>
  <c r="K132" i="22"/>
  <c r="J150" i="22"/>
  <c r="L150" i="22"/>
  <c r="K150" i="22"/>
  <c r="K138" i="22"/>
  <c r="L138" i="22"/>
  <c r="J138" i="22"/>
  <c r="K140" i="22"/>
  <c r="L140" i="22"/>
  <c r="J140" i="22"/>
  <c r="K142" i="22"/>
  <c r="L142" i="22"/>
  <c r="J142" i="22"/>
  <c r="K144" i="22"/>
  <c r="L144" i="22"/>
  <c r="J144" i="22"/>
  <c r="K146" i="22"/>
  <c r="J146" i="22"/>
  <c r="L146" i="22"/>
  <c r="K149" i="22"/>
  <c r="L149" i="22"/>
  <c r="J149" i="22"/>
  <c r="K151" i="22"/>
  <c r="L151" i="22"/>
  <c r="J151" i="22"/>
  <c r="K153" i="22"/>
  <c r="I161" i="22"/>
  <c r="L153" i="22"/>
  <c r="J153" i="22"/>
  <c r="K155" i="22"/>
  <c r="L155" i="22"/>
  <c r="J155" i="22"/>
  <c r="K157" i="22"/>
  <c r="L157" i="22"/>
  <c r="J157" i="22"/>
  <c r="K159" i="22"/>
  <c r="L159" i="22"/>
  <c r="J159" i="22"/>
  <c r="X20" i="22"/>
  <c r="W20" i="22"/>
  <c r="V20" i="22"/>
  <c r="X12" i="22"/>
  <c r="W12" i="22"/>
  <c r="V12" i="22"/>
  <c r="X19" i="22"/>
  <c r="W19" i="22"/>
  <c r="V19" i="22"/>
  <c r="W18" i="22"/>
  <c r="V18" i="22"/>
  <c r="X18" i="22"/>
  <c r="X14" i="22"/>
  <c r="V14" i="22"/>
  <c r="W14" i="22"/>
  <c r="X11" i="22"/>
  <c r="W11" i="22"/>
  <c r="V11" i="22"/>
  <c r="W10" i="22"/>
  <c r="V10" i="22"/>
  <c r="X10" i="22"/>
  <c r="H98" i="21"/>
  <c r="G106" i="21"/>
  <c r="I98" i="21"/>
  <c r="I43" i="21"/>
  <c r="H43" i="21"/>
  <c r="I27" i="21"/>
  <c r="H27" i="21"/>
  <c r="I18" i="21"/>
  <c r="H18" i="21"/>
  <c r="I16" i="21"/>
  <c r="H16" i="21"/>
  <c r="I25" i="21"/>
  <c r="H25" i="21"/>
  <c r="Q13" i="21"/>
  <c r="R13" i="21"/>
  <c r="I139" i="21"/>
  <c r="H139" i="21"/>
  <c r="I109" i="21"/>
  <c r="H109" i="21"/>
  <c r="G78" i="21"/>
  <c r="I70" i="21"/>
  <c r="H70" i="21"/>
  <c r="R20" i="21"/>
  <c r="Q20" i="21"/>
  <c r="I68" i="21"/>
  <c r="H68" i="21"/>
  <c r="I52" i="21"/>
  <c r="H52" i="21"/>
  <c r="R19" i="21"/>
  <c r="Q19" i="21"/>
  <c r="R12" i="21"/>
  <c r="Q12" i="21"/>
  <c r="Q15" i="21"/>
  <c r="R15" i="21"/>
  <c r="Q11" i="21"/>
  <c r="R11" i="21"/>
  <c r="Q21" i="21"/>
  <c r="R21" i="21"/>
  <c r="I86" i="21"/>
  <c r="H86" i="21"/>
  <c r="I33" i="21"/>
  <c r="H33" i="21"/>
  <c r="I105" i="21"/>
  <c r="H105" i="21"/>
  <c r="I76" i="21"/>
  <c r="H76" i="21"/>
  <c r="I15" i="21"/>
  <c r="H15" i="21"/>
  <c r="I58" i="21"/>
  <c r="H58" i="21"/>
  <c r="I153" i="21"/>
  <c r="H153" i="21"/>
  <c r="I133" i="21"/>
  <c r="H133" i="21"/>
  <c r="I40" i="21"/>
  <c r="H40" i="21"/>
  <c r="I116" i="21"/>
  <c r="H116" i="21"/>
  <c r="I83" i="21"/>
  <c r="H83" i="21"/>
  <c r="G162" i="21"/>
  <c r="I154" i="21"/>
  <c r="H154" i="21"/>
  <c r="I126" i="21"/>
  <c r="H126" i="21"/>
  <c r="G134" i="21"/>
  <c r="I28" i="21"/>
  <c r="H28" i="21"/>
  <c r="G36" i="21"/>
  <c r="I49" i="21"/>
  <c r="H49" i="21"/>
  <c r="I71" i="21"/>
  <c r="H71" i="21"/>
  <c r="I110" i="21"/>
  <c r="H110" i="21"/>
  <c r="I117" i="21"/>
  <c r="H117" i="21"/>
  <c r="I130" i="21"/>
  <c r="H130" i="21"/>
  <c r="I31" i="21"/>
  <c r="H31" i="21"/>
  <c r="I53" i="21"/>
  <c r="H53" i="21"/>
  <c r="I74" i="21"/>
  <c r="H74" i="21"/>
  <c r="I90" i="21"/>
  <c r="H90" i="21"/>
  <c r="I122" i="21"/>
  <c r="H122" i="21"/>
  <c r="I136" i="21"/>
  <c r="H136" i="21"/>
  <c r="I34" i="21"/>
  <c r="H34" i="21"/>
  <c r="I56" i="21"/>
  <c r="H56" i="21"/>
  <c r="G64" i="21"/>
  <c r="I77" i="21"/>
  <c r="H77" i="21"/>
  <c r="I95" i="21"/>
  <c r="H95" i="21"/>
  <c r="I102" i="21"/>
  <c r="H102" i="21"/>
  <c r="I38" i="21"/>
  <c r="H38" i="21"/>
  <c r="I59" i="21"/>
  <c r="H59" i="21"/>
  <c r="I81" i="21"/>
  <c r="H81" i="21"/>
  <c r="I87" i="21"/>
  <c r="H87" i="21"/>
  <c r="I114" i="21"/>
  <c r="H114" i="21"/>
  <c r="I131" i="21"/>
  <c r="H131" i="21"/>
  <c r="I145" i="21"/>
  <c r="H145" i="21"/>
  <c r="H11" i="21"/>
  <c r="I11" i="21"/>
  <c r="I21" i="21"/>
  <c r="H21" i="21"/>
  <c r="I41" i="21"/>
  <c r="H41" i="21"/>
  <c r="I62" i="21"/>
  <c r="H62" i="21"/>
  <c r="G92" i="21"/>
  <c r="I84" i="21"/>
  <c r="H84" i="21"/>
  <c r="I151" i="21"/>
  <c r="H151" i="21"/>
  <c r="I44" i="21"/>
  <c r="H44" i="21"/>
  <c r="I66" i="21"/>
  <c r="H66" i="21"/>
  <c r="I91" i="21"/>
  <c r="H91" i="21"/>
  <c r="I99" i="21"/>
  <c r="H99" i="21"/>
  <c r="I155" i="21"/>
  <c r="H155" i="21"/>
  <c r="I26" i="21"/>
  <c r="H26" i="21"/>
  <c r="I47" i="21"/>
  <c r="H47" i="21"/>
  <c r="I69" i="21"/>
  <c r="H69" i="21"/>
  <c r="I111" i="21"/>
  <c r="H111" i="21"/>
  <c r="I127" i="21"/>
  <c r="H127" i="21"/>
  <c r="I160" i="21"/>
  <c r="H160" i="21"/>
  <c r="I29" i="21"/>
  <c r="H29" i="21"/>
  <c r="I72" i="21"/>
  <c r="H72" i="21"/>
  <c r="I88" i="21"/>
  <c r="H88" i="21"/>
  <c r="H103" i="21"/>
  <c r="I103" i="21"/>
  <c r="I132" i="21"/>
  <c r="H132" i="21"/>
  <c r="I17" i="21"/>
  <c r="H17" i="21"/>
  <c r="I32" i="21"/>
  <c r="H32" i="21"/>
  <c r="I54" i="21"/>
  <c r="H54" i="21"/>
  <c r="I75" i="21"/>
  <c r="H75" i="21"/>
  <c r="I96" i="21"/>
  <c r="H96" i="21"/>
  <c r="I156" i="21"/>
  <c r="H156" i="21"/>
  <c r="I35" i="21"/>
  <c r="H35" i="21"/>
  <c r="I57" i="21"/>
  <c r="H57" i="21"/>
  <c r="I108" i="21"/>
  <c r="H108" i="21"/>
  <c r="I142" i="21"/>
  <c r="H142" i="21"/>
  <c r="I20" i="21"/>
  <c r="H20" i="21"/>
  <c r="I39" i="21"/>
  <c r="H39" i="21"/>
  <c r="I60" i="21"/>
  <c r="H60" i="21"/>
  <c r="I82" i="21"/>
  <c r="H82" i="21"/>
  <c r="I100" i="21"/>
  <c r="H100" i="21"/>
  <c r="I147" i="21"/>
  <c r="H147" i="21"/>
  <c r="H42" i="21"/>
  <c r="G50" i="21"/>
  <c r="I42" i="21"/>
  <c r="H63" i="21"/>
  <c r="I63" i="21"/>
  <c r="I152" i="21"/>
  <c r="H152" i="21"/>
  <c r="I13" i="21"/>
  <c r="H13" i="21"/>
  <c r="I24" i="21"/>
  <c r="H24" i="21"/>
  <c r="I45" i="21"/>
  <c r="H45" i="21"/>
  <c r="I67" i="21"/>
  <c r="H67" i="21"/>
  <c r="I104" i="21"/>
  <c r="H104" i="21"/>
  <c r="I124" i="21"/>
  <c r="H124" i="21"/>
  <c r="I157" i="21"/>
  <c r="H157" i="21"/>
  <c r="H94" i="21"/>
  <c r="I94" i="21"/>
  <c r="H115" i="21"/>
  <c r="I115" i="21"/>
  <c r="H137" i="21"/>
  <c r="I137" i="21"/>
  <c r="H158" i="21"/>
  <c r="I158" i="21"/>
  <c r="I97" i="21"/>
  <c r="H97" i="21"/>
  <c r="I118" i="21"/>
  <c r="H118" i="21"/>
  <c r="I140" i="21"/>
  <c r="H140" i="21"/>
  <c r="G148" i="21"/>
  <c r="I161" i="21"/>
  <c r="H161" i="21"/>
  <c r="H125" i="21"/>
  <c r="I125" i="21"/>
  <c r="H146" i="21"/>
  <c r="I146" i="21"/>
  <c r="I85" i="21"/>
  <c r="H85" i="21"/>
  <c r="I128" i="21"/>
  <c r="H128" i="21"/>
  <c r="I150" i="21"/>
  <c r="H150" i="21"/>
  <c r="I138" i="21"/>
  <c r="H138" i="21"/>
  <c r="I159" i="21"/>
  <c r="H159" i="21"/>
  <c r="H119" i="21"/>
  <c r="I119" i="21"/>
  <c r="H141" i="21"/>
  <c r="I141" i="21"/>
  <c r="H101" i="21"/>
  <c r="I101" i="21"/>
  <c r="I123" i="21"/>
  <c r="H123" i="21"/>
  <c r="I144" i="21"/>
  <c r="H144" i="21"/>
  <c r="I46" i="21"/>
  <c r="H46" i="21"/>
  <c r="I30" i="21"/>
  <c r="H30" i="21"/>
  <c r="I129" i="21"/>
  <c r="H129" i="21"/>
  <c r="I113" i="21"/>
  <c r="H113" i="21"/>
  <c r="I73" i="21"/>
  <c r="H73" i="21"/>
  <c r="I12" i="21"/>
  <c r="H12" i="21"/>
  <c r="G161" i="19"/>
  <c r="J153" i="19"/>
  <c r="I153" i="19"/>
  <c r="H153" i="19"/>
  <c r="J141" i="19"/>
  <c r="I141" i="19"/>
  <c r="H141" i="19"/>
  <c r="W119" i="19"/>
  <c r="X111" i="19"/>
  <c r="Y111" i="19"/>
  <c r="J84" i="19"/>
  <c r="I84" i="19"/>
  <c r="H84" i="19"/>
  <c r="W37" i="19"/>
  <c r="X38" i="19"/>
  <c r="Y38" i="19"/>
  <c r="X85" i="19"/>
  <c r="Y85" i="19"/>
  <c r="J60" i="19"/>
  <c r="H60" i="19"/>
  <c r="I60" i="19"/>
  <c r="X39" i="19"/>
  <c r="Y39" i="19"/>
  <c r="X34" i="19"/>
  <c r="Y34" i="19"/>
  <c r="H31" i="19"/>
  <c r="I31" i="19"/>
  <c r="J31" i="19"/>
  <c r="J17" i="19"/>
  <c r="H17" i="19"/>
  <c r="I17" i="19"/>
  <c r="J118" i="19"/>
  <c r="I118" i="19"/>
  <c r="H118" i="19"/>
  <c r="Y76" i="19"/>
  <c r="X76" i="19"/>
  <c r="I73" i="19"/>
  <c r="H73" i="19"/>
  <c r="J73" i="19"/>
  <c r="Y40" i="19"/>
  <c r="X40" i="19"/>
  <c r="Y10" i="19"/>
  <c r="X10" i="19"/>
  <c r="W9" i="19"/>
  <c r="J68" i="19"/>
  <c r="I68" i="19"/>
  <c r="H68" i="19"/>
  <c r="Y58" i="19"/>
  <c r="X58" i="19"/>
  <c r="J46" i="19"/>
  <c r="I46" i="19"/>
  <c r="H46" i="19"/>
  <c r="Y33" i="19"/>
  <c r="X33" i="19"/>
  <c r="J30" i="19"/>
  <c r="I30" i="19"/>
  <c r="H30" i="19"/>
  <c r="J101" i="19"/>
  <c r="I101" i="19"/>
  <c r="H101" i="19"/>
  <c r="J47" i="19"/>
  <c r="I47" i="19"/>
  <c r="H47" i="19"/>
  <c r="Y43" i="19"/>
  <c r="X43" i="19"/>
  <c r="Y42" i="19"/>
  <c r="X42" i="19"/>
  <c r="J114" i="19"/>
  <c r="I114" i="19"/>
  <c r="H114" i="19"/>
  <c r="I80" i="19"/>
  <c r="H80" i="19"/>
  <c r="G79" i="19"/>
  <c r="J80" i="19"/>
  <c r="J74" i="19"/>
  <c r="I74" i="19"/>
  <c r="H74" i="19"/>
  <c r="G77" i="19"/>
  <c r="J69" i="19"/>
  <c r="I69" i="19"/>
  <c r="H69" i="19"/>
  <c r="Y59" i="19"/>
  <c r="X59" i="19"/>
  <c r="J55" i="19"/>
  <c r="I55" i="19"/>
  <c r="H55" i="19"/>
  <c r="G63" i="19"/>
  <c r="Y32" i="19"/>
  <c r="X32" i="19"/>
  <c r="J28" i="19"/>
  <c r="I28" i="19"/>
  <c r="H28" i="19"/>
  <c r="Y18" i="19"/>
  <c r="X18" i="19"/>
  <c r="J15" i="19"/>
  <c r="H15" i="19"/>
  <c r="I15" i="19"/>
  <c r="I122" i="19"/>
  <c r="J122" i="19"/>
  <c r="H122" i="19"/>
  <c r="G121" i="19"/>
  <c r="Y110" i="19"/>
  <c r="X110" i="19"/>
  <c r="I94" i="19"/>
  <c r="J94" i="19"/>
  <c r="H94" i="19"/>
  <c r="G93" i="19"/>
  <c r="I48" i="19"/>
  <c r="H48" i="19"/>
  <c r="J48" i="19"/>
  <c r="Y44" i="19"/>
  <c r="X44" i="19"/>
  <c r="J97" i="19"/>
  <c r="I97" i="19"/>
  <c r="G105" i="19"/>
  <c r="H97" i="19"/>
  <c r="H99" i="19"/>
  <c r="I99" i="19"/>
  <c r="J99" i="19"/>
  <c r="J143" i="19"/>
  <c r="I143" i="19"/>
  <c r="H143" i="19"/>
  <c r="J154" i="19"/>
  <c r="I154" i="19"/>
  <c r="H154" i="19"/>
  <c r="J152" i="19"/>
  <c r="I152" i="19"/>
  <c r="H152" i="19"/>
  <c r="I109" i="19"/>
  <c r="H109" i="19"/>
  <c r="J109" i="19"/>
  <c r="J113" i="19"/>
  <c r="I113" i="19"/>
  <c r="H113" i="19"/>
  <c r="J140" i="19"/>
  <c r="I140" i="19"/>
  <c r="H140" i="19"/>
  <c r="J108" i="19"/>
  <c r="I108" i="19"/>
  <c r="H108" i="19"/>
  <c r="G107" i="19"/>
  <c r="J110" i="19"/>
  <c r="H110" i="19"/>
  <c r="I110" i="19"/>
  <c r="I111" i="19"/>
  <c r="J111" i="19"/>
  <c r="H111" i="19"/>
  <c r="G119" i="19"/>
  <c r="J136" i="19"/>
  <c r="I136" i="19"/>
  <c r="G135" i="19"/>
  <c r="H136" i="19"/>
  <c r="J137" i="19"/>
  <c r="I137" i="19"/>
  <c r="H137" i="19"/>
  <c r="I138" i="19"/>
  <c r="J138" i="19"/>
  <c r="H138" i="19"/>
  <c r="J151" i="19"/>
  <c r="I151" i="19"/>
  <c r="H151" i="19"/>
  <c r="I54" i="19"/>
  <c r="H54" i="19"/>
  <c r="J54" i="19"/>
  <c r="I59" i="19"/>
  <c r="H59" i="19"/>
  <c r="J59" i="19"/>
  <c r="I70" i="19"/>
  <c r="H70" i="19"/>
  <c r="J70" i="19"/>
  <c r="I85" i="19"/>
  <c r="H85" i="19"/>
  <c r="J85" i="19"/>
  <c r="J130" i="19"/>
  <c r="I130" i="19"/>
  <c r="H130" i="19"/>
  <c r="J131" i="19"/>
  <c r="I131" i="19"/>
  <c r="H131" i="19"/>
  <c r="I132" i="19"/>
  <c r="J132" i="19"/>
  <c r="H132" i="19"/>
  <c r="J159" i="19"/>
  <c r="I159" i="19"/>
  <c r="H159" i="19"/>
  <c r="J129" i="19"/>
  <c r="I129" i="19"/>
  <c r="H129" i="19"/>
  <c r="J158" i="19"/>
  <c r="I158" i="19"/>
  <c r="H158" i="19"/>
  <c r="J87" i="19"/>
  <c r="I87" i="19"/>
  <c r="H87" i="19"/>
  <c r="J146" i="19"/>
  <c r="I146" i="19"/>
  <c r="H146" i="19"/>
  <c r="J157" i="19"/>
  <c r="I157" i="19"/>
  <c r="H157" i="19"/>
  <c r="G133" i="19"/>
  <c r="J125" i="19"/>
  <c r="I125" i="19"/>
  <c r="H125" i="19"/>
  <c r="J126" i="19"/>
  <c r="I126" i="19"/>
  <c r="H126" i="19"/>
  <c r="I127" i="19"/>
  <c r="J127" i="19"/>
  <c r="H127" i="19"/>
  <c r="I88" i="19"/>
  <c r="H88" i="19"/>
  <c r="J88" i="19"/>
  <c r="J124" i="19"/>
  <c r="I124" i="19"/>
  <c r="H124" i="19"/>
  <c r="J145" i="19"/>
  <c r="I145" i="19"/>
  <c r="H145" i="19"/>
  <c r="J156" i="19"/>
  <c r="I156" i="19"/>
  <c r="H156" i="19"/>
  <c r="J13" i="19"/>
  <c r="H13" i="19"/>
  <c r="I13" i="19"/>
  <c r="G21" i="19"/>
  <c r="H18" i="19"/>
  <c r="I18" i="19"/>
  <c r="J18" i="19"/>
  <c r="J24" i="19"/>
  <c r="I24" i="19"/>
  <c r="H24" i="19"/>
  <c r="G23" i="19"/>
  <c r="J29" i="19"/>
  <c r="I29" i="19"/>
  <c r="H29" i="19"/>
  <c r="J34" i="19"/>
  <c r="I34" i="19"/>
  <c r="H34" i="19"/>
  <c r="I40" i="19"/>
  <c r="J40" i="19"/>
  <c r="H40" i="19"/>
  <c r="I45" i="19"/>
  <c r="H45" i="19"/>
  <c r="J45" i="19"/>
  <c r="J56" i="19"/>
  <c r="I56" i="19"/>
  <c r="H56" i="19"/>
  <c r="J61" i="19"/>
  <c r="I61" i="19"/>
  <c r="H61" i="19"/>
  <c r="H67" i="19"/>
  <c r="I67" i="19"/>
  <c r="J67" i="19"/>
  <c r="J89" i="19"/>
  <c r="I89" i="19"/>
  <c r="H89" i="19"/>
  <c r="I112" i="19"/>
  <c r="H112" i="19"/>
  <c r="J112" i="19"/>
  <c r="H117" i="19"/>
  <c r="J117" i="19"/>
  <c r="I117" i="19"/>
  <c r="H123" i="19"/>
  <c r="I123" i="19"/>
  <c r="J123" i="19"/>
  <c r="J128" i="19"/>
  <c r="I128" i="19"/>
  <c r="H128" i="19"/>
  <c r="G147" i="19"/>
  <c r="J139" i="19"/>
  <c r="I139" i="19"/>
  <c r="H139" i="19"/>
  <c r="J144" i="19"/>
  <c r="I144" i="19"/>
  <c r="H144" i="19"/>
  <c r="G149" i="19"/>
  <c r="J150" i="19"/>
  <c r="I150" i="19"/>
  <c r="H150" i="19"/>
  <c r="J155" i="19"/>
  <c r="I155" i="19"/>
  <c r="H155" i="19"/>
  <c r="J160" i="19"/>
  <c r="I160" i="19"/>
  <c r="H160" i="19"/>
  <c r="Y139" i="19"/>
  <c r="W147" i="19"/>
  <c r="X139" i="19"/>
  <c r="J62" i="19"/>
  <c r="I62" i="19"/>
  <c r="H62" i="19"/>
  <c r="Y53" i="19"/>
  <c r="X53" i="19"/>
  <c r="Y31" i="19"/>
  <c r="X31" i="19"/>
  <c r="J27" i="19"/>
  <c r="I27" i="19"/>
  <c r="H27" i="19"/>
  <c r="G35" i="19"/>
  <c r="J103" i="19"/>
  <c r="I103" i="19"/>
  <c r="H103" i="19"/>
  <c r="Y90" i="19"/>
  <c r="X90" i="19"/>
  <c r="Y83" i="19"/>
  <c r="X83" i="19"/>
  <c r="W91" i="19"/>
  <c r="J75" i="19"/>
  <c r="I75" i="19"/>
  <c r="H75" i="19"/>
  <c r="H98" i="19"/>
  <c r="J98" i="19"/>
  <c r="I98" i="19"/>
  <c r="Y86" i="19"/>
  <c r="X86" i="19"/>
  <c r="Y67" i="19"/>
  <c r="X67" i="19"/>
  <c r="Y54" i="19"/>
  <c r="X54" i="19"/>
  <c r="Y45" i="19"/>
  <c r="X45" i="19"/>
  <c r="Y29" i="19"/>
  <c r="X29" i="19"/>
  <c r="J26" i="19"/>
  <c r="I26" i="19"/>
  <c r="H26" i="19"/>
  <c r="X16" i="19"/>
  <c r="Y16" i="19"/>
  <c r="J81" i="19"/>
  <c r="I81" i="19"/>
  <c r="H81" i="19"/>
  <c r="I12" i="19"/>
  <c r="H12" i="19"/>
  <c r="J12" i="19"/>
  <c r="Y150" i="19"/>
  <c r="X150" i="19"/>
  <c r="W149" i="19"/>
  <c r="Y160" i="19"/>
  <c r="X160" i="19"/>
  <c r="Y158" i="19"/>
  <c r="X158" i="19"/>
  <c r="Y130" i="19"/>
  <c r="X130" i="19"/>
  <c r="Y126" i="19"/>
  <c r="X126" i="19"/>
  <c r="Y127" i="19"/>
  <c r="X127" i="19"/>
  <c r="Y128" i="19"/>
  <c r="X128" i="19"/>
  <c r="Y146" i="19"/>
  <c r="X146" i="19"/>
  <c r="Y157" i="19"/>
  <c r="X157" i="19"/>
  <c r="Y71" i="19"/>
  <c r="X71" i="19"/>
  <c r="Y125" i="19"/>
  <c r="X125" i="19"/>
  <c r="W133" i="19"/>
  <c r="Y55" i="19"/>
  <c r="X55" i="19"/>
  <c r="W63" i="19"/>
  <c r="Y60" i="19"/>
  <c r="X60" i="19"/>
  <c r="Y66" i="19"/>
  <c r="X66" i="19"/>
  <c r="W65" i="19"/>
  <c r="Y87" i="19"/>
  <c r="X87" i="19"/>
  <c r="Y88" i="19"/>
  <c r="X88" i="19"/>
  <c r="X72" i="19"/>
  <c r="Y72" i="19"/>
  <c r="X80" i="19"/>
  <c r="W79" i="19"/>
  <c r="Y80" i="19"/>
  <c r="Y122" i="19"/>
  <c r="X122" i="19"/>
  <c r="W121" i="19"/>
  <c r="Y123" i="19"/>
  <c r="X123" i="19"/>
  <c r="Y89" i="19"/>
  <c r="X89" i="19"/>
  <c r="Y144" i="19"/>
  <c r="X144" i="19"/>
  <c r="Y155" i="19"/>
  <c r="X155" i="19"/>
  <c r="Y143" i="19"/>
  <c r="X143" i="19"/>
  <c r="Y154" i="19"/>
  <c r="X154" i="19"/>
  <c r="Y95" i="19"/>
  <c r="X95" i="19"/>
  <c r="Y142" i="19"/>
  <c r="X142" i="19"/>
  <c r="W161" i="19"/>
  <c r="Y153" i="19"/>
  <c r="X153" i="19"/>
  <c r="Y96" i="19"/>
  <c r="X96" i="19"/>
  <c r="W105" i="19"/>
  <c r="Y97" i="19"/>
  <c r="X97" i="19"/>
  <c r="Y99" i="19"/>
  <c r="X99" i="19"/>
  <c r="Y115" i="19"/>
  <c r="X115" i="19"/>
  <c r="Y116" i="19"/>
  <c r="X116" i="19"/>
  <c r="Y117" i="19"/>
  <c r="X117" i="19"/>
  <c r="Y98" i="19"/>
  <c r="X98" i="19"/>
  <c r="Y100" i="19"/>
  <c r="X100" i="19"/>
  <c r="X74" i="19"/>
  <c r="Y74" i="19"/>
  <c r="X82" i="19"/>
  <c r="Y82" i="19"/>
  <c r="Y101" i="19"/>
  <c r="X101" i="19"/>
  <c r="X102" i="19"/>
  <c r="Y102" i="19"/>
  <c r="X104" i="19"/>
  <c r="Y104" i="19"/>
  <c r="Y114" i="19"/>
  <c r="X114" i="19"/>
  <c r="Y141" i="19"/>
  <c r="X141" i="19"/>
  <c r="Y152" i="19"/>
  <c r="X152" i="19"/>
  <c r="Y14" i="19"/>
  <c r="X14" i="19"/>
  <c r="Y19" i="19"/>
  <c r="X19" i="19"/>
  <c r="Y25" i="19"/>
  <c r="X25" i="19"/>
  <c r="Y30" i="19"/>
  <c r="X30" i="19"/>
  <c r="W49" i="19"/>
  <c r="Y41" i="19"/>
  <c r="X41" i="19"/>
  <c r="Y46" i="19"/>
  <c r="X46" i="19"/>
  <c r="W51" i="19"/>
  <c r="Y52" i="19"/>
  <c r="X52" i="19"/>
  <c r="X57" i="19"/>
  <c r="Y57" i="19"/>
  <c r="X62" i="19"/>
  <c r="Y62" i="19"/>
  <c r="Y68" i="19"/>
  <c r="X68" i="19"/>
  <c r="Y103" i="19"/>
  <c r="X103" i="19"/>
  <c r="X113" i="19"/>
  <c r="Y113" i="19"/>
  <c r="Y118" i="19"/>
  <c r="X118" i="19"/>
  <c r="Y124" i="19"/>
  <c r="X124" i="19"/>
  <c r="Y129" i="19"/>
  <c r="X129" i="19"/>
  <c r="X140" i="19"/>
  <c r="Y140" i="19"/>
  <c r="Y145" i="19"/>
  <c r="X145" i="19"/>
  <c r="Y151" i="19"/>
  <c r="X151" i="19"/>
  <c r="Y156" i="19"/>
  <c r="X156" i="19"/>
  <c r="Y132" i="19"/>
  <c r="X132" i="19"/>
  <c r="Y109" i="19"/>
  <c r="X109" i="19"/>
  <c r="Y73" i="19"/>
  <c r="X73" i="19"/>
  <c r="J57" i="19"/>
  <c r="I57" i="19"/>
  <c r="H57" i="19"/>
  <c r="Y28" i="19"/>
  <c r="X28" i="19"/>
  <c r="J25" i="19"/>
  <c r="I25" i="19"/>
  <c r="H25" i="19"/>
  <c r="Y15" i="19"/>
  <c r="X15" i="19"/>
  <c r="V161" i="19"/>
  <c r="V93" i="19"/>
  <c r="V91" i="19"/>
  <c r="V147" i="19"/>
  <c r="V119" i="19"/>
  <c r="V107" i="19"/>
  <c r="V51" i="19"/>
  <c r="V49" i="19"/>
  <c r="V105" i="19"/>
  <c r="V121" i="19"/>
  <c r="V79" i="19"/>
  <c r="V65" i="19"/>
  <c r="V63" i="19"/>
  <c r="V133" i="19"/>
  <c r="V37" i="19"/>
  <c r="V149" i="19"/>
  <c r="V35" i="19"/>
  <c r="V77" i="19"/>
  <c r="V135" i="19"/>
  <c r="V23" i="19"/>
  <c r="V21" i="19"/>
  <c r="U7" i="19"/>
  <c r="V9" i="19"/>
  <c r="I100" i="19"/>
  <c r="J100" i="19"/>
  <c r="H100" i="19"/>
  <c r="J76" i="19"/>
  <c r="I76" i="19"/>
  <c r="H76" i="19"/>
  <c r="I116" i="19"/>
  <c r="J116" i="19"/>
  <c r="H116" i="19"/>
  <c r="Y61" i="19"/>
  <c r="X61" i="19"/>
  <c r="J58" i="19"/>
  <c r="I58" i="19"/>
  <c r="H58" i="19"/>
  <c r="Y112" i="19"/>
  <c r="X112" i="19"/>
  <c r="Y84" i="19"/>
  <c r="X84" i="19"/>
  <c r="J82" i="19"/>
  <c r="I82" i="19"/>
  <c r="H82" i="19"/>
  <c r="J71" i="19"/>
  <c r="I71" i="19"/>
  <c r="H71" i="19"/>
  <c r="Y48" i="19"/>
  <c r="X48" i="19"/>
  <c r="J39" i="19"/>
  <c r="I39" i="19"/>
  <c r="H39" i="19"/>
  <c r="J38" i="19"/>
  <c r="I38" i="19"/>
  <c r="G37" i="19"/>
  <c r="H38" i="19"/>
  <c r="Y159" i="19"/>
  <c r="X159" i="19"/>
  <c r="J142" i="19"/>
  <c r="I142" i="19"/>
  <c r="H142" i="19"/>
  <c r="Y131" i="19"/>
  <c r="X131" i="19"/>
  <c r="I95" i="19"/>
  <c r="H95" i="19"/>
  <c r="J95" i="19"/>
  <c r="J115" i="19"/>
  <c r="I115" i="19"/>
  <c r="H115" i="19"/>
  <c r="J104" i="19"/>
  <c r="I104" i="19"/>
  <c r="H104" i="19"/>
  <c r="Y94" i="19"/>
  <c r="X94" i="19"/>
  <c r="W93" i="19"/>
  <c r="X81" i="19"/>
  <c r="Y81" i="19"/>
  <c r="Y75" i="19"/>
  <c r="X75" i="19"/>
  <c r="J44" i="19"/>
  <c r="I44" i="19"/>
  <c r="H44" i="19"/>
  <c r="X111" i="18"/>
  <c r="Y111" i="18"/>
  <c r="X71" i="18"/>
  <c r="Y71" i="18"/>
  <c r="Y28" i="18"/>
  <c r="X28" i="18"/>
  <c r="Y141" i="18"/>
  <c r="X141" i="18"/>
  <c r="Y99" i="18"/>
  <c r="X99" i="18"/>
  <c r="Y121" i="18"/>
  <c r="X121" i="18"/>
  <c r="W120" i="18"/>
  <c r="Y142" i="18"/>
  <c r="X142" i="18"/>
  <c r="X94" i="18"/>
  <c r="Y94" i="18"/>
  <c r="Y115" i="18"/>
  <c r="X115" i="18"/>
  <c r="Y137" i="18"/>
  <c r="X137" i="18"/>
  <c r="Y158" i="18"/>
  <c r="X158" i="18"/>
  <c r="X85" i="18"/>
  <c r="Y85" i="18"/>
  <c r="Q46" i="19"/>
  <c r="P46" i="19"/>
  <c r="R46" i="19"/>
  <c r="Y109" i="18"/>
  <c r="X109" i="18"/>
  <c r="X108" i="18"/>
  <c r="Y108" i="18"/>
  <c r="R17" i="19"/>
  <c r="Q17" i="19"/>
  <c r="P17" i="19"/>
  <c r="R15" i="19"/>
  <c r="Q15" i="19"/>
  <c r="P15" i="19"/>
  <c r="Y107" i="18"/>
  <c r="X107" i="18"/>
  <c r="W106" i="18"/>
  <c r="R61" i="19"/>
  <c r="P61" i="19"/>
  <c r="Q61" i="19"/>
  <c r="R29" i="19"/>
  <c r="Q29" i="19"/>
  <c r="P29" i="19"/>
  <c r="R47" i="19"/>
  <c r="P47" i="19"/>
  <c r="Q47" i="19"/>
  <c r="O63" i="19"/>
  <c r="R55" i="19"/>
  <c r="P55" i="19"/>
  <c r="Q55" i="19"/>
  <c r="Q86" i="19"/>
  <c r="P86" i="19"/>
  <c r="R45" i="19"/>
  <c r="Q45" i="19"/>
  <c r="P45" i="19"/>
  <c r="R73" i="19"/>
  <c r="Q73" i="19"/>
  <c r="P73" i="19"/>
  <c r="Q128" i="19"/>
  <c r="P128" i="19"/>
  <c r="R53" i="19"/>
  <c r="Q53" i="19"/>
  <c r="P53" i="19"/>
  <c r="R67" i="19"/>
  <c r="Q67" i="19"/>
  <c r="P67" i="19"/>
  <c r="O105" i="19"/>
  <c r="R97" i="19"/>
  <c r="Q97" i="19"/>
  <c r="P97" i="19"/>
  <c r="Q88" i="19"/>
  <c r="R88" i="19"/>
  <c r="P88" i="19"/>
  <c r="R19" i="19"/>
  <c r="Q19" i="19"/>
  <c r="P19" i="19"/>
  <c r="R33" i="19"/>
  <c r="Q33" i="19"/>
  <c r="P33" i="19"/>
  <c r="O65" i="19"/>
  <c r="R66" i="19"/>
  <c r="Q66" i="19"/>
  <c r="P66" i="19"/>
  <c r="R72" i="19"/>
  <c r="Q72" i="19"/>
  <c r="P72" i="19"/>
  <c r="P90" i="19"/>
  <c r="R90" i="19"/>
  <c r="Q90" i="19"/>
  <c r="R95" i="19"/>
  <c r="Q95" i="19"/>
  <c r="P95" i="19"/>
  <c r="R124" i="19"/>
  <c r="Q124" i="19"/>
  <c r="P124" i="19"/>
  <c r="Q10" i="19"/>
  <c r="P10" i="19"/>
  <c r="O9" i="19"/>
  <c r="R86" i="19" s="1"/>
  <c r="R10" i="19"/>
  <c r="R42" i="19"/>
  <c r="Q42" i="19"/>
  <c r="P42" i="19"/>
  <c r="R20" i="19"/>
  <c r="Q20" i="19"/>
  <c r="P20" i="19"/>
  <c r="R34" i="19"/>
  <c r="Q34" i="19"/>
  <c r="P34" i="19"/>
  <c r="P41" i="19"/>
  <c r="O49" i="19"/>
  <c r="R41" i="19"/>
  <c r="Q41" i="19"/>
  <c r="R58" i="19"/>
  <c r="Q58" i="19"/>
  <c r="P58" i="19"/>
  <c r="R129" i="19"/>
  <c r="Q129" i="19"/>
  <c r="P129" i="19"/>
  <c r="R39" i="19"/>
  <c r="Q39" i="19"/>
  <c r="P39" i="19"/>
  <c r="R40" i="19"/>
  <c r="Q40" i="19"/>
  <c r="P40" i="19"/>
  <c r="R71" i="19"/>
  <c r="Q71" i="19"/>
  <c r="P71" i="19"/>
  <c r="R76" i="19"/>
  <c r="Q76" i="19"/>
  <c r="P76" i="19"/>
  <c r="R156" i="19"/>
  <c r="Q156" i="19"/>
  <c r="P156" i="19"/>
  <c r="Q11" i="19"/>
  <c r="P11" i="19"/>
  <c r="R11" i="19"/>
  <c r="Q125" i="19"/>
  <c r="O133" i="19"/>
  <c r="R125" i="19"/>
  <c r="P125" i="19"/>
  <c r="R24" i="19"/>
  <c r="Q24" i="19"/>
  <c r="P24" i="19"/>
  <c r="O23" i="19"/>
  <c r="R87" i="19"/>
  <c r="Q87" i="19"/>
  <c r="P87" i="19"/>
  <c r="Q130" i="19"/>
  <c r="R130" i="19"/>
  <c r="P130" i="19"/>
  <c r="R145" i="19"/>
  <c r="Q145" i="19"/>
  <c r="P145" i="19"/>
  <c r="R25" i="19"/>
  <c r="Q25" i="19"/>
  <c r="P25" i="19"/>
  <c r="R81" i="19"/>
  <c r="Q81" i="19"/>
  <c r="P81" i="19"/>
  <c r="R96" i="19"/>
  <c r="Q96" i="19"/>
  <c r="P96" i="19"/>
  <c r="O21" i="19"/>
  <c r="P13" i="19"/>
  <c r="R13" i="19"/>
  <c r="Q13" i="19"/>
  <c r="R26" i="19"/>
  <c r="P26" i="19"/>
  <c r="Q26" i="19"/>
  <c r="R56" i="19"/>
  <c r="P56" i="19"/>
  <c r="Q56" i="19"/>
  <c r="O77" i="19"/>
  <c r="R69" i="19"/>
  <c r="P69" i="19"/>
  <c r="Q69" i="19"/>
  <c r="R94" i="19"/>
  <c r="Q94" i="19"/>
  <c r="P94" i="19"/>
  <c r="O93" i="19"/>
  <c r="O79" i="19"/>
  <c r="P80" i="19"/>
  <c r="R80" i="19"/>
  <c r="Q80" i="19"/>
  <c r="R146" i="19"/>
  <c r="Q146" i="19"/>
  <c r="P146" i="19"/>
  <c r="R157" i="19"/>
  <c r="Q157" i="19"/>
  <c r="P157" i="19"/>
  <c r="R144" i="19"/>
  <c r="Q144" i="19"/>
  <c r="P144" i="19"/>
  <c r="R155" i="19"/>
  <c r="Q155" i="19"/>
  <c r="P155" i="19"/>
  <c r="R122" i="19"/>
  <c r="Q122" i="19"/>
  <c r="O121" i="19"/>
  <c r="P122" i="19"/>
  <c r="R89" i="19"/>
  <c r="Q89" i="19"/>
  <c r="P89" i="19"/>
  <c r="R117" i="19"/>
  <c r="Q117" i="19"/>
  <c r="P117" i="19"/>
  <c r="R118" i="19"/>
  <c r="Q118" i="19"/>
  <c r="P118" i="19"/>
  <c r="R143" i="19"/>
  <c r="Q143" i="19"/>
  <c r="P143" i="19"/>
  <c r="R154" i="19"/>
  <c r="Q154" i="19"/>
  <c r="P154" i="19"/>
  <c r="R74" i="19"/>
  <c r="Q74" i="19"/>
  <c r="P74" i="19"/>
  <c r="R82" i="19"/>
  <c r="Q82" i="19"/>
  <c r="P82" i="19"/>
  <c r="Q98" i="19"/>
  <c r="R98" i="19"/>
  <c r="P98" i="19"/>
  <c r="R99" i="19"/>
  <c r="Q99" i="19"/>
  <c r="P99" i="19"/>
  <c r="R101" i="19"/>
  <c r="Q101" i="19"/>
  <c r="P101" i="19"/>
  <c r="R116" i="19"/>
  <c r="Q116" i="19"/>
  <c r="P116" i="19"/>
  <c r="Q52" i="19"/>
  <c r="P52" i="19"/>
  <c r="O51" i="19"/>
  <c r="R52" i="19"/>
  <c r="Q57" i="19"/>
  <c r="P57" i="19"/>
  <c r="R57" i="19"/>
  <c r="Q62" i="19"/>
  <c r="P62" i="19"/>
  <c r="R62" i="19"/>
  <c r="Q68" i="19"/>
  <c r="P68" i="19"/>
  <c r="R68" i="19"/>
  <c r="R100" i="19"/>
  <c r="Q100" i="19"/>
  <c r="P100" i="19"/>
  <c r="R102" i="19"/>
  <c r="Q102" i="19"/>
  <c r="P102" i="19"/>
  <c r="Q103" i="19"/>
  <c r="R103" i="19"/>
  <c r="P103" i="19"/>
  <c r="R104" i="19"/>
  <c r="Q104" i="19"/>
  <c r="P104" i="19"/>
  <c r="R112" i="19"/>
  <c r="Q112" i="19"/>
  <c r="P112" i="19"/>
  <c r="R113" i="19"/>
  <c r="Q113" i="19"/>
  <c r="P113" i="19"/>
  <c r="Q114" i="19"/>
  <c r="R114" i="19"/>
  <c r="P114" i="19"/>
  <c r="O147" i="19"/>
  <c r="R139" i="19"/>
  <c r="Q139" i="19"/>
  <c r="P139" i="19"/>
  <c r="R140" i="19"/>
  <c r="Q140" i="19"/>
  <c r="P140" i="19"/>
  <c r="Q141" i="19"/>
  <c r="R141" i="19"/>
  <c r="P141" i="19"/>
  <c r="R75" i="19"/>
  <c r="Q75" i="19"/>
  <c r="P75" i="19"/>
  <c r="O91" i="19"/>
  <c r="R83" i="19"/>
  <c r="Q83" i="19"/>
  <c r="P83" i="19"/>
  <c r="R108" i="19"/>
  <c r="Q108" i="19"/>
  <c r="P108" i="19"/>
  <c r="O107" i="19"/>
  <c r="R152" i="19"/>
  <c r="Q152" i="19"/>
  <c r="P152" i="19"/>
  <c r="Q109" i="19"/>
  <c r="R109" i="19"/>
  <c r="P109" i="19"/>
  <c r="R110" i="19"/>
  <c r="Q110" i="19"/>
  <c r="P110" i="19"/>
  <c r="R111" i="19"/>
  <c r="Q111" i="19"/>
  <c r="P111" i="19"/>
  <c r="O119" i="19"/>
  <c r="R138" i="19"/>
  <c r="Q138" i="19"/>
  <c r="P138" i="19"/>
  <c r="R151" i="19"/>
  <c r="Q151" i="19"/>
  <c r="P151" i="19"/>
  <c r="R150" i="19"/>
  <c r="O149" i="19"/>
  <c r="Q150" i="19"/>
  <c r="P150" i="19"/>
  <c r="R160" i="19"/>
  <c r="Q160" i="19"/>
  <c r="P160" i="19"/>
  <c r="R84" i="19"/>
  <c r="Q84" i="19"/>
  <c r="P84" i="19"/>
  <c r="Q136" i="19"/>
  <c r="R136" i="19"/>
  <c r="P136" i="19"/>
  <c r="O135" i="19"/>
  <c r="P85" i="19"/>
  <c r="R85" i="19"/>
  <c r="Q85" i="19"/>
  <c r="R132" i="19"/>
  <c r="Q132" i="19"/>
  <c r="P132" i="19"/>
  <c r="R159" i="19"/>
  <c r="Q159" i="19"/>
  <c r="P159" i="19"/>
  <c r="R16" i="19"/>
  <c r="Q16" i="19"/>
  <c r="P16" i="19"/>
  <c r="P27" i="19"/>
  <c r="O35" i="19"/>
  <c r="R27" i="19"/>
  <c r="Q27" i="19"/>
  <c r="R32" i="19"/>
  <c r="Q32" i="19"/>
  <c r="P32" i="19"/>
  <c r="R38" i="19"/>
  <c r="Q38" i="19"/>
  <c r="P38" i="19"/>
  <c r="O37" i="19"/>
  <c r="R43" i="19"/>
  <c r="Q43" i="19"/>
  <c r="P43" i="19"/>
  <c r="Q48" i="19"/>
  <c r="P48" i="19"/>
  <c r="R48" i="19"/>
  <c r="R54" i="19"/>
  <c r="P54" i="19"/>
  <c r="Q54" i="19"/>
  <c r="R59" i="19"/>
  <c r="Q59" i="19"/>
  <c r="P59" i="19"/>
  <c r="R70" i="19"/>
  <c r="Q70" i="19"/>
  <c r="P70" i="19"/>
  <c r="R115" i="19"/>
  <c r="Q115" i="19"/>
  <c r="P115" i="19"/>
  <c r="P126" i="19"/>
  <c r="R126" i="19"/>
  <c r="Q126" i="19"/>
  <c r="P131" i="19"/>
  <c r="Q131" i="19"/>
  <c r="R131" i="19"/>
  <c r="R137" i="19"/>
  <c r="Q137" i="19"/>
  <c r="P137" i="19"/>
  <c r="R142" i="19"/>
  <c r="Q142" i="19"/>
  <c r="P142" i="19"/>
  <c r="O161" i="19"/>
  <c r="R153" i="19"/>
  <c r="Q153" i="19"/>
  <c r="P153" i="19"/>
  <c r="R158" i="19"/>
  <c r="Q158" i="19"/>
  <c r="P158" i="19"/>
  <c r="Y84" i="18"/>
  <c r="X84" i="18"/>
  <c r="M149" i="19"/>
  <c r="M147" i="19"/>
  <c r="M161" i="19"/>
  <c r="M93" i="19"/>
  <c r="M135" i="19"/>
  <c r="M77" i="19"/>
  <c r="M119" i="19"/>
  <c r="M107" i="19"/>
  <c r="M91" i="19"/>
  <c r="M105" i="19"/>
  <c r="M79" i="19"/>
  <c r="M63" i="19"/>
  <c r="M35" i="19"/>
  <c r="L7" i="19"/>
  <c r="M121" i="19"/>
  <c r="M133" i="19"/>
  <c r="M23" i="19"/>
  <c r="M37" i="19"/>
  <c r="M51" i="19"/>
  <c r="M49" i="19"/>
  <c r="M65" i="19"/>
  <c r="M21" i="19"/>
  <c r="M9" i="19"/>
  <c r="Y159" i="18"/>
  <c r="X159" i="18"/>
  <c r="Y103" i="18"/>
  <c r="X103" i="18"/>
  <c r="Y102" i="18"/>
  <c r="X102" i="18"/>
  <c r="Y131" i="18"/>
  <c r="X131" i="18"/>
  <c r="Y101" i="18"/>
  <c r="X101" i="18"/>
  <c r="Y100" i="18"/>
  <c r="X100" i="18"/>
  <c r="R127" i="19"/>
  <c r="Q127" i="19"/>
  <c r="P127" i="19"/>
  <c r="E135" i="19"/>
  <c r="E133" i="19"/>
  <c r="E149" i="19"/>
  <c r="E147" i="19"/>
  <c r="E93" i="19"/>
  <c r="E121" i="19"/>
  <c r="E65" i="19"/>
  <c r="E63" i="19"/>
  <c r="E119" i="19"/>
  <c r="E107" i="19"/>
  <c r="E9" i="19"/>
  <c r="E161" i="19"/>
  <c r="E79" i="19"/>
  <c r="E77" i="19"/>
  <c r="E35" i="19"/>
  <c r="E21" i="19"/>
  <c r="D7" i="19"/>
  <c r="E105" i="19"/>
  <c r="E91" i="19"/>
  <c r="E37" i="19"/>
  <c r="E51" i="19"/>
  <c r="E49" i="19"/>
  <c r="E23" i="19"/>
  <c r="Y157" i="18"/>
  <c r="X157" i="18"/>
  <c r="X135" i="18"/>
  <c r="Y135" i="18"/>
  <c r="W134" i="18"/>
  <c r="Y130" i="18"/>
  <c r="X130" i="18"/>
  <c r="X129" i="18"/>
  <c r="Y129" i="18"/>
  <c r="Y98" i="18"/>
  <c r="X98" i="18"/>
  <c r="Y75" i="18"/>
  <c r="X75" i="18"/>
  <c r="Y136" i="18"/>
  <c r="X136" i="18"/>
  <c r="Y128" i="18"/>
  <c r="X128" i="18"/>
  <c r="Y127" i="18"/>
  <c r="X127" i="18"/>
  <c r="Y97" i="18"/>
  <c r="X97" i="18"/>
  <c r="R123" i="19"/>
  <c r="Q123" i="19"/>
  <c r="P123" i="19"/>
  <c r="Y125" i="18"/>
  <c r="X125" i="18"/>
  <c r="Y95" i="18"/>
  <c r="X95" i="18"/>
  <c r="Y143" i="18"/>
  <c r="X143" i="18"/>
  <c r="W132" i="18"/>
  <c r="X124" i="18"/>
  <c r="Y124" i="18"/>
  <c r="Y145" i="18"/>
  <c r="X145" i="18"/>
  <c r="Y144" i="18"/>
  <c r="X144" i="18"/>
  <c r="Y149" i="18"/>
  <c r="X149" i="18"/>
  <c r="W148" i="18"/>
  <c r="X155" i="18"/>
  <c r="Y155" i="18"/>
  <c r="Y154" i="18"/>
  <c r="X154" i="18"/>
  <c r="Y153" i="18"/>
  <c r="X153" i="18"/>
  <c r="W160" i="18"/>
  <c r="Y152" i="18"/>
  <c r="X152" i="18"/>
  <c r="Y156" i="18"/>
  <c r="X156" i="18"/>
  <c r="Y112" i="18"/>
  <c r="X112" i="18"/>
  <c r="I41" i="18"/>
  <c r="J41" i="18"/>
  <c r="I29" i="18"/>
  <c r="J29" i="18"/>
  <c r="Q25" i="18"/>
  <c r="R25" i="18"/>
  <c r="I17" i="18"/>
  <c r="J17" i="18"/>
  <c r="Q13" i="18"/>
  <c r="R13" i="18"/>
  <c r="J84" i="18"/>
  <c r="I84" i="18"/>
  <c r="J102" i="18"/>
  <c r="I102" i="18"/>
  <c r="J157" i="18"/>
  <c r="I157" i="18"/>
  <c r="H118" i="18"/>
  <c r="J110" i="18"/>
  <c r="I110" i="18"/>
  <c r="I113" i="18"/>
  <c r="J113" i="18"/>
  <c r="I114" i="18"/>
  <c r="J114" i="18"/>
  <c r="J80" i="18"/>
  <c r="I80" i="18"/>
  <c r="J115" i="18"/>
  <c r="I115" i="18"/>
  <c r="J155" i="18"/>
  <c r="I155" i="18"/>
  <c r="I156" i="18"/>
  <c r="J156" i="18"/>
  <c r="J159" i="18"/>
  <c r="I159" i="18"/>
  <c r="I73" i="18"/>
  <c r="J73" i="18"/>
  <c r="J117" i="18"/>
  <c r="I117" i="18"/>
  <c r="J154" i="18"/>
  <c r="I154" i="18"/>
  <c r="J59" i="18"/>
  <c r="I59" i="18"/>
  <c r="J81" i="18"/>
  <c r="I81" i="18"/>
  <c r="J88" i="18"/>
  <c r="I88" i="18"/>
  <c r="J150" i="18"/>
  <c r="I150" i="18"/>
  <c r="J151" i="18"/>
  <c r="I151" i="18"/>
  <c r="H160" i="18"/>
  <c r="J152" i="18"/>
  <c r="I152" i="18"/>
  <c r="J153" i="18"/>
  <c r="I153" i="18"/>
  <c r="J89" i="18"/>
  <c r="I89" i="18"/>
  <c r="J122" i="18"/>
  <c r="I122" i="18"/>
  <c r="J149" i="18"/>
  <c r="H148" i="18"/>
  <c r="I149" i="18"/>
  <c r="J74" i="18"/>
  <c r="I74" i="18"/>
  <c r="J93" i="18"/>
  <c r="I93" i="18"/>
  <c r="H92" i="18"/>
  <c r="J123" i="18"/>
  <c r="I123" i="18"/>
  <c r="J82" i="18"/>
  <c r="I82" i="18"/>
  <c r="H90" i="18"/>
  <c r="J94" i="18"/>
  <c r="I94" i="18"/>
  <c r="H132" i="18"/>
  <c r="J124" i="18"/>
  <c r="I124" i="18"/>
  <c r="J143" i="18"/>
  <c r="I143" i="18"/>
  <c r="J144" i="18"/>
  <c r="I144" i="18"/>
  <c r="J145" i="18"/>
  <c r="I145" i="18"/>
  <c r="H76" i="18"/>
  <c r="J68" i="18"/>
  <c r="I68" i="18"/>
  <c r="J95" i="18"/>
  <c r="I95" i="18"/>
  <c r="J125" i="18"/>
  <c r="I125" i="18"/>
  <c r="J141" i="18"/>
  <c r="I141" i="18"/>
  <c r="J75" i="18"/>
  <c r="I75" i="18"/>
  <c r="H104" i="18"/>
  <c r="J96" i="18"/>
  <c r="I96" i="18"/>
  <c r="J127" i="18"/>
  <c r="I127" i="18"/>
  <c r="J128" i="18"/>
  <c r="I128" i="18"/>
  <c r="I140" i="18"/>
  <c r="J140" i="18"/>
  <c r="J158" i="18"/>
  <c r="I158" i="18"/>
  <c r="J83" i="18"/>
  <c r="I83" i="18"/>
  <c r="I97" i="18"/>
  <c r="J97" i="18"/>
  <c r="J98" i="18"/>
  <c r="I98" i="18"/>
  <c r="J129" i="18"/>
  <c r="I129" i="18"/>
  <c r="J136" i="18"/>
  <c r="I136" i="18"/>
  <c r="J137" i="18"/>
  <c r="I137" i="18"/>
  <c r="H146" i="18"/>
  <c r="J138" i="18"/>
  <c r="I138" i="18"/>
  <c r="I139" i="18"/>
  <c r="J139" i="18"/>
  <c r="I69" i="18"/>
  <c r="J69" i="18"/>
  <c r="I100" i="18"/>
  <c r="J100" i="18"/>
  <c r="I130" i="18"/>
  <c r="J130" i="18"/>
  <c r="I135" i="18"/>
  <c r="J135" i="18"/>
  <c r="H134" i="18"/>
  <c r="J12" i="18"/>
  <c r="I12" i="18"/>
  <c r="H20" i="18"/>
  <c r="J33" i="18"/>
  <c r="I33" i="18"/>
  <c r="J55" i="18"/>
  <c r="I55" i="18"/>
  <c r="I101" i="18"/>
  <c r="J101" i="18"/>
  <c r="I131" i="18"/>
  <c r="J131" i="18"/>
  <c r="J126" i="18"/>
  <c r="I126" i="18"/>
  <c r="J99" i="18"/>
  <c r="I99" i="18"/>
  <c r="J121" i="18"/>
  <c r="I121" i="18"/>
  <c r="H120" i="18"/>
  <c r="J142" i="18"/>
  <c r="I142" i="18"/>
  <c r="Q140" i="18"/>
  <c r="R140" i="18"/>
  <c r="Q71" i="18"/>
  <c r="R71" i="18"/>
  <c r="Q47" i="18"/>
  <c r="R47" i="18"/>
  <c r="J40" i="18"/>
  <c r="I40" i="18"/>
  <c r="H48" i="18"/>
  <c r="P132" i="18"/>
  <c r="R124" i="18"/>
  <c r="Q124" i="18"/>
  <c r="R74" i="18"/>
  <c r="Q74" i="18"/>
  <c r="J70" i="18"/>
  <c r="I70" i="18"/>
  <c r="J28" i="18"/>
  <c r="I28" i="18"/>
  <c r="R24" i="18"/>
  <c r="Q24" i="18"/>
  <c r="J103" i="18"/>
  <c r="I103" i="18"/>
  <c r="Q96" i="18"/>
  <c r="P104" i="18"/>
  <c r="R96" i="18"/>
  <c r="P92" i="18"/>
  <c r="R93" i="18"/>
  <c r="Q93" i="18"/>
  <c r="P90" i="18"/>
  <c r="R82" i="18"/>
  <c r="Q82" i="18"/>
  <c r="J51" i="18"/>
  <c r="I51" i="18"/>
  <c r="H50" i="18"/>
  <c r="R46" i="18"/>
  <c r="Q46" i="18"/>
  <c r="J39" i="18"/>
  <c r="I39" i="18"/>
  <c r="R23" i="18"/>
  <c r="Q23" i="18"/>
  <c r="P22" i="18"/>
  <c r="R128" i="18"/>
  <c r="Q128" i="18"/>
  <c r="J107" i="18"/>
  <c r="I107" i="18"/>
  <c r="H106" i="18"/>
  <c r="Q65" i="18"/>
  <c r="P64" i="18"/>
  <c r="R65" i="18"/>
  <c r="R66" i="18"/>
  <c r="Q66" i="18"/>
  <c r="R45" i="18"/>
  <c r="Q45" i="18"/>
  <c r="J38" i="18"/>
  <c r="I38" i="18"/>
  <c r="R33" i="18"/>
  <c r="Q33" i="18"/>
  <c r="I26" i="18"/>
  <c r="J26" i="18"/>
  <c r="H34" i="18"/>
  <c r="Q123" i="18"/>
  <c r="R123" i="18"/>
  <c r="R61" i="18"/>
  <c r="Q61" i="18"/>
  <c r="R44" i="18"/>
  <c r="Q44" i="18"/>
  <c r="J14" i="18"/>
  <c r="I14" i="18"/>
  <c r="R10" i="18"/>
  <c r="Q10" i="18"/>
  <c r="J86" i="18"/>
  <c r="I86" i="18"/>
  <c r="R75" i="18"/>
  <c r="Q75" i="18"/>
  <c r="J71" i="18"/>
  <c r="I71" i="18"/>
  <c r="R60" i="18"/>
  <c r="Q60" i="18"/>
  <c r="J37" i="18"/>
  <c r="I37" i="18"/>
  <c r="H36" i="18"/>
  <c r="R32" i="18"/>
  <c r="Q32" i="18"/>
  <c r="J25" i="18"/>
  <c r="I25" i="18"/>
  <c r="Q144" i="18"/>
  <c r="R144" i="18"/>
  <c r="R67" i="18"/>
  <c r="Q67" i="18"/>
  <c r="R58" i="18"/>
  <c r="Q58" i="18"/>
  <c r="I47" i="18"/>
  <c r="J47" i="18"/>
  <c r="R43" i="18"/>
  <c r="Q43" i="18"/>
  <c r="R68" i="18"/>
  <c r="Q68" i="18"/>
  <c r="P76" i="18"/>
  <c r="R57" i="18"/>
  <c r="Q57" i="18"/>
  <c r="Q56" i="18"/>
  <c r="R56" i="18"/>
  <c r="R31" i="18"/>
  <c r="Q31" i="18"/>
  <c r="J24" i="18"/>
  <c r="I24" i="18"/>
  <c r="R19" i="18"/>
  <c r="Q19" i="18"/>
  <c r="Q143" i="18"/>
  <c r="R143" i="18"/>
  <c r="I109" i="18"/>
  <c r="J109" i="18"/>
  <c r="Q98" i="18"/>
  <c r="R98" i="18"/>
  <c r="R95" i="18"/>
  <c r="Q95" i="18"/>
  <c r="R55" i="18"/>
  <c r="Q55" i="18"/>
  <c r="J46" i="18"/>
  <c r="I46" i="18"/>
  <c r="R42" i="18"/>
  <c r="Q42" i="18"/>
  <c r="Q30" i="18"/>
  <c r="R30" i="18"/>
  <c r="J116" i="18"/>
  <c r="I116" i="18"/>
  <c r="J112" i="18"/>
  <c r="I112" i="18"/>
  <c r="R69" i="18"/>
  <c r="Q69" i="18"/>
  <c r="J66" i="18"/>
  <c r="I66" i="18"/>
  <c r="J65" i="18"/>
  <c r="I65" i="18"/>
  <c r="H64" i="18"/>
  <c r="P62" i="18"/>
  <c r="R54" i="18"/>
  <c r="Q54" i="18"/>
  <c r="J23" i="18"/>
  <c r="I23" i="18"/>
  <c r="H22" i="18"/>
  <c r="R18" i="18"/>
  <c r="Q18" i="18"/>
  <c r="J11" i="18"/>
  <c r="I11" i="18"/>
  <c r="R137" i="18"/>
  <c r="Q137" i="18"/>
  <c r="R83" i="18"/>
  <c r="Q83" i="18"/>
  <c r="H78" i="18"/>
  <c r="J79" i="18"/>
  <c r="I79" i="18"/>
  <c r="J72" i="18"/>
  <c r="I72" i="18"/>
  <c r="R53" i="18"/>
  <c r="Q53" i="18"/>
  <c r="J45" i="18"/>
  <c r="I45" i="18"/>
  <c r="R41" i="18"/>
  <c r="Q41" i="18"/>
  <c r="R29" i="18"/>
  <c r="Q29" i="18"/>
  <c r="R122" i="18"/>
  <c r="Q122" i="18"/>
  <c r="R145" i="18"/>
  <c r="Q145" i="18"/>
  <c r="R158" i="18"/>
  <c r="Q158" i="18"/>
  <c r="R127" i="18"/>
  <c r="Q127" i="18"/>
  <c r="P146" i="18"/>
  <c r="R138" i="18"/>
  <c r="Q138" i="18"/>
  <c r="Q139" i="18"/>
  <c r="R139" i="18"/>
  <c r="R99" i="18"/>
  <c r="Q99" i="18"/>
  <c r="R129" i="18"/>
  <c r="Q129" i="18"/>
  <c r="R135" i="18"/>
  <c r="Q135" i="18"/>
  <c r="P134" i="18"/>
  <c r="R136" i="18"/>
  <c r="Q136" i="18"/>
  <c r="R131" i="18"/>
  <c r="Q131" i="18"/>
  <c r="Q101" i="18"/>
  <c r="R101" i="18"/>
  <c r="Q102" i="18"/>
  <c r="R102" i="18"/>
  <c r="R84" i="18"/>
  <c r="Q84" i="18"/>
  <c r="R107" i="18"/>
  <c r="Q107" i="18"/>
  <c r="P106" i="18"/>
  <c r="R85" i="18"/>
  <c r="Q85" i="18"/>
  <c r="R108" i="18"/>
  <c r="Q108" i="18"/>
  <c r="R110" i="18"/>
  <c r="P118" i="18"/>
  <c r="Q110" i="18"/>
  <c r="R111" i="18"/>
  <c r="Q111" i="18"/>
  <c r="R79" i="18"/>
  <c r="Q79" i="18"/>
  <c r="P78" i="18"/>
  <c r="R112" i="18"/>
  <c r="Q112" i="18"/>
  <c r="R86" i="18"/>
  <c r="Q86" i="18"/>
  <c r="R113" i="18"/>
  <c r="Q113" i="18"/>
  <c r="R72" i="18"/>
  <c r="Q72" i="18"/>
  <c r="R114" i="18"/>
  <c r="Q114" i="18"/>
  <c r="R80" i="18"/>
  <c r="Q80" i="18"/>
  <c r="R115" i="18"/>
  <c r="Q115" i="18"/>
  <c r="R116" i="18"/>
  <c r="Q116" i="18"/>
  <c r="R154" i="18"/>
  <c r="Q154" i="18"/>
  <c r="R155" i="18"/>
  <c r="Q155" i="18"/>
  <c r="R156" i="18"/>
  <c r="Q156" i="18"/>
  <c r="R87" i="18"/>
  <c r="Q87" i="18"/>
  <c r="Q117" i="18"/>
  <c r="R117" i="18"/>
  <c r="R153" i="18"/>
  <c r="Q153" i="18"/>
  <c r="Q73" i="18"/>
  <c r="R73" i="18"/>
  <c r="R88" i="18"/>
  <c r="Q88" i="18"/>
  <c r="Q89" i="18"/>
  <c r="R89" i="18"/>
  <c r="R16" i="18"/>
  <c r="Q16" i="18"/>
  <c r="R38" i="18"/>
  <c r="Q38" i="18"/>
  <c r="R59" i="18"/>
  <c r="Q59" i="18"/>
  <c r="Q81" i="18"/>
  <c r="R81" i="18"/>
  <c r="P120" i="18"/>
  <c r="Q121" i="18"/>
  <c r="R121" i="18"/>
  <c r="P148" i="18"/>
  <c r="Q149" i="18"/>
  <c r="R149" i="18"/>
  <c r="Q150" i="18"/>
  <c r="R150" i="18"/>
  <c r="R157" i="18"/>
  <c r="Q157" i="18"/>
  <c r="Q151" i="18"/>
  <c r="R151" i="18"/>
  <c r="R109" i="18"/>
  <c r="Q109" i="18"/>
  <c r="R130" i="18"/>
  <c r="Q130" i="18"/>
  <c r="P160" i="18"/>
  <c r="R152" i="18"/>
  <c r="Q152" i="18"/>
  <c r="R159" i="18"/>
  <c r="Q159" i="18"/>
  <c r="Q103" i="18"/>
  <c r="R103" i="18"/>
  <c r="R125" i="18"/>
  <c r="Q125" i="18"/>
  <c r="Q126" i="18"/>
  <c r="R126" i="18"/>
  <c r="J67" i="18"/>
  <c r="I67" i="18"/>
  <c r="J61" i="18"/>
  <c r="I61" i="18"/>
  <c r="Q52" i="18"/>
  <c r="R52" i="18"/>
  <c r="R70" i="18"/>
  <c r="Q70" i="18"/>
  <c r="J60" i="18"/>
  <c r="I60" i="18"/>
  <c r="J44" i="18"/>
  <c r="I44" i="18"/>
  <c r="R40" i="18"/>
  <c r="Q40" i="18"/>
  <c r="P48" i="18"/>
  <c r="J32" i="18"/>
  <c r="I32" i="18"/>
  <c r="R28" i="18"/>
  <c r="Q28" i="18"/>
  <c r="R94" i="18"/>
  <c r="Q94" i="18"/>
  <c r="J57" i="18"/>
  <c r="I57" i="18"/>
  <c r="J43" i="18"/>
  <c r="I43" i="18"/>
  <c r="R39" i="18"/>
  <c r="Q39" i="18"/>
  <c r="J31" i="18"/>
  <c r="I31" i="18"/>
  <c r="R27" i="18"/>
  <c r="Q27" i="18"/>
  <c r="J53" i="18"/>
  <c r="I53" i="18"/>
  <c r="P36" i="18"/>
  <c r="Q37" i="18"/>
  <c r="R37" i="18"/>
  <c r="K98" i="17"/>
  <c r="J98" i="17"/>
  <c r="I98" i="17"/>
  <c r="I57" i="17"/>
  <c r="K57" i="17"/>
  <c r="J57" i="17"/>
  <c r="I18" i="17"/>
  <c r="K18" i="17"/>
  <c r="J18" i="17"/>
  <c r="J84" i="16"/>
  <c r="I84" i="16"/>
  <c r="J62" i="16"/>
  <c r="I62" i="16"/>
  <c r="H49" i="16"/>
  <c r="J41" i="16"/>
  <c r="I41" i="16"/>
  <c r="I157" i="17"/>
  <c r="J157" i="17"/>
  <c r="K157" i="17"/>
  <c r="I126" i="17"/>
  <c r="J126" i="17"/>
  <c r="K126" i="17"/>
  <c r="I113" i="17"/>
  <c r="J113" i="17"/>
  <c r="K113" i="17"/>
  <c r="I90" i="17"/>
  <c r="J90" i="17"/>
  <c r="K90" i="17"/>
  <c r="I69" i="17"/>
  <c r="H77" i="17"/>
  <c r="J69" i="17"/>
  <c r="K69" i="17"/>
  <c r="I47" i="17"/>
  <c r="J47" i="17"/>
  <c r="K47" i="17"/>
  <c r="I26" i="17"/>
  <c r="J26" i="17"/>
  <c r="K26" i="17"/>
  <c r="K108" i="17"/>
  <c r="J108" i="17"/>
  <c r="I108" i="17"/>
  <c r="H107" i="17"/>
  <c r="K129" i="17"/>
  <c r="J129" i="17"/>
  <c r="I129" i="17"/>
  <c r="I96" i="17"/>
  <c r="K96" i="17"/>
  <c r="J96" i="17"/>
  <c r="K117" i="17"/>
  <c r="J117" i="17"/>
  <c r="I117" i="17"/>
  <c r="H147" i="17"/>
  <c r="K139" i="17"/>
  <c r="J139" i="17"/>
  <c r="I139" i="17"/>
  <c r="J127" i="17"/>
  <c r="I127" i="17"/>
  <c r="K127" i="17"/>
  <c r="K146" i="17"/>
  <c r="J146" i="17"/>
  <c r="I146" i="17"/>
  <c r="K154" i="17"/>
  <c r="J154" i="17"/>
  <c r="I154" i="17"/>
  <c r="K115" i="17"/>
  <c r="J115" i="17"/>
  <c r="I115" i="17"/>
  <c r="K137" i="17"/>
  <c r="J137" i="17"/>
  <c r="I137" i="17"/>
  <c r="J125" i="17"/>
  <c r="K125" i="17"/>
  <c r="I125" i="17"/>
  <c r="H133" i="17"/>
  <c r="J144" i="17"/>
  <c r="I144" i="17"/>
  <c r="K144" i="17"/>
  <c r="J152" i="17"/>
  <c r="I152" i="17"/>
  <c r="K152" i="17"/>
  <c r="K159" i="17"/>
  <c r="J159" i="17"/>
  <c r="I159" i="17"/>
  <c r="K123" i="17"/>
  <c r="J123" i="17"/>
  <c r="I123" i="17"/>
  <c r="J132" i="17"/>
  <c r="K132" i="17"/>
  <c r="I132" i="17"/>
  <c r="K109" i="17"/>
  <c r="J109" i="17"/>
  <c r="I109" i="17"/>
  <c r="K130" i="17"/>
  <c r="J130" i="17"/>
  <c r="I130" i="17"/>
  <c r="I128" i="17"/>
  <c r="K128" i="17"/>
  <c r="J128" i="17"/>
  <c r="K116" i="17"/>
  <c r="J116" i="17"/>
  <c r="I116" i="17"/>
  <c r="K138" i="17"/>
  <c r="J138" i="17"/>
  <c r="I138" i="17"/>
  <c r="K145" i="17"/>
  <c r="J145" i="17"/>
  <c r="I145" i="17"/>
  <c r="I160" i="16"/>
  <c r="J160" i="16"/>
  <c r="I139" i="16"/>
  <c r="H147" i="16"/>
  <c r="J139" i="16"/>
  <c r="I117" i="16"/>
  <c r="J117" i="16"/>
  <c r="I96" i="16"/>
  <c r="K96" i="16"/>
  <c r="J96" i="16"/>
  <c r="I74" i="16"/>
  <c r="J74" i="16"/>
  <c r="I53" i="16"/>
  <c r="J53" i="16"/>
  <c r="I31" i="16"/>
  <c r="K31" i="16"/>
  <c r="J31" i="16"/>
  <c r="I16" i="16"/>
  <c r="J16" i="16"/>
  <c r="K16" i="16"/>
  <c r="J151" i="16"/>
  <c r="I151" i="16"/>
  <c r="J129" i="16"/>
  <c r="I129" i="16"/>
  <c r="K151" i="17"/>
  <c r="J151" i="17"/>
  <c r="I151" i="17"/>
  <c r="J140" i="17"/>
  <c r="I140" i="17"/>
  <c r="K140" i="17"/>
  <c r="W14" i="17"/>
  <c r="V14" i="17"/>
  <c r="U14" i="17"/>
  <c r="K141" i="16"/>
  <c r="J141" i="16"/>
  <c r="I141" i="16"/>
  <c r="K103" i="17"/>
  <c r="J103" i="17"/>
  <c r="I103" i="17"/>
  <c r="J153" i="16"/>
  <c r="I153" i="16"/>
  <c r="H161" i="16"/>
  <c r="J131" i="16"/>
  <c r="I131" i="16"/>
  <c r="K100" i="17"/>
  <c r="J100" i="17"/>
  <c r="I100" i="17"/>
  <c r="K95" i="17"/>
  <c r="J95" i="17"/>
  <c r="I95" i="17"/>
  <c r="W15" i="17"/>
  <c r="V15" i="17"/>
  <c r="U15" i="17"/>
  <c r="J143" i="16"/>
  <c r="I143" i="16"/>
  <c r="J122" i="16"/>
  <c r="I122" i="16"/>
  <c r="H121" i="16"/>
  <c r="K112" i="17"/>
  <c r="J112" i="17"/>
  <c r="I112" i="17"/>
  <c r="K85" i="17"/>
  <c r="J85" i="17"/>
  <c r="I85" i="17"/>
  <c r="K42" i="17"/>
  <c r="J42" i="17"/>
  <c r="I42" i="17"/>
  <c r="K11" i="17"/>
  <c r="J11" i="17"/>
  <c r="I11" i="17"/>
  <c r="K155" i="16"/>
  <c r="J155" i="16"/>
  <c r="I155" i="16"/>
  <c r="K112" i="16"/>
  <c r="J112" i="16"/>
  <c r="I112" i="16"/>
  <c r="J90" i="16"/>
  <c r="I90" i="16"/>
  <c r="H77" i="16"/>
  <c r="K69" i="16"/>
  <c r="J69" i="16"/>
  <c r="I69" i="16"/>
  <c r="I47" i="16"/>
  <c r="J47" i="16"/>
  <c r="J26" i="16"/>
  <c r="I26" i="16"/>
  <c r="K75" i="17"/>
  <c r="J75" i="17"/>
  <c r="I75" i="17"/>
  <c r="K54" i="17"/>
  <c r="J54" i="17"/>
  <c r="I54" i="17"/>
  <c r="K32" i="17"/>
  <c r="J32" i="17"/>
  <c r="I32" i="17"/>
  <c r="W16" i="17"/>
  <c r="V16" i="17"/>
  <c r="U16" i="17"/>
  <c r="J145" i="16"/>
  <c r="I145" i="16"/>
  <c r="J124" i="16"/>
  <c r="I124" i="16"/>
  <c r="J102" i="16"/>
  <c r="I102" i="16"/>
  <c r="K81" i="16"/>
  <c r="J81" i="16"/>
  <c r="I81" i="16"/>
  <c r="I59" i="16"/>
  <c r="K59" i="16"/>
  <c r="J59" i="16"/>
  <c r="I38" i="16"/>
  <c r="H37" i="16"/>
  <c r="K38" i="16"/>
  <c r="J38" i="16"/>
  <c r="I19" i="16"/>
  <c r="J19" i="16"/>
  <c r="K150" i="17"/>
  <c r="I150" i="17"/>
  <c r="J150" i="17"/>
  <c r="H149" i="17"/>
  <c r="K87" i="17"/>
  <c r="J87" i="17"/>
  <c r="I87" i="17"/>
  <c r="K66" i="17"/>
  <c r="J66" i="17"/>
  <c r="I66" i="17"/>
  <c r="H65" i="17"/>
  <c r="K157" i="16"/>
  <c r="J157" i="16"/>
  <c r="I157" i="16"/>
  <c r="J136" i="16"/>
  <c r="I136" i="16"/>
  <c r="H135" i="16"/>
  <c r="J114" i="16"/>
  <c r="I114" i="16"/>
  <c r="J71" i="16"/>
  <c r="I71" i="16"/>
  <c r="J155" i="17"/>
  <c r="I155" i="17"/>
  <c r="K155" i="17"/>
  <c r="H105" i="17"/>
  <c r="K97" i="17"/>
  <c r="J97" i="17"/>
  <c r="I97" i="17"/>
  <c r="K56" i="17"/>
  <c r="J56" i="17"/>
  <c r="I56" i="17"/>
  <c r="K34" i="17"/>
  <c r="J34" i="17"/>
  <c r="I34" i="17"/>
  <c r="W17" i="17"/>
  <c r="V17" i="17"/>
  <c r="U17" i="17"/>
  <c r="J126" i="16"/>
  <c r="I126" i="16"/>
  <c r="J104" i="16"/>
  <c r="I104" i="16"/>
  <c r="K83" i="16"/>
  <c r="J83" i="16"/>
  <c r="I83" i="16"/>
  <c r="H91" i="16"/>
  <c r="K61" i="16"/>
  <c r="J61" i="16"/>
  <c r="I61" i="16"/>
  <c r="J40" i="16"/>
  <c r="I40" i="16"/>
  <c r="J20" i="16"/>
  <c r="I20" i="16"/>
  <c r="J10" i="16"/>
  <c r="H9" i="16"/>
  <c r="K53" i="16" s="1"/>
  <c r="I10" i="16"/>
  <c r="K143" i="17"/>
  <c r="J143" i="17"/>
  <c r="I143" i="17"/>
  <c r="K124" i="17"/>
  <c r="J124" i="17"/>
  <c r="I124" i="17"/>
  <c r="K102" i="17"/>
  <c r="J102" i="17"/>
  <c r="I102" i="17"/>
  <c r="K89" i="17"/>
  <c r="J89" i="17"/>
  <c r="I89" i="17"/>
  <c r="K159" i="16"/>
  <c r="J159" i="16"/>
  <c r="I159" i="16"/>
  <c r="K138" i="16"/>
  <c r="J138" i="16"/>
  <c r="I138" i="16"/>
  <c r="K116" i="16"/>
  <c r="J116" i="16"/>
  <c r="I116" i="16"/>
  <c r="W18" i="17"/>
  <c r="V18" i="17"/>
  <c r="U18" i="17"/>
  <c r="K140" i="16"/>
  <c r="J140" i="16"/>
  <c r="I140" i="16"/>
  <c r="M158" i="15"/>
  <c r="K158" i="15"/>
  <c r="I158" i="15"/>
  <c r="L158" i="15"/>
  <c r="J158" i="15"/>
  <c r="L145" i="15"/>
  <c r="K145" i="15"/>
  <c r="I145" i="15"/>
  <c r="M145" i="15"/>
  <c r="J145" i="15"/>
  <c r="L88" i="15"/>
  <c r="I88" i="15"/>
  <c r="M88" i="15"/>
  <c r="K88" i="15"/>
  <c r="J88" i="15"/>
  <c r="I67" i="15"/>
  <c r="M67" i="15"/>
  <c r="L67" i="15"/>
  <c r="K67" i="15"/>
  <c r="J67" i="15"/>
  <c r="I45" i="15"/>
  <c r="M45" i="15"/>
  <c r="L45" i="15"/>
  <c r="K45" i="15"/>
  <c r="J45" i="15"/>
  <c r="I24" i="15"/>
  <c r="M24" i="15"/>
  <c r="L24" i="15"/>
  <c r="K24" i="15"/>
  <c r="J24" i="15"/>
  <c r="W19" i="15"/>
  <c r="Y19" i="15"/>
  <c r="X19" i="15"/>
  <c r="W18" i="15"/>
  <c r="Y18" i="15"/>
  <c r="X18" i="15"/>
  <c r="W17" i="15"/>
  <c r="Y17" i="15"/>
  <c r="X17" i="15"/>
  <c r="W16" i="15"/>
  <c r="Y16" i="15"/>
  <c r="X16" i="15"/>
  <c r="W15" i="15"/>
  <c r="X15" i="15"/>
  <c r="Y15" i="15"/>
  <c r="W14" i="15"/>
  <c r="Y14" i="15"/>
  <c r="X14" i="15"/>
  <c r="V21" i="15"/>
  <c r="W13" i="15"/>
  <c r="Y13" i="15"/>
  <c r="X13" i="15"/>
  <c r="W12" i="15"/>
  <c r="Y12" i="15"/>
  <c r="X12" i="15"/>
  <c r="W11" i="15"/>
  <c r="Y11" i="15"/>
  <c r="X11" i="15"/>
  <c r="W10" i="15"/>
  <c r="Y10" i="15"/>
  <c r="X10" i="15"/>
  <c r="W9" i="15"/>
  <c r="Y9" i="15"/>
  <c r="X9" i="15"/>
  <c r="I109" i="15"/>
  <c r="M109" i="15"/>
  <c r="J109" i="15"/>
  <c r="L109" i="15"/>
  <c r="K109" i="15"/>
  <c r="I98" i="15"/>
  <c r="M98" i="15"/>
  <c r="J98" i="15"/>
  <c r="L98" i="15"/>
  <c r="K98" i="15"/>
  <c r="I76" i="15"/>
  <c r="M76" i="15"/>
  <c r="J76" i="15"/>
  <c r="L76" i="15"/>
  <c r="K76" i="15"/>
  <c r="I55" i="15"/>
  <c r="J55" i="15"/>
  <c r="M55" i="15"/>
  <c r="L55" i="15"/>
  <c r="K55" i="15"/>
  <c r="H63" i="15"/>
  <c r="I33" i="15"/>
  <c r="J33" i="15"/>
  <c r="M33" i="15"/>
  <c r="L33" i="15"/>
  <c r="K33" i="15"/>
  <c r="J140" i="15"/>
  <c r="I140" i="15"/>
  <c r="K140" i="15"/>
  <c r="M140" i="15"/>
  <c r="L140" i="15"/>
  <c r="M135" i="15"/>
  <c r="J135" i="15"/>
  <c r="I135" i="15"/>
  <c r="K135" i="15"/>
  <c r="L135" i="15"/>
  <c r="J86" i="15"/>
  <c r="I86" i="15"/>
  <c r="K86" i="15"/>
  <c r="M86" i="15"/>
  <c r="L86" i="15"/>
  <c r="J65" i="15"/>
  <c r="I65" i="15"/>
  <c r="K65" i="15"/>
  <c r="M65" i="15"/>
  <c r="L65" i="15"/>
  <c r="J43" i="15"/>
  <c r="I43" i="15"/>
  <c r="K43" i="15"/>
  <c r="M43" i="15"/>
  <c r="L43" i="15"/>
  <c r="L160" i="15"/>
  <c r="K160" i="15"/>
  <c r="I160" i="15"/>
  <c r="M160" i="15"/>
  <c r="J160" i="15"/>
  <c r="K96" i="15"/>
  <c r="J96" i="15"/>
  <c r="I96" i="15"/>
  <c r="L96" i="15"/>
  <c r="M96" i="15"/>
  <c r="K74" i="15"/>
  <c r="J74" i="15"/>
  <c r="I74" i="15"/>
  <c r="L74" i="15"/>
  <c r="M74" i="15"/>
  <c r="K53" i="15"/>
  <c r="J53" i="15"/>
  <c r="I53" i="15"/>
  <c r="L53" i="15"/>
  <c r="M53" i="15"/>
  <c r="K31" i="15"/>
  <c r="J31" i="15"/>
  <c r="I31" i="15"/>
  <c r="L31" i="15"/>
  <c r="M31" i="15"/>
  <c r="L111" i="15"/>
  <c r="K111" i="15"/>
  <c r="J111" i="15"/>
  <c r="I111" i="15"/>
  <c r="M111" i="15"/>
  <c r="H119" i="15"/>
  <c r="L84" i="15"/>
  <c r="K84" i="15"/>
  <c r="J84" i="15"/>
  <c r="I84" i="15"/>
  <c r="M84" i="15"/>
  <c r="L62" i="15"/>
  <c r="K62" i="15"/>
  <c r="J62" i="15"/>
  <c r="I62" i="15"/>
  <c r="M62" i="15"/>
  <c r="L41" i="15"/>
  <c r="K41" i="15"/>
  <c r="J41" i="15"/>
  <c r="I41" i="15"/>
  <c r="M41" i="15"/>
  <c r="H49" i="15"/>
  <c r="M142" i="15"/>
  <c r="L142" i="15"/>
  <c r="K142" i="15"/>
  <c r="J142" i="15"/>
  <c r="I142" i="15"/>
  <c r="M137" i="15"/>
  <c r="K137" i="15"/>
  <c r="L137" i="15"/>
  <c r="J137" i="15"/>
  <c r="I137" i="15"/>
  <c r="L124" i="15"/>
  <c r="K124" i="15"/>
  <c r="M124" i="15"/>
  <c r="J124" i="15"/>
  <c r="I124" i="15"/>
  <c r="M94" i="15"/>
  <c r="L94" i="15"/>
  <c r="K94" i="15"/>
  <c r="J94" i="15"/>
  <c r="I94" i="15"/>
  <c r="M72" i="15"/>
  <c r="L72" i="15"/>
  <c r="K72" i="15"/>
  <c r="J72" i="15"/>
  <c r="I72" i="15"/>
  <c r="M51" i="15"/>
  <c r="L51" i="15"/>
  <c r="K51" i="15"/>
  <c r="J51" i="15"/>
  <c r="I51" i="15"/>
  <c r="M29" i="15"/>
  <c r="L29" i="15"/>
  <c r="K29" i="15"/>
  <c r="J29" i="15"/>
  <c r="I29" i="15"/>
  <c r="M155" i="15"/>
  <c r="L155" i="15"/>
  <c r="K155" i="15"/>
  <c r="J155" i="15"/>
  <c r="I155" i="15"/>
  <c r="M103" i="15"/>
  <c r="L103" i="15"/>
  <c r="K103" i="15"/>
  <c r="J103" i="15"/>
  <c r="I103" i="15"/>
  <c r="M82" i="15"/>
  <c r="L82" i="15"/>
  <c r="K82" i="15"/>
  <c r="J82" i="15"/>
  <c r="I82" i="15"/>
  <c r="M60" i="15"/>
  <c r="L60" i="15"/>
  <c r="K60" i="15"/>
  <c r="J60" i="15"/>
  <c r="I60" i="15"/>
  <c r="M39" i="15"/>
  <c r="L39" i="15"/>
  <c r="K39" i="15"/>
  <c r="J39" i="15"/>
  <c r="I39" i="15"/>
  <c r="M118" i="15"/>
  <c r="L118" i="15"/>
  <c r="K118" i="15"/>
  <c r="J118" i="15"/>
  <c r="I118" i="15"/>
  <c r="M113" i="15"/>
  <c r="L113" i="15"/>
  <c r="K113" i="15"/>
  <c r="J113" i="15"/>
  <c r="I113" i="15"/>
  <c r="M70" i="15"/>
  <c r="L70" i="15"/>
  <c r="K70" i="15"/>
  <c r="J70" i="15"/>
  <c r="I70" i="15"/>
  <c r="M48" i="15"/>
  <c r="L48" i="15"/>
  <c r="K48" i="15"/>
  <c r="J48" i="15"/>
  <c r="I48" i="15"/>
  <c r="M27" i="15"/>
  <c r="L27" i="15"/>
  <c r="K27" i="15"/>
  <c r="J27" i="15"/>
  <c r="I27" i="15"/>
  <c r="H35" i="15"/>
  <c r="M144" i="15"/>
  <c r="L144" i="15"/>
  <c r="K144" i="15"/>
  <c r="J144" i="15"/>
  <c r="I144" i="15"/>
  <c r="L139" i="15"/>
  <c r="K139" i="15"/>
  <c r="I139" i="15"/>
  <c r="H147" i="15"/>
  <c r="M139" i="15"/>
  <c r="J139" i="15"/>
  <c r="J126" i="15"/>
  <c r="I126" i="15"/>
  <c r="M126" i="15"/>
  <c r="L126" i="15"/>
  <c r="K126" i="15"/>
  <c r="M101" i="15"/>
  <c r="L101" i="15"/>
  <c r="K101" i="15"/>
  <c r="J101" i="15"/>
  <c r="I101" i="15"/>
  <c r="M80" i="15"/>
  <c r="L80" i="15"/>
  <c r="K80" i="15"/>
  <c r="J80" i="15"/>
  <c r="I80" i="15"/>
  <c r="M58" i="15"/>
  <c r="L58" i="15"/>
  <c r="K58" i="15"/>
  <c r="J58" i="15"/>
  <c r="I58" i="15"/>
  <c r="M37" i="15"/>
  <c r="L37" i="15"/>
  <c r="K37" i="15"/>
  <c r="J37" i="15"/>
  <c r="I37" i="15"/>
  <c r="K157" i="15"/>
  <c r="J157" i="15"/>
  <c r="M157" i="15"/>
  <c r="L157" i="15"/>
  <c r="I157" i="15"/>
  <c r="M89" i="15"/>
  <c r="L89" i="15"/>
  <c r="K89" i="15"/>
  <c r="J89" i="15"/>
  <c r="I89" i="15"/>
  <c r="M68" i="15"/>
  <c r="L68" i="15"/>
  <c r="K68" i="15"/>
  <c r="J68" i="15"/>
  <c r="I68" i="15"/>
  <c r="M46" i="15"/>
  <c r="L46" i="15"/>
  <c r="K46" i="15"/>
  <c r="J46" i="15"/>
  <c r="I46" i="15"/>
  <c r="M25" i="15"/>
  <c r="L25" i="15"/>
  <c r="K25" i="15"/>
  <c r="J25" i="15"/>
  <c r="I25" i="15"/>
  <c r="M121" i="15"/>
  <c r="L121" i="15"/>
  <c r="K121" i="15"/>
  <c r="J121" i="15"/>
  <c r="I121" i="15"/>
  <c r="M115" i="15"/>
  <c r="K115" i="15"/>
  <c r="L115" i="15"/>
  <c r="J115" i="15"/>
  <c r="I115" i="15"/>
  <c r="M99" i="15"/>
  <c r="L99" i="15"/>
  <c r="K99" i="15"/>
  <c r="J99" i="15"/>
  <c r="I99" i="15"/>
  <c r="M56" i="15"/>
  <c r="L56" i="15"/>
  <c r="K56" i="15"/>
  <c r="J56" i="15"/>
  <c r="I56" i="15"/>
  <c r="M34" i="15"/>
  <c r="L34" i="15"/>
  <c r="K34" i="15"/>
  <c r="J34" i="15"/>
  <c r="I34" i="15"/>
  <c r="M152" i="15"/>
  <c r="L152" i="15"/>
  <c r="K152" i="15"/>
  <c r="J152" i="15"/>
  <c r="I152" i="15"/>
  <c r="L146" i="15"/>
  <c r="M146" i="15"/>
  <c r="K146" i="15"/>
  <c r="J146" i="15"/>
  <c r="I146" i="15"/>
  <c r="M87" i="15"/>
  <c r="L87" i="15"/>
  <c r="K87" i="15"/>
  <c r="J87" i="15"/>
  <c r="I87" i="15"/>
  <c r="M66" i="15"/>
  <c r="L66" i="15"/>
  <c r="K66" i="15"/>
  <c r="J66" i="15"/>
  <c r="I66" i="15"/>
  <c r="M44" i="15"/>
  <c r="L44" i="15"/>
  <c r="K44" i="15"/>
  <c r="J44" i="15"/>
  <c r="I44" i="15"/>
  <c r="M23" i="15"/>
  <c r="L23" i="15"/>
  <c r="K23" i="15"/>
  <c r="J23" i="15"/>
  <c r="I23" i="15"/>
  <c r="M20" i="15"/>
  <c r="L20" i="15"/>
  <c r="K20" i="15"/>
  <c r="J20" i="15"/>
  <c r="I20" i="15"/>
  <c r="M19" i="15"/>
  <c r="L19" i="15"/>
  <c r="K19" i="15"/>
  <c r="J19" i="15"/>
  <c r="I19" i="15"/>
  <c r="M18" i="15"/>
  <c r="L18" i="15"/>
  <c r="K18" i="15"/>
  <c r="J18" i="15"/>
  <c r="I18" i="15"/>
  <c r="M17" i="15"/>
  <c r="L17" i="15"/>
  <c r="K17" i="15"/>
  <c r="J17" i="15"/>
  <c r="I17" i="15"/>
  <c r="M16" i="15"/>
  <c r="L16" i="15"/>
  <c r="K16" i="15"/>
  <c r="J16" i="15"/>
  <c r="I16" i="15"/>
  <c r="M15" i="15"/>
  <c r="L15" i="15"/>
  <c r="K15" i="15"/>
  <c r="J15" i="15"/>
  <c r="I15" i="15"/>
  <c r="M14" i="15"/>
  <c r="L14" i="15"/>
  <c r="K14" i="15"/>
  <c r="J14" i="15"/>
  <c r="I14" i="15"/>
  <c r="M13" i="15"/>
  <c r="L13" i="15"/>
  <c r="K13" i="15"/>
  <c r="J13" i="15"/>
  <c r="I13" i="15"/>
  <c r="H21" i="15"/>
  <c r="J141" i="15"/>
  <c r="I141" i="15"/>
  <c r="M141" i="15"/>
  <c r="L141" i="15"/>
  <c r="K141" i="15"/>
  <c r="H105" i="15"/>
  <c r="M97" i="15"/>
  <c r="L97" i="15"/>
  <c r="K97" i="15"/>
  <c r="J97" i="15"/>
  <c r="I97" i="15"/>
  <c r="M75" i="15"/>
  <c r="L75" i="15"/>
  <c r="K75" i="15"/>
  <c r="J75" i="15"/>
  <c r="I75" i="15"/>
  <c r="M54" i="15"/>
  <c r="L54" i="15"/>
  <c r="K54" i="15"/>
  <c r="J54" i="15"/>
  <c r="I54" i="15"/>
  <c r="M32" i="15"/>
  <c r="L32" i="15"/>
  <c r="K32" i="15"/>
  <c r="J32" i="15"/>
  <c r="I32" i="15"/>
  <c r="K108" i="15"/>
  <c r="M108" i="15"/>
  <c r="L108" i="15"/>
  <c r="J108" i="15"/>
  <c r="I108" i="15"/>
  <c r="K129" i="15"/>
  <c r="J129" i="15"/>
  <c r="M129" i="15"/>
  <c r="L129" i="15"/>
  <c r="I129" i="15"/>
  <c r="K151" i="15"/>
  <c r="J151" i="15"/>
  <c r="L151" i="15"/>
  <c r="M151" i="15"/>
  <c r="I151" i="15"/>
  <c r="I110" i="15"/>
  <c r="M110" i="15"/>
  <c r="L110" i="15"/>
  <c r="K110" i="15"/>
  <c r="J110" i="15"/>
  <c r="I131" i="15"/>
  <c r="M131" i="15"/>
  <c r="L131" i="15"/>
  <c r="K131" i="15"/>
  <c r="J131" i="15"/>
  <c r="I153" i="15"/>
  <c r="K153" i="15"/>
  <c r="J153" i="15"/>
  <c r="L153" i="15"/>
  <c r="H161" i="15"/>
  <c r="M153" i="15"/>
  <c r="M122" i="15"/>
  <c r="J122" i="15"/>
  <c r="I122" i="15"/>
  <c r="K122" i="15"/>
  <c r="L122" i="15"/>
  <c r="M143" i="15"/>
  <c r="L143" i="15"/>
  <c r="K143" i="15"/>
  <c r="I143" i="15"/>
  <c r="J143" i="15"/>
  <c r="I116" i="15"/>
  <c r="L116" i="15"/>
  <c r="K116" i="15"/>
  <c r="J116" i="15"/>
  <c r="M116" i="15"/>
  <c r="I138" i="15"/>
  <c r="M138" i="15"/>
  <c r="K138" i="15"/>
  <c r="L138" i="15"/>
  <c r="J138" i="15"/>
  <c r="I159" i="15"/>
  <c r="M159" i="15"/>
  <c r="L159" i="15"/>
  <c r="K159" i="15"/>
  <c r="J159" i="15"/>
  <c r="M107" i="15"/>
  <c r="K107" i="15"/>
  <c r="L107" i="15"/>
  <c r="J107" i="15"/>
  <c r="I107" i="15"/>
  <c r="M128" i="15"/>
  <c r="L128" i="15"/>
  <c r="K128" i="15"/>
  <c r="J128" i="15"/>
  <c r="I128" i="15"/>
  <c r="M150" i="15"/>
  <c r="L150" i="15"/>
  <c r="K150" i="15"/>
  <c r="J150" i="15"/>
  <c r="I150" i="15"/>
  <c r="M149" i="15"/>
  <c r="L149" i="15"/>
  <c r="J149" i="15"/>
  <c r="K149" i="15"/>
  <c r="I149" i="15"/>
  <c r="K136" i="15"/>
  <c r="J136" i="15"/>
  <c r="M136" i="15"/>
  <c r="L136" i="15"/>
  <c r="I136" i="15"/>
  <c r="M132" i="15"/>
  <c r="K132" i="15"/>
  <c r="L132" i="15"/>
  <c r="J132" i="15"/>
  <c r="I132" i="15"/>
  <c r="M127" i="15"/>
  <c r="L127" i="15"/>
  <c r="J127" i="15"/>
  <c r="K127" i="15"/>
  <c r="I127" i="15"/>
  <c r="K114" i="15"/>
  <c r="J114" i="15"/>
  <c r="M114" i="15"/>
  <c r="L114" i="15"/>
  <c r="I114" i="15"/>
  <c r="M100" i="15"/>
  <c r="K100" i="15"/>
  <c r="L100" i="15"/>
  <c r="J100" i="15"/>
  <c r="I100" i="15"/>
  <c r="M79" i="15"/>
  <c r="K79" i="15"/>
  <c r="L79" i="15"/>
  <c r="J79" i="15"/>
  <c r="I79" i="15"/>
  <c r="M57" i="15"/>
  <c r="L57" i="15"/>
  <c r="K57" i="15"/>
  <c r="J57" i="15"/>
  <c r="I57" i="15"/>
  <c r="H146" i="13"/>
  <c r="I138" i="13"/>
  <c r="K138" i="13"/>
  <c r="J138" i="13"/>
  <c r="K116" i="13"/>
  <c r="J116" i="13"/>
  <c r="I116" i="13"/>
  <c r="K95" i="13"/>
  <c r="J95" i="13"/>
  <c r="I95" i="13"/>
  <c r="K73" i="13"/>
  <c r="J73" i="13"/>
  <c r="I73" i="13"/>
  <c r="K52" i="13"/>
  <c r="J52" i="13"/>
  <c r="I52" i="13"/>
  <c r="K30" i="13"/>
  <c r="J30" i="13"/>
  <c r="I30" i="13"/>
  <c r="I15" i="13"/>
  <c r="J15" i="13"/>
  <c r="K15" i="13"/>
  <c r="V9" i="12"/>
  <c r="T9" i="12"/>
  <c r="S9" i="12"/>
  <c r="V8" i="12"/>
  <c r="T8" i="12"/>
  <c r="S8" i="12"/>
  <c r="V7" i="12"/>
  <c r="T7" i="12"/>
  <c r="S7" i="12"/>
  <c r="V6" i="12"/>
  <c r="T6" i="12"/>
  <c r="S6" i="12"/>
  <c r="S14" i="14"/>
  <c r="T14" i="14"/>
  <c r="I150" i="13"/>
  <c r="J150" i="13"/>
  <c r="K150" i="13"/>
  <c r="I128" i="13"/>
  <c r="K128" i="13"/>
  <c r="J128" i="13"/>
  <c r="I107" i="13"/>
  <c r="K107" i="13"/>
  <c r="J107" i="13"/>
  <c r="I85" i="13"/>
  <c r="K85" i="13"/>
  <c r="J85" i="13"/>
  <c r="I64" i="13"/>
  <c r="K64" i="13"/>
  <c r="J64" i="13"/>
  <c r="I42" i="13"/>
  <c r="K42" i="13"/>
  <c r="J42" i="13"/>
  <c r="T17" i="14"/>
  <c r="S17" i="14"/>
  <c r="J140" i="13"/>
  <c r="I140" i="13"/>
  <c r="K140" i="13"/>
  <c r="J97" i="13"/>
  <c r="I97" i="13"/>
  <c r="K97" i="13"/>
  <c r="J75" i="13"/>
  <c r="I75" i="13"/>
  <c r="K75" i="13"/>
  <c r="J54" i="13"/>
  <c r="I54" i="13"/>
  <c r="H62" i="13"/>
  <c r="K54" i="13"/>
  <c r="J32" i="13"/>
  <c r="I32" i="13"/>
  <c r="K32" i="13"/>
  <c r="J16" i="13"/>
  <c r="I16" i="13"/>
  <c r="K16" i="13"/>
  <c r="T22" i="14"/>
  <c r="S22" i="14"/>
  <c r="K152" i="13"/>
  <c r="J152" i="13"/>
  <c r="I152" i="13"/>
  <c r="H160" i="13"/>
  <c r="K130" i="13"/>
  <c r="J130" i="13"/>
  <c r="I130" i="13"/>
  <c r="K109" i="13"/>
  <c r="J109" i="13"/>
  <c r="I109" i="13"/>
  <c r="K87" i="13"/>
  <c r="J87" i="13"/>
  <c r="I87" i="13"/>
  <c r="K66" i="13"/>
  <c r="J66" i="13"/>
  <c r="I66" i="13"/>
  <c r="K44" i="13"/>
  <c r="J44" i="13"/>
  <c r="I44" i="13"/>
  <c r="K23" i="13"/>
  <c r="J23" i="13"/>
  <c r="I23" i="13"/>
  <c r="K142" i="13"/>
  <c r="J142" i="13"/>
  <c r="I142" i="13"/>
  <c r="K121" i="13"/>
  <c r="J121" i="13"/>
  <c r="I121" i="13"/>
  <c r="K99" i="13"/>
  <c r="J99" i="13"/>
  <c r="I99" i="13"/>
  <c r="K78" i="13"/>
  <c r="J78" i="13"/>
  <c r="I78" i="13"/>
  <c r="K56" i="13"/>
  <c r="J56" i="13"/>
  <c r="I56" i="13"/>
  <c r="K17" i="13"/>
  <c r="J17" i="13"/>
  <c r="I17" i="13"/>
  <c r="V11" i="16"/>
  <c r="U11" i="16"/>
  <c r="V19" i="16"/>
  <c r="U19" i="16"/>
  <c r="V16" i="16"/>
  <c r="U16" i="16"/>
  <c r="V18" i="16"/>
  <c r="U18" i="16"/>
  <c r="V12" i="16"/>
  <c r="U12" i="16"/>
  <c r="V15" i="16"/>
  <c r="U15" i="16"/>
  <c r="U17" i="16"/>
  <c r="V17" i="16"/>
  <c r="V14" i="16"/>
  <c r="U14" i="16"/>
  <c r="T21" i="16"/>
  <c r="V13" i="16"/>
  <c r="U13" i="16"/>
  <c r="T9" i="16"/>
  <c r="W13" i="16" s="1"/>
  <c r="V10" i="16"/>
  <c r="U10" i="16"/>
  <c r="V20" i="16"/>
  <c r="U20" i="16"/>
  <c r="K154" i="13"/>
  <c r="J154" i="13"/>
  <c r="I154" i="13"/>
  <c r="K111" i="13"/>
  <c r="J111" i="13"/>
  <c r="I111" i="13"/>
  <c r="K89" i="13"/>
  <c r="J89" i="13"/>
  <c r="I89" i="13"/>
  <c r="K68" i="13"/>
  <c r="J68" i="13"/>
  <c r="I68" i="13"/>
  <c r="H76" i="13"/>
  <c r="K46" i="13"/>
  <c r="J46" i="13"/>
  <c r="I46" i="13"/>
  <c r="K25" i="13"/>
  <c r="J25" i="13"/>
  <c r="I25" i="13"/>
  <c r="T12" i="14"/>
  <c r="S12" i="14"/>
  <c r="K144" i="13"/>
  <c r="J144" i="13"/>
  <c r="I144" i="13"/>
  <c r="K123" i="13"/>
  <c r="J123" i="13"/>
  <c r="I123" i="13"/>
  <c r="K101" i="13"/>
  <c r="J101" i="13"/>
  <c r="I101" i="13"/>
  <c r="K80" i="13"/>
  <c r="J80" i="13"/>
  <c r="I80" i="13"/>
  <c r="K58" i="13"/>
  <c r="J58" i="13"/>
  <c r="I58" i="13"/>
  <c r="K37" i="13"/>
  <c r="J37" i="13"/>
  <c r="I37" i="13"/>
  <c r="K18" i="13"/>
  <c r="J18" i="13"/>
  <c r="I18" i="13"/>
  <c r="K8" i="13"/>
  <c r="J8" i="13"/>
  <c r="I8" i="13"/>
  <c r="T15" i="14"/>
  <c r="S15" i="14"/>
  <c r="R23" i="14"/>
  <c r="K156" i="13"/>
  <c r="J156" i="13"/>
  <c r="I156" i="13"/>
  <c r="K135" i="13"/>
  <c r="J135" i="13"/>
  <c r="I135" i="13"/>
  <c r="K113" i="13"/>
  <c r="J113" i="13"/>
  <c r="I113" i="13"/>
  <c r="K92" i="13"/>
  <c r="J92" i="13"/>
  <c r="I92" i="13"/>
  <c r="K70" i="13"/>
  <c r="J70" i="13"/>
  <c r="I70" i="13"/>
  <c r="K27" i="13"/>
  <c r="J27" i="13"/>
  <c r="I27" i="13"/>
  <c r="K125" i="13"/>
  <c r="J125" i="13"/>
  <c r="I125" i="13"/>
  <c r="K103" i="13"/>
  <c r="J103" i="13"/>
  <c r="I103" i="13"/>
  <c r="K82" i="13"/>
  <c r="J82" i="13"/>
  <c r="I82" i="13"/>
  <c r="H90" i="13"/>
  <c r="K60" i="13"/>
  <c r="J60" i="13"/>
  <c r="I60" i="13"/>
  <c r="K39" i="13"/>
  <c r="J39" i="13"/>
  <c r="I39" i="13"/>
  <c r="K19" i="13"/>
  <c r="J19" i="13"/>
  <c r="I19" i="13"/>
  <c r="K9" i="13"/>
  <c r="J9" i="13"/>
  <c r="I9" i="13"/>
  <c r="K158" i="13"/>
  <c r="J158" i="13"/>
  <c r="I158" i="13"/>
  <c r="K137" i="13"/>
  <c r="J137" i="13"/>
  <c r="I137" i="13"/>
  <c r="K115" i="13"/>
  <c r="J115" i="13"/>
  <c r="I115" i="13"/>
  <c r="K94" i="13"/>
  <c r="J94" i="13"/>
  <c r="I94" i="13"/>
  <c r="K72" i="13"/>
  <c r="J72" i="13"/>
  <c r="I72" i="13"/>
  <c r="K51" i="13"/>
  <c r="J51" i="13"/>
  <c r="I51" i="13"/>
  <c r="K29" i="13"/>
  <c r="J29" i="13"/>
  <c r="I29" i="13"/>
  <c r="T18" i="14"/>
  <c r="S18" i="14"/>
  <c r="K149" i="13"/>
  <c r="J149" i="13"/>
  <c r="I149" i="13"/>
  <c r="K127" i="13"/>
  <c r="J127" i="13"/>
  <c r="I127" i="13"/>
  <c r="K106" i="13"/>
  <c r="J106" i="13"/>
  <c r="I106" i="13"/>
  <c r="K84" i="13"/>
  <c r="J84" i="13"/>
  <c r="I84" i="13"/>
  <c r="K41" i="13"/>
  <c r="J41" i="13"/>
  <c r="I41" i="13"/>
  <c r="K139" i="13"/>
  <c r="J139" i="13"/>
  <c r="I139" i="13"/>
  <c r="K117" i="13"/>
  <c r="J117" i="13"/>
  <c r="I117" i="13"/>
  <c r="K96" i="13"/>
  <c r="J96" i="13"/>
  <c r="I96" i="13"/>
  <c r="H104" i="13"/>
  <c r="K74" i="13"/>
  <c r="J74" i="13"/>
  <c r="I74" i="13"/>
  <c r="K53" i="13"/>
  <c r="J53" i="13"/>
  <c r="I53" i="13"/>
  <c r="K31" i="13"/>
  <c r="J31" i="13"/>
  <c r="I31" i="13"/>
  <c r="K151" i="13"/>
  <c r="J151" i="13"/>
  <c r="I151" i="13"/>
  <c r="K129" i="13"/>
  <c r="J129" i="13"/>
  <c r="I129" i="13"/>
  <c r="K108" i="13"/>
  <c r="J108" i="13"/>
  <c r="I108" i="13"/>
  <c r="K86" i="13"/>
  <c r="J86" i="13"/>
  <c r="I86" i="13"/>
  <c r="K65" i="13"/>
  <c r="J65" i="13"/>
  <c r="I65" i="13"/>
  <c r="K43" i="13"/>
  <c r="J43" i="13"/>
  <c r="I43" i="13"/>
  <c r="K22" i="13"/>
  <c r="J22" i="13"/>
  <c r="I22" i="13"/>
  <c r="T21" i="14"/>
  <c r="S21" i="14"/>
  <c r="T13" i="14"/>
  <c r="S13" i="14"/>
  <c r="T20" i="14"/>
  <c r="S20" i="14"/>
  <c r="K141" i="13"/>
  <c r="J141" i="13"/>
  <c r="I141" i="13"/>
  <c r="K120" i="13"/>
  <c r="J120" i="13"/>
  <c r="I120" i="13"/>
  <c r="K98" i="13"/>
  <c r="J98" i="13"/>
  <c r="I98" i="13"/>
  <c r="K55" i="13"/>
  <c r="J55" i="13"/>
  <c r="I55" i="13"/>
  <c r="K33" i="13"/>
  <c r="J33" i="13"/>
  <c r="I33" i="13"/>
  <c r="K153" i="13"/>
  <c r="J153" i="13"/>
  <c r="I153" i="13"/>
  <c r="K131" i="13"/>
  <c r="J131" i="13"/>
  <c r="I131" i="13"/>
  <c r="H118" i="13"/>
  <c r="K110" i="13"/>
  <c r="J110" i="13"/>
  <c r="I110" i="13"/>
  <c r="K143" i="13"/>
  <c r="J143" i="13"/>
  <c r="I143" i="13"/>
  <c r="K122" i="13"/>
  <c r="J122" i="13"/>
  <c r="I122" i="13"/>
  <c r="K100" i="13"/>
  <c r="J100" i="13"/>
  <c r="I100" i="13"/>
  <c r="U18" i="13"/>
  <c r="W18" i="13"/>
  <c r="V18" i="13"/>
  <c r="U8" i="13"/>
  <c r="W8" i="13"/>
  <c r="V8" i="13"/>
  <c r="H56" i="12"/>
  <c r="K9" i="12"/>
  <c r="I9" i="12"/>
  <c r="J9" i="12"/>
  <c r="L9" i="12"/>
  <c r="K10" i="12"/>
  <c r="L10" i="12"/>
  <c r="J10" i="12"/>
  <c r="I10" i="12"/>
  <c r="J11" i="12"/>
  <c r="L11" i="12"/>
  <c r="K11" i="12"/>
  <c r="I11" i="12"/>
  <c r="I12" i="12"/>
  <c r="L12" i="12"/>
  <c r="K12" i="12"/>
  <c r="J12" i="12"/>
  <c r="I13" i="12"/>
  <c r="L13" i="12"/>
  <c r="K13" i="12"/>
  <c r="J13" i="12"/>
  <c r="W16" i="13"/>
  <c r="V16" i="13"/>
  <c r="U16" i="13"/>
  <c r="W15" i="13"/>
  <c r="V15" i="13"/>
  <c r="U15" i="13"/>
  <c r="W14" i="13"/>
  <c r="V14" i="13"/>
  <c r="U14" i="13"/>
  <c r="W13" i="13"/>
  <c r="V13" i="13"/>
  <c r="U13" i="13"/>
  <c r="T20" i="13"/>
  <c r="W12" i="13"/>
  <c r="V12" i="13"/>
  <c r="U12" i="13"/>
  <c r="W11" i="13"/>
  <c r="V11" i="13"/>
  <c r="U11" i="13"/>
  <c r="U10" i="13"/>
  <c r="W10" i="13"/>
  <c r="V10" i="13"/>
  <c r="I14" i="12"/>
  <c r="L14" i="12"/>
  <c r="K14" i="12"/>
  <c r="J14" i="12"/>
  <c r="L15" i="12"/>
  <c r="K15" i="12"/>
  <c r="J15" i="12"/>
  <c r="I15" i="12"/>
  <c r="L16" i="12"/>
  <c r="K16" i="12"/>
  <c r="J16" i="12"/>
  <c r="I16" i="12"/>
  <c r="L17" i="12"/>
  <c r="K17" i="12"/>
  <c r="J17" i="12"/>
  <c r="I17" i="12"/>
  <c r="L18" i="12"/>
  <c r="K18" i="12"/>
  <c r="J18" i="12"/>
  <c r="I18" i="12"/>
  <c r="L19" i="12"/>
  <c r="K19" i="12"/>
  <c r="J19" i="12"/>
  <c r="I19" i="12"/>
  <c r="I20" i="12"/>
  <c r="J20" i="12"/>
  <c r="K20" i="12"/>
  <c r="L20" i="12"/>
  <c r="K21" i="12"/>
  <c r="J21" i="12"/>
  <c r="I21" i="12"/>
  <c r="L21" i="12"/>
  <c r="L22" i="12"/>
  <c r="K22" i="12"/>
  <c r="J22" i="12"/>
  <c r="I22" i="12"/>
  <c r="L23" i="12"/>
  <c r="K23" i="12"/>
  <c r="J23" i="12"/>
  <c r="I23" i="12"/>
  <c r="L24" i="12"/>
  <c r="K24" i="12"/>
  <c r="J24" i="12"/>
  <c r="I24" i="12"/>
  <c r="L25" i="12"/>
  <c r="K25" i="12"/>
  <c r="J25" i="12"/>
  <c r="I25" i="12"/>
  <c r="L26" i="12"/>
  <c r="K26" i="12"/>
  <c r="J26" i="12"/>
  <c r="I26" i="12"/>
  <c r="L27" i="12"/>
  <c r="K27" i="12"/>
  <c r="J27" i="12"/>
  <c r="I27" i="12"/>
  <c r="L28" i="12"/>
  <c r="K28" i="12"/>
  <c r="J28" i="12"/>
  <c r="I28" i="12"/>
  <c r="L29" i="12"/>
  <c r="K29" i="12"/>
  <c r="J29" i="12"/>
  <c r="I29" i="12"/>
  <c r="I30" i="12"/>
  <c r="J30" i="12"/>
  <c r="L30" i="12"/>
  <c r="K30" i="12"/>
  <c r="L31" i="12"/>
  <c r="K31" i="12"/>
  <c r="J31" i="12"/>
  <c r="I31" i="12"/>
  <c r="L32" i="12"/>
  <c r="K32" i="12"/>
  <c r="J32" i="12"/>
  <c r="I32" i="12"/>
  <c r="L33" i="12"/>
  <c r="K33" i="12"/>
  <c r="J33" i="12"/>
  <c r="I33" i="12"/>
  <c r="L34" i="12"/>
  <c r="K34" i="12"/>
  <c r="J34" i="12"/>
  <c r="I34" i="12"/>
  <c r="L35" i="12"/>
  <c r="K35" i="12"/>
  <c r="I35" i="12"/>
  <c r="J35" i="12"/>
  <c r="L36" i="12"/>
  <c r="K36" i="12"/>
  <c r="J36" i="12"/>
  <c r="I36" i="12"/>
  <c r="L37" i="12"/>
  <c r="K37" i="12"/>
  <c r="J37" i="12"/>
  <c r="I37" i="12"/>
  <c r="L38" i="12"/>
  <c r="K38" i="12"/>
  <c r="J38" i="12"/>
  <c r="I38" i="12"/>
  <c r="L39" i="12"/>
  <c r="K39" i="12"/>
  <c r="J39" i="12"/>
  <c r="I39" i="12"/>
  <c r="L40" i="12"/>
  <c r="K40" i="12"/>
  <c r="J40" i="12"/>
  <c r="I40" i="12"/>
  <c r="L41" i="12"/>
  <c r="K41" i="12"/>
  <c r="J41" i="12"/>
  <c r="I41" i="12"/>
  <c r="L42" i="12"/>
  <c r="K42" i="12"/>
  <c r="J42" i="12"/>
  <c r="I42" i="12"/>
  <c r="L43" i="12"/>
  <c r="K43" i="12"/>
  <c r="J43" i="12"/>
  <c r="I43" i="12"/>
  <c r="L44" i="12"/>
  <c r="K44" i="12"/>
  <c r="J44" i="12"/>
  <c r="I44" i="12"/>
  <c r="L45" i="12"/>
  <c r="K45" i="12"/>
  <c r="J45" i="12"/>
  <c r="I45" i="12"/>
  <c r="L46" i="12"/>
  <c r="K46" i="12"/>
  <c r="I46" i="12"/>
  <c r="J46" i="12"/>
  <c r="L47" i="12"/>
  <c r="K47" i="12"/>
  <c r="J47" i="12"/>
  <c r="I47" i="12"/>
  <c r="L48" i="12"/>
  <c r="K48" i="12"/>
  <c r="J48" i="12"/>
  <c r="I48" i="12"/>
  <c r="L49" i="12"/>
  <c r="K49" i="12"/>
  <c r="J49" i="12"/>
  <c r="I49" i="12"/>
  <c r="L50" i="12"/>
  <c r="K50" i="12"/>
  <c r="J50" i="12"/>
  <c r="I50" i="12"/>
  <c r="L51" i="12"/>
  <c r="K51" i="12"/>
  <c r="J51" i="12"/>
  <c r="I51" i="12"/>
  <c r="L52" i="12"/>
  <c r="K52" i="12"/>
  <c r="J52" i="12"/>
  <c r="I52" i="12"/>
  <c r="H55" i="12"/>
  <c r="K8" i="12"/>
  <c r="L8" i="12"/>
  <c r="J8" i="12"/>
  <c r="I8" i="12"/>
  <c r="D9" i="11"/>
  <c r="B10" i="11"/>
  <c r="I20" i="6"/>
  <c r="K20" i="6"/>
  <c r="J20" i="6"/>
  <c r="I13" i="6"/>
  <c r="K13" i="6"/>
  <c r="J13" i="6"/>
  <c r="Q9" i="6"/>
  <c r="S9" i="6"/>
  <c r="R9" i="6"/>
  <c r="M14" i="5"/>
  <c r="L14" i="5"/>
  <c r="K14" i="5"/>
  <c r="J14" i="5"/>
  <c r="I14" i="5"/>
  <c r="E189" i="3"/>
  <c r="G115" i="3"/>
  <c r="I47" i="6"/>
  <c r="J47" i="6"/>
  <c r="K47" i="6"/>
  <c r="Q43" i="6"/>
  <c r="R43" i="6"/>
  <c r="S43" i="6"/>
  <c r="I27" i="6"/>
  <c r="J27" i="6"/>
  <c r="K27" i="6"/>
  <c r="Q23" i="6"/>
  <c r="R23" i="6"/>
  <c r="S23" i="6"/>
  <c r="Q16" i="6"/>
  <c r="R16" i="6"/>
  <c r="S16" i="6"/>
  <c r="R50" i="6"/>
  <c r="Q50" i="6"/>
  <c r="S50" i="6"/>
  <c r="J34" i="6"/>
  <c r="I34" i="6"/>
  <c r="K34" i="6"/>
  <c r="R30" i="6"/>
  <c r="Q30" i="6"/>
  <c r="S30" i="6"/>
  <c r="J7" i="6"/>
  <c r="I7" i="6"/>
  <c r="K7" i="6"/>
  <c r="J51" i="5"/>
  <c r="I51" i="5"/>
  <c r="K51" i="5"/>
  <c r="M51" i="5"/>
  <c r="L51" i="5"/>
  <c r="K48" i="6"/>
  <c r="J48" i="6"/>
  <c r="I48" i="6"/>
  <c r="S44" i="6"/>
  <c r="R44" i="6"/>
  <c r="Q44" i="6"/>
  <c r="K28" i="6"/>
  <c r="J28" i="6"/>
  <c r="I28" i="6"/>
  <c r="S24" i="6"/>
  <c r="R24" i="6"/>
  <c r="Q24" i="6"/>
  <c r="K42" i="6"/>
  <c r="J42" i="6"/>
  <c r="I42" i="6"/>
  <c r="R38" i="6"/>
  <c r="S38" i="6"/>
  <c r="Q38" i="6"/>
  <c r="J22" i="6"/>
  <c r="K22" i="6"/>
  <c r="I22" i="6"/>
  <c r="R18" i="6"/>
  <c r="Q18" i="6"/>
  <c r="S18" i="6"/>
  <c r="J15" i="6"/>
  <c r="K15" i="6"/>
  <c r="I15" i="6"/>
  <c r="R11" i="6"/>
  <c r="S11" i="6"/>
  <c r="Q11" i="6"/>
  <c r="M47" i="5"/>
  <c r="L47" i="5"/>
  <c r="J47" i="5"/>
  <c r="K47" i="5"/>
  <c r="I47" i="5"/>
  <c r="L27" i="5"/>
  <c r="M27" i="5"/>
  <c r="J27" i="5"/>
  <c r="I27" i="5"/>
  <c r="K27" i="5"/>
  <c r="I8" i="5"/>
  <c r="M8" i="5"/>
  <c r="L8" i="5"/>
  <c r="K8" i="5"/>
  <c r="J8" i="5"/>
  <c r="G193" i="3"/>
  <c r="G188" i="3"/>
  <c r="K49" i="6"/>
  <c r="I49" i="6"/>
  <c r="J49" i="6"/>
  <c r="S45" i="6"/>
  <c r="Q45" i="6"/>
  <c r="R45" i="6"/>
  <c r="K29" i="6"/>
  <c r="I29" i="6"/>
  <c r="J29" i="6"/>
  <c r="S25" i="6"/>
  <c r="Q25" i="6"/>
  <c r="R25" i="6"/>
  <c r="M46" i="5"/>
  <c r="K46" i="5"/>
  <c r="I46" i="5"/>
  <c r="L46" i="5"/>
  <c r="J46" i="5"/>
  <c r="M26" i="5"/>
  <c r="I26" i="5"/>
  <c r="L26" i="5"/>
  <c r="K26" i="5"/>
  <c r="J26" i="5"/>
  <c r="I7" i="5"/>
  <c r="M7" i="5"/>
  <c r="L7" i="5"/>
  <c r="J7" i="5"/>
  <c r="K7" i="5"/>
  <c r="F188" i="3"/>
  <c r="R52" i="6"/>
  <c r="Q52" i="6"/>
  <c r="S52" i="6"/>
  <c r="J36" i="6"/>
  <c r="I36" i="6"/>
  <c r="K36" i="6"/>
  <c r="R32" i="6"/>
  <c r="Q32" i="6"/>
  <c r="S32" i="6"/>
  <c r="J9" i="6"/>
  <c r="I9" i="6"/>
  <c r="K9" i="6"/>
  <c r="L45" i="5"/>
  <c r="J45" i="5"/>
  <c r="I45" i="5"/>
  <c r="M45" i="5"/>
  <c r="K45" i="5"/>
  <c r="J25" i="5"/>
  <c r="I25" i="5"/>
  <c r="M25" i="5"/>
  <c r="L25" i="5"/>
  <c r="K25" i="5"/>
  <c r="E193" i="3"/>
  <c r="E188" i="3"/>
  <c r="B35" i="11"/>
  <c r="D34" i="11"/>
  <c r="K43" i="6"/>
  <c r="J43" i="6"/>
  <c r="I43" i="6"/>
  <c r="S39" i="6"/>
  <c r="R39" i="6"/>
  <c r="Q39" i="6"/>
  <c r="K50" i="6"/>
  <c r="J50" i="6"/>
  <c r="I50" i="6"/>
  <c r="S46" i="6"/>
  <c r="R46" i="6"/>
  <c r="Q46" i="6"/>
  <c r="K37" i="6"/>
  <c r="J37" i="6"/>
  <c r="I37" i="6"/>
  <c r="S33" i="6"/>
  <c r="R33" i="6"/>
  <c r="Q33" i="6"/>
  <c r="K17" i="6"/>
  <c r="I17" i="6"/>
  <c r="J17" i="6"/>
  <c r="K44" i="6"/>
  <c r="J44" i="6"/>
  <c r="I44" i="6"/>
  <c r="S40" i="6"/>
  <c r="R40" i="6"/>
  <c r="Q40" i="6"/>
  <c r="K24" i="6"/>
  <c r="I24" i="6"/>
  <c r="J24" i="6"/>
  <c r="Q20" i="6"/>
  <c r="S20" i="6"/>
  <c r="R20" i="6"/>
  <c r="Q13" i="6"/>
  <c r="S13" i="6"/>
  <c r="R13" i="6"/>
  <c r="M41" i="5"/>
  <c r="L41" i="5"/>
  <c r="J41" i="5"/>
  <c r="I41" i="5"/>
  <c r="K41" i="5"/>
  <c r="M21" i="5"/>
  <c r="L21" i="5"/>
  <c r="K21" i="5"/>
  <c r="J21" i="5"/>
  <c r="I21" i="5"/>
  <c r="K51" i="6"/>
  <c r="J51" i="6"/>
  <c r="I51" i="6"/>
  <c r="S47" i="6"/>
  <c r="R47" i="6"/>
  <c r="Q47" i="6"/>
  <c r="K31" i="6"/>
  <c r="J31" i="6"/>
  <c r="I31" i="6"/>
  <c r="S27" i="6"/>
  <c r="R27" i="6"/>
  <c r="Q27" i="6"/>
  <c r="K38" i="6"/>
  <c r="J38" i="6"/>
  <c r="I38" i="6"/>
  <c r="S34" i="6"/>
  <c r="R34" i="6"/>
  <c r="Q34" i="6"/>
  <c r="K45" i="6"/>
  <c r="J45" i="6"/>
  <c r="I45" i="6"/>
  <c r="S41" i="6"/>
  <c r="R41" i="6"/>
  <c r="Q41" i="6"/>
  <c r="B59" i="11"/>
  <c r="D58" i="11"/>
  <c r="R49" i="6"/>
  <c r="Q49" i="6"/>
  <c r="S49" i="6"/>
  <c r="K33" i="6"/>
  <c r="J33" i="6"/>
  <c r="I33" i="6"/>
  <c r="S29" i="6"/>
  <c r="Q29" i="6"/>
  <c r="R29" i="6"/>
  <c r="B81" i="11"/>
  <c r="D80" i="11"/>
  <c r="V19" i="5"/>
  <c r="T19" i="5"/>
  <c r="W19" i="5"/>
  <c r="U19" i="5"/>
  <c r="S19" i="5"/>
  <c r="U15" i="5"/>
  <c r="T15" i="5"/>
  <c r="S15" i="5"/>
  <c r="W15" i="5"/>
  <c r="V15" i="5"/>
  <c r="L209" i="3"/>
  <c r="K209" i="3"/>
  <c r="J209" i="3"/>
  <c r="K21" i="6"/>
  <c r="J21" i="6"/>
  <c r="I21" i="6"/>
  <c r="T49" i="5"/>
  <c r="S49" i="5"/>
  <c r="U49" i="5"/>
  <c r="W49" i="5"/>
  <c r="V49" i="5"/>
  <c r="J172" i="3"/>
  <c r="K172" i="3"/>
  <c r="L172" i="3"/>
  <c r="V27" i="5"/>
  <c r="T27" i="5"/>
  <c r="S27" i="5"/>
  <c r="W27" i="5"/>
  <c r="U27" i="5"/>
  <c r="K18" i="6"/>
  <c r="J18" i="6"/>
  <c r="I18" i="6"/>
  <c r="V47" i="5"/>
  <c r="U47" i="5"/>
  <c r="W47" i="5"/>
  <c r="T47" i="5"/>
  <c r="S47" i="5"/>
  <c r="W11" i="5"/>
  <c r="S11" i="5"/>
  <c r="V11" i="5"/>
  <c r="U11" i="5"/>
  <c r="T11" i="5"/>
  <c r="W45" i="5"/>
  <c r="V45" i="5"/>
  <c r="U45" i="5"/>
  <c r="T45" i="5"/>
  <c r="S45" i="5"/>
  <c r="W30" i="5"/>
  <c r="S30" i="5"/>
  <c r="V30" i="5"/>
  <c r="U30" i="5"/>
  <c r="T30" i="5"/>
  <c r="W50" i="5"/>
  <c r="S50" i="5"/>
  <c r="V50" i="5"/>
  <c r="U50" i="5"/>
  <c r="T50" i="5"/>
  <c r="W12" i="5"/>
  <c r="V12" i="5"/>
  <c r="U12" i="5"/>
  <c r="T12" i="5"/>
  <c r="S12" i="5"/>
  <c r="W31" i="5"/>
  <c r="V31" i="5"/>
  <c r="U31" i="5"/>
  <c r="T31" i="5"/>
  <c r="S31" i="5"/>
  <c r="W51" i="5"/>
  <c r="V51" i="5"/>
  <c r="S51" i="5"/>
  <c r="U51" i="5"/>
  <c r="T51" i="5"/>
  <c r="T16" i="5"/>
  <c r="S16" i="5"/>
  <c r="W16" i="5"/>
  <c r="V16" i="5"/>
  <c r="U16" i="5"/>
  <c r="V35" i="5"/>
  <c r="T35" i="5"/>
  <c r="S35" i="5"/>
  <c r="W35" i="5"/>
  <c r="U35" i="5"/>
  <c r="W36" i="5"/>
  <c r="U36" i="5"/>
  <c r="S36" i="5"/>
  <c r="V36" i="5"/>
  <c r="T36" i="5"/>
  <c r="V17" i="5"/>
  <c r="W17" i="5"/>
  <c r="T17" i="5"/>
  <c r="S17" i="5"/>
  <c r="U17" i="5"/>
  <c r="V37" i="5"/>
  <c r="T37" i="5"/>
  <c r="W37" i="5"/>
  <c r="U37" i="5"/>
  <c r="S37" i="5"/>
  <c r="V39" i="5"/>
  <c r="T39" i="5"/>
  <c r="U39" i="5"/>
  <c r="S39" i="5"/>
  <c r="W39" i="5"/>
  <c r="T21" i="5"/>
  <c r="V21" i="5"/>
  <c r="U21" i="5"/>
  <c r="W21" i="5"/>
  <c r="S21" i="5"/>
  <c r="T41" i="5"/>
  <c r="W41" i="5"/>
  <c r="V41" i="5"/>
  <c r="U41" i="5"/>
  <c r="S41" i="5"/>
  <c r="T23" i="5"/>
  <c r="S23" i="5"/>
  <c r="W23" i="5"/>
  <c r="V23" i="5"/>
  <c r="U23" i="5"/>
  <c r="V43" i="5"/>
  <c r="U43" i="5"/>
  <c r="S43" i="5"/>
  <c r="T43" i="5"/>
  <c r="W43" i="5"/>
  <c r="S17" i="6"/>
  <c r="R17" i="6"/>
  <c r="Q17" i="6"/>
  <c r="V7" i="5"/>
  <c r="U7" i="5"/>
  <c r="S7" i="5"/>
  <c r="W7" i="5"/>
  <c r="T7" i="5"/>
  <c r="I188" i="3"/>
  <c r="L177" i="3"/>
  <c r="J177" i="3"/>
  <c r="K177" i="3"/>
  <c r="K154" i="3"/>
  <c r="J154" i="3"/>
  <c r="L154" i="3"/>
  <c r="K159" i="3"/>
  <c r="J159" i="3"/>
  <c r="L159" i="3"/>
  <c r="K164" i="3"/>
  <c r="J164" i="3"/>
  <c r="L164" i="3"/>
  <c r="K169" i="3"/>
  <c r="J169" i="3"/>
  <c r="L169" i="3"/>
  <c r="K174" i="3"/>
  <c r="J174" i="3"/>
  <c r="L174" i="3"/>
  <c r="K179" i="3"/>
  <c r="J179" i="3"/>
  <c r="I190" i="3"/>
  <c r="L179" i="3"/>
  <c r="K184" i="3"/>
  <c r="J184" i="3"/>
  <c r="L184" i="3"/>
  <c r="I195" i="3"/>
  <c r="L212" i="3"/>
  <c r="K212" i="3"/>
  <c r="J212" i="3"/>
  <c r="L217" i="3"/>
  <c r="K217" i="3"/>
  <c r="J217" i="3"/>
  <c r="K155" i="3"/>
  <c r="J155" i="3"/>
  <c r="L155" i="3"/>
  <c r="K160" i="3"/>
  <c r="J160" i="3"/>
  <c r="L160" i="3"/>
  <c r="L165" i="3"/>
  <c r="K165" i="3"/>
  <c r="J165" i="3"/>
  <c r="J170" i="3"/>
  <c r="K170" i="3"/>
  <c r="L170" i="3"/>
  <c r="K175" i="3"/>
  <c r="J175" i="3"/>
  <c r="L175" i="3"/>
  <c r="I186" i="3"/>
  <c r="I191" i="3"/>
  <c r="K180" i="3"/>
  <c r="J180" i="3"/>
  <c r="L180" i="3"/>
  <c r="K185" i="3"/>
  <c r="J185" i="3"/>
  <c r="I196" i="3"/>
  <c r="L185" i="3"/>
  <c r="S19" i="6"/>
  <c r="R19" i="6"/>
  <c r="Q19" i="6"/>
  <c r="W46" i="5"/>
  <c r="V46" i="5"/>
  <c r="U46" i="5"/>
  <c r="T46" i="5"/>
  <c r="S46" i="5"/>
  <c r="W38" i="5"/>
  <c r="U38" i="5"/>
  <c r="S38" i="5"/>
  <c r="V38" i="5"/>
  <c r="T38" i="5"/>
  <c r="L173" i="3"/>
  <c r="J173" i="3"/>
  <c r="K173" i="3"/>
  <c r="E120" i="3"/>
  <c r="E117" i="3"/>
  <c r="E122" i="3"/>
  <c r="B103" i="11"/>
  <c r="D102" i="11"/>
  <c r="K19" i="6"/>
  <c r="J19" i="6"/>
  <c r="I19" i="6"/>
  <c r="W26" i="5"/>
  <c r="V26" i="5"/>
  <c r="U26" i="5"/>
  <c r="T26" i="5"/>
  <c r="S26" i="5"/>
  <c r="W44" i="5"/>
  <c r="V44" i="5"/>
  <c r="U44" i="5"/>
  <c r="T44" i="5"/>
  <c r="S44" i="5"/>
  <c r="H113" i="3"/>
  <c r="K113" i="3" s="1"/>
  <c r="K89" i="3"/>
  <c r="J89" i="3"/>
  <c r="L89" i="3"/>
  <c r="K68" i="3"/>
  <c r="J68" i="3"/>
  <c r="L68" i="3"/>
  <c r="J19" i="3"/>
  <c r="L19" i="3"/>
  <c r="K19" i="3"/>
  <c r="L16" i="3"/>
  <c r="K16" i="3"/>
  <c r="J16" i="3"/>
  <c r="K49" i="2"/>
  <c r="L49" i="2"/>
  <c r="J49" i="2"/>
  <c r="L23" i="2"/>
  <c r="K23" i="2"/>
  <c r="J23" i="2"/>
  <c r="L28" i="3"/>
  <c r="K28" i="3"/>
  <c r="J28" i="3"/>
  <c r="K25" i="3"/>
  <c r="J25" i="3"/>
  <c r="L25" i="3"/>
  <c r="K34" i="2"/>
  <c r="J34" i="2"/>
  <c r="L34" i="2"/>
  <c r="H188" i="3"/>
  <c r="K81" i="3"/>
  <c r="L81" i="3"/>
  <c r="J81" i="3"/>
  <c r="L64" i="3"/>
  <c r="K64" i="3"/>
  <c r="J64" i="3"/>
  <c r="K22" i="3"/>
  <c r="J22" i="3"/>
  <c r="L22" i="3"/>
  <c r="K106" i="3"/>
  <c r="I117" i="3"/>
  <c r="L106" i="3"/>
  <c r="J106" i="3"/>
  <c r="F113" i="3"/>
  <c r="K97" i="3"/>
  <c r="J97" i="3"/>
  <c r="L97" i="3"/>
  <c r="K52" i="3"/>
  <c r="J52" i="3"/>
  <c r="K48" i="3"/>
  <c r="J48" i="3"/>
  <c r="H196" i="3"/>
  <c r="H187" i="3"/>
  <c r="K111" i="3"/>
  <c r="L111" i="3"/>
  <c r="J111" i="3"/>
  <c r="I122" i="3"/>
  <c r="H117" i="3"/>
  <c r="L71" i="3"/>
  <c r="K71" i="3"/>
  <c r="J71" i="3"/>
  <c r="L37" i="2"/>
  <c r="K37" i="2"/>
  <c r="J37" i="2"/>
  <c r="L13" i="2"/>
  <c r="J13" i="2"/>
  <c r="K13" i="2"/>
  <c r="K10" i="2"/>
  <c r="J10" i="2"/>
  <c r="L10" i="2"/>
  <c r="L136" i="3"/>
  <c r="K136" i="3"/>
  <c r="J136" i="3"/>
  <c r="H122" i="3"/>
  <c r="K101" i="3"/>
  <c r="L101" i="3"/>
  <c r="J101" i="3"/>
  <c r="J44" i="3"/>
  <c r="K44" i="3"/>
  <c r="J34" i="3"/>
  <c r="L34" i="3"/>
  <c r="K34" i="3"/>
  <c r="L31" i="3"/>
  <c r="K31" i="3"/>
  <c r="J31" i="3"/>
  <c r="J9" i="3"/>
  <c r="L9" i="3"/>
  <c r="K9" i="3"/>
  <c r="K54" i="3"/>
  <c r="J54" i="3"/>
  <c r="K58" i="3"/>
  <c r="J58" i="3"/>
  <c r="J56" i="3"/>
  <c r="K56" i="3"/>
  <c r="J41" i="3"/>
  <c r="K41" i="3"/>
  <c r="K53" i="3"/>
  <c r="J53" i="3"/>
  <c r="J59" i="3"/>
  <c r="K59" i="3"/>
  <c r="L62" i="3"/>
  <c r="K62" i="3"/>
  <c r="J62" i="3"/>
  <c r="L67" i="3"/>
  <c r="K67" i="3"/>
  <c r="J67" i="3"/>
  <c r="J72" i="3"/>
  <c r="K72" i="3"/>
  <c r="L72" i="3"/>
  <c r="K60" i="3"/>
  <c r="J60" i="3"/>
  <c r="L73" i="2"/>
  <c r="K73" i="2"/>
  <c r="J73" i="2"/>
  <c r="L60" i="2"/>
  <c r="K60" i="2"/>
  <c r="J60" i="2"/>
  <c r="F117" i="3"/>
  <c r="L80" i="3"/>
  <c r="K80" i="3"/>
  <c r="J80" i="3"/>
  <c r="K12" i="3"/>
  <c r="L12" i="3"/>
  <c r="J12" i="3"/>
  <c r="L35" i="2"/>
  <c r="K35" i="2"/>
  <c r="J35" i="2"/>
  <c r="L40" i="2"/>
  <c r="K40" i="2"/>
  <c r="J40" i="2"/>
  <c r="I43" i="2"/>
  <c r="H121" i="3"/>
  <c r="L105" i="3"/>
  <c r="K105" i="3"/>
  <c r="I116" i="3"/>
  <c r="J105" i="3"/>
  <c r="K84" i="3"/>
  <c r="L84" i="3"/>
  <c r="J84" i="3"/>
  <c r="K40" i="3"/>
  <c r="J40" i="3"/>
  <c r="L18" i="3"/>
  <c r="K18" i="3"/>
  <c r="J18" i="3"/>
  <c r="L15" i="3"/>
  <c r="K15" i="3"/>
  <c r="J15" i="3"/>
  <c r="J66" i="2"/>
  <c r="L66" i="2"/>
  <c r="K66" i="2"/>
  <c r="I69" i="2"/>
  <c r="L63" i="2"/>
  <c r="K63" i="2"/>
  <c r="J63" i="2"/>
  <c r="E43" i="2"/>
  <c r="I68" i="2"/>
  <c r="L65" i="2"/>
  <c r="K65" i="2"/>
  <c r="J65" i="2"/>
  <c r="L141" i="3"/>
  <c r="K141" i="3"/>
  <c r="J141" i="3"/>
  <c r="H116" i="3"/>
  <c r="K55" i="3"/>
  <c r="J55" i="3"/>
  <c r="K51" i="3"/>
  <c r="J51" i="3"/>
  <c r="K47" i="3"/>
  <c r="J47" i="3"/>
  <c r="L51" i="2"/>
  <c r="K51" i="2"/>
  <c r="J51" i="2"/>
  <c r="L22" i="2"/>
  <c r="K22" i="2"/>
  <c r="J22" i="2"/>
  <c r="L12" i="2"/>
  <c r="K12" i="2"/>
  <c r="J12" i="2"/>
  <c r="J75" i="2"/>
  <c r="L75" i="2"/>
  <c r="K75" i="2"/>
  <c r="L100" i="3"/>
  <c r="K100" i="3"/>
  <c r="J100" i="3"/>
  <c r="L63" i="3"/>
  <c r="K63" i="3"/>
  <c r="J63" i="3"/>
  <c r="J24" i="3"/>
  <c r="L24" i="3"/>
  <c r="K24" i="3"/>
  <c r="L21" i="3"/>
  <c r="K21" i="3"/>
  <c r="J21" i="3"/>
  <c r="L8" i="3"/>
  <c r="K8" i="3"/>
  <c r="J8" i="3"/>
  <c r="K11" i="2"/>
  <c r="L11" i="2"/>
  <c r="J11" i="2"/>
  <c r="K16" i="2"/>
  <c r="J16" i="2"/>
  <c r="K62" i="2"/>
  <c r="J62" i="2"/>
  <c r="L62" i="2"/>
  <c r="H194" i="3"/>
  <c r="H189" i="3"/>
  <c r="H192" i="3"/>
  <c r="H195" i="3"/>
  <c r="H186" i="3"/>
  <c r="F116" i="3"/>
  <c r="K70" i="3"/>
  <c r="L70" i="3"/>
  <c r="J70" i="3"/>
  <c r="K43" i="3"/>
  <c r="J43" i="3"/>
  <c r="K27" i="3"/>
  <c r="L27" i="3"/>
  <c r="J27" i="3"/>
  <c r="K39" i="2"/>
  <c r="I42" i="2"/>
  <c r="L39" i="2"/>
  <c r="J39" i="2"/>
  <c r="I120" i="3"/>
  <c r="L109" i="3"/>
  <c r="K109" i="3"/>
  <c r="J109" i="3"/>
  <c r="J87" i="3"/>
  <c r="L87" i="3"/>
  <c r="K87" i="3"/>
  <c r="L33" i="3"/>
  <c r="K33" i="3"/>
  <c r="J33" i="3"/>
  <c r="L30" i="3"/>
  <c r="K30" i="3"/>
  <c r="J30" i="3"/>
  <c r="J33" i="2"/>
  <c r="L33" i="2"/>
  <c r="K33" i="2"/>
  <c r="J9" i="2"/>
  <c r="L9" i="2"/>
  <c r="K9" i="2"/>
  <c r="H120" i="3"/>
  <c r="L142" i="3"/>
  <c r="K142" i="3"/>
  <c r="J142" i="3"/>
  <c r="L145" i="3"/>
  <c r="K145" i="3"/>
  <c r="J145" i="3"/>
  <c r="L90" i="3"/>
  <c r="K90" i="3"/>
  <c r="J90" i="3"/>
  <c r="K96" i="3"/>
  <c r="L96" i="3"/>
  <c r="J96" i="3"/>
  <c r="J82" i="3"/>
  <c r="L82" i="3"/>
  <c r="K82" i="3"/>
  <c r="L137" i="3"/>
  <c r="J137" i="3"/>
  <c r="K137" i="3"/>
  <c r="L140" i="3"/>
  <c r="J140" i="3"/>
  <c r="K140" i="3"/>
  <c r="L85" i="3"/>
  <c r="J85" i="3"/>
  <c r="K85" i="3"/>
  <c r="K91" i="3"/>
  <c r="L91" i="3"/>
  <c r="J91" i="3"/>
  <c r="L94" i="3"/>
  <c r="K94" i="3"/>
  <c r="J94" i="3"/>
  <c r="L104" i="3"/>
  <c r="K104" i="3"/>
  <c r="I115" i="3"/>
  <c r="J104" i="3"/>
  <c r="L107" i="3"/>
  <c r="K107" i="3"/>
  <c r="I118" i="3"/>
  <c r="J107" i="3"/>
  <c r="L110" i="3"/>
  <c r="K110" i="3"/>
  <c r="J110" i="3"/>
  <c r="I121" i="3"/>
  <c r="J92" i="3"/>
  <c r="L92" i="3"/>
  <c r="K92" i="3"/>
  <c r="J135" i="3"/>
  <c r="L135" i="3"/>
  <c r="K135" i="3"/>
  <c r="L95" i="3"/>
  <c r="K95" i="3"/>
  <c r="J95" i="3"/>
  <c r="K138" i="3"/>
  <c r="J138" i="3"/>
  <c r="L138" i="3"/>
  <c r="K143" i="3"/>
  <c r="J143" i="3"/>
  <c r="L143" i="3"/>
  <c r="L83" i="3"/>
  <c r="K83" i="3"/>
  <c r="J83" i="3"/>
  <c r="J88" i="3"/>
  <c r="L88" i="3"/>
  <c r="K88" i="3"/>
  <c r="J93" i="3"/>
  <c r="K93" i="3"/>
  <c r="L93" i="3"/>
  <c r="K98" i="3"/>
  <c r="J98" i="3"/>
  <c r="L98" i="3"/>
  <c r="I114" i="3"/>
  <c r="K103" i="3"/>
  <c r="J103" i="3"/>
  <c r="L103" i="3"/>
  <c r="L108" i="3"/>
  <c r="K108" i="3"/>
  <c r="I119" i="3"/>
  <c r="J108" i="3"/>
  <c r="L139" i="3"/>
  <c r="K139" i="3"/>
  <c r="J139" i="3"/>
  <c r="L144" i="3"/>
  <c r="K144" i="3"/>
  <c r="J144" i="3"/>
  <c r="L66" i="3"/>
  <c r="K66" i="3"/>
  <c r="J66" i="3"/>
  <c r="K59" i="2"/>
  <c r="J59" i="2"/>
  <c r="L59" i="2"/>
  <c r="J74" i="2"/>
  <c r="K74" i="2"/>
  <c r="L74" i="2"/>
  <c r="F120" i="3"/>
  <c r="H115" i="3"/>
  <c r="H114" i="3"/>
  <c r="H119" i="3"/>
  <c r="F115" i="3"/>
  <c r="F123" i="3"/>
  <c r="F118" i="3"/>
  <c r="F121" i="3"/>
  <c r="F122" i="3"/>
  <c r="J61" i="2"/>
  <c r="K61" i="2"/>
  <c r="L61" i="2"/>
  <c r="F119" i="3"/>
  <c r="K65" i="3"/>
  <c r="L65" i="3"/>
  <c r="J65" i="3"/>
  <c r="J57" i="3"/>
  <c r="K57" i="3"/>
  <c r="H123" i="3"/>
  <c r="H118" i="3"/>
  <c r="K64" i="2"/>
  <c r="L64" i="2"/>
  <c r="J64" i="2"/>
  <c r="T16" i="44"/>
  <c r="S16" i="44"/>
  <c r="R16" i="44"/>
  <c r="Q16" i="44"/>
  <c r="P16" i="44"/>
  <c r="L11" i="39"/>
  <c r="M11" i="39"/>
  <c r="K11" i="39"/>
  <c r="M146" i="43"/>
  <c r="O146" i="43"/>
  <c r="N146" i="43"/>
  <c r="L146" i="43"/>
  <c r="N16" i="45"/>
  <c r="L16" i="45"/>
  <c r="M16" i="45"/>
  <c r="J16" i="45"/>
  <c r="I16" i="45"/>
  <c r="H16" i="45"/>
  <c r="O146" i="45"/>
  <c r="N146" i="45"/>
  <c r="M146" i="45"/>
  <c r="L146" i="45"/>
  <c r="N16" i="44"/>
  <c r="M16" i="44"/>
  <c r="L16" i="44"/>
  <c r="N146" i="44"/>
  <c r="M146" i="44"/>
  <c r="L146" i="44"/>
  <c r="O146" i="44"/>
  <c r="I16" i="44"/>
  <c r="H16" i="44"/>
  <c r="J16" i="44"/>
  <c r="I146" i="43"/>
  <c r="H146" i="43"/>
  <c r="K146" i="43" s="1"/>
  <c r="G146" i="43"/>
  <c r="N16" i="43"/>
  <c r="M16" i="43"/>
  <c r="L16" i="43"/>
  <c r="T16" i="45"/>
  <c r="S16" i="45"/>
  <c r="R16" i="45"/>
  <c r="Q16" i="45"/>
  <c r="P16" i="45"/>
  <c r="N129" i="39"/>
  <c r="L129" i="39"/>
  <c r="K129" i="39"/>
  <c r="O129" i="39"/>
  <c r="M129" i="39"/>
  <c r="H146" i="44"/>
  <c r="K146" i="44" s="1"/>
  <c r="I146" i="44"/>
  <c r="G146" i="44"/>
  <c r="O11" i="39"/>
  <c r="Q11" i="39"/>
  <c r="R11" i="39"/>
  <c r="T11" i="39"/>
  <c r="S11" i="39"/>
  <c r="P11" i="39"/>
  <c r="I11" i="39"/>
  <c r="G11" i="39"/>
  <c r="H11" i="39"/>
  <c r="J34" i="28"/>
  <c r="L34" i="28"/>
  <c r="K34" i="28"/>
  <c r="I34" i="28"/>
  <c r="M34" i="28"/>
  <c r="M62" i="28"/>
  <c r="L62" i="28"/>
  <c r="K62" i="28"/>
  <c r="J62" i="28"/>
  <c r="I62" i="28"/>
  <c r="M104" i="28"/>
  <c r="L104" i="28"/>
  <c r="K104" i="28"/>
  <c r="J104" i="28"/>
  <c r="I104" i="28"/>
  <c r="K62" i="27"/>
  <c r="J62" i="27"/>
  <c r="I62" i="27"/>
  <c r="M20" i="28"/>
  <c r="K20" i="28"/>
  <c r="J20" i="28"/>
  <c r="I20" i="28"/>
  <c r="L20" i="28"/>
  <c r="I76" i="26"/>
  <c r="K76" i="26"/>
  <c r="J76" i="26"/>
  <c r="K62" i="26"/>
  <c r="J62" i="26"/>
  <c r="I62" i="26"/>
  <c r="K48" i="26"/>
  <c r="J48" i="26"/>
  <c r="I48" i="26"/>
  <c r="K160" i="26"/>
  <c r="J160" i="26"/>
  <c r="I160" i="26"/>
  <c r="K104" i="26"/>
  <c r="J104" i="26"/>
  <c r="I104" i="26"/>
  <c r="K34" i="26"/>
  <c r="J34" i="26"/>
  <c r="I34" i="26"/>
  <c r="K21" i="22"/>
  <c r="J21" i="22"/>
  <c r="L21" i="22"/>
  <c r="R22" i="21"/>
  <c r="Q22" i="21"/>
  <c r="I22" i="21"/>
  <c r="H22" i="21"/>
  <c r="I120" i="21"/>
  <c r="H120" i="21"/>
  <c r="X135" i="19"/>
  <c r="H9" i="19"/>
  <c r="J9" i="19"/>
  <c r="X107" i="19"/>
  <c r="X77" i="19"/>
  <c r="J51" i="19"/>
  <c r="H51" i="19"/>
  <c r="J49" i="19"/>
  <c r="H49" i="19"/>
  <c r="Y62" i="18"/>
  <c r="X62" i="18"/>
  <c r="Y76" i="18"/>
  <c r="X76" i="18"/>
  <c r="X92" i="18"/>
  <c r="Y92" i="18"/>
  <c r="X35" i="19"/>
  <c r="J91" i="19"/>
  <c r="H91" i="19"/>
  <c r="X23" i="19"/>
  <c r="Y78" i="18"/>
  <c r="X78" i="18"/>
  <c r="Y104" i="18"/>
  <c r="X104" i="18"/>
  <c r="Y8" i="18"/>
  <c r="X8" i="18"/>
  <c r="R20" i="18"/>
  <c r="Q20" i="18"/>
  <c r="Y118" i="18"/>
  <c r="X118" i="18"/>
  <c r="H65" i="19"/>
  <c r="J65" i="19"/>
  <c r="Y146" i="18"/>
  <c r="X146" i="18"/>
  <c r="Y48" i="18"/>
  <c r="X48" i="18"/>
  <c r="R8" i="18"/>
  <c r="Q8" i="18"/>
  <c r="Y50" i="18"/>
  <c r="X50" i="18"/>
  <c r="X21" i="19"/>
  <c r="Y34" i="18"/>
  <c r="X34" i="18"/>
  <c r="Y36" i="18"/>
  <c r="X36" i="18"/>
  <c r="X64" i="18"/>
  <c r="Y64" i="18"/>
  <c r="Y22" i="18"/>
  <c r="X22" i="18"/>
  <c r="Y90" i="18"/>
  <c r="X90" i="18"/>
  <c r="K37" i="17"/>
  <c r="J37" i="17"/>
  <c r="I37" i="17"/>
  <c r="K107" i="16"/>
  <c r="J107" i="16"/>
  <c r="I107" i="16"/>
  <c r="K91" i="17"/>
  <c r="J91" i="17"/>
  <c r="I91" i="17"/>
  <c r="J9" i="17"/>
  <c r="I9" i="17"/>
  <c r="K9" i="17"/>
  <c r="K51" i="17"/>
  <c r="J51" i="17"/>
  <c r="I51" i="17"/>
  <c r="J62" i="18"/>
  <c r="I62" i="18"/>
  <c r="K21" i="17"/>
  <c r="J21" i="17"/>
  <c r="I21" i="17"/>
  <c r="I8" i="18"/>
  <c r="J8" i="18"/>
  <c r="I79" i="17"/>
  <c r="K79" i="17"/>
  <c r="J79" i="17"/>
  <c r="I149" i="16"/>
  <c r="K149" i="16"/>
  <c r="J149" i="16"/>
  <c r="I35" i="17"/>
  <c r="K35" i="17"/>
  <c r="J35" i="17"/>
  <c r="K105" i="16"/>
  <c r="J105" i="16"/>
  <c r="I105" i="16"/>
  <c r="R34" i="18"/>
  <c r="Q34" i="18"/>
  <c r="X20" i="18"/>
  <c r="Y20" i="18"/>
  <c r="K119" i="17"/>
  <c r="J119" i="17"/>
  <c r="I119" i="17"/>
  <c r="K93" i="17"/>
  <c r="J93" i="17"/>
  <c r="I93" i="17"/>
  <c r="J135" i="17"/>
  <c r="I135" i="17"/>
  <c r="K135" i="17"/>
  <c r="K121" i="17"/>
  <c r="I121" i="17"/>
  <c r="J121" i="17"/>
  <c r="K23" i="17"/>
  <c r="J23" i="17"/>
  <c r="I23" i="17"/>
  <c r="Q50" i="18"/>
  <c r="R50" i="18"/>
  <c r="W9" i="17"/>
  <c r="V9" i="17"/>
  <c r="U9" i="17"/>
  <c r="K63" i="17"/>
  <c r="J63" i="17"/>
  <c r="I63" i="17"/>
  <c r="K49" i="17"/>
  <c r="J49" i="17"/>
  <c r="I49" i="17"/>
  <c r="J163" i="14"/>
  <c r="I163" i="14"/>
  <c r="J93" i="14"/>
  <c r="I93" i="14"/>
  <c r="J23" i="14"/>
  <c r="I23" i="14"/>
  <c r="J149" i="14"/>
  <c r="I149" i="14"/>
  <c r="J65" i="16"/>
  <c r="I65" i="16"/>
  <c r="K65" i="16"/>
  <c r="K133" i="16"/>
  <c r="J133" i="16"/>
  <c r="I133" i="16"/>
  <c r="K119" i="16"/>
  <c r="J119" i="16"/>
  <c r="I119" i="16"/>
  <c r="K93" i="16"/>
  <c r="J93" i="16"/>
  <c r="I93" i="16"/>
  <c r="I51" i="16"/>
  <c r="J51" i="16"/>
  <c r="K51" i="16"/>
  <c r="K161" i="17"/>
  <c r="J161" i="17"/>
  <c r="I161" i="17"/>
  <c r="W21" i="17"/>
  <c r="V21" i="17"/>
  <c r="U21" i="17"/>
  <c r="K63" i="16"/>
  <c r="J63" i="16"/>
  <c r="I63" i="16"/>
  <c r="M133" i="15"/>
  <c r="L133" i="15"/>
  <c r="K133" i="15"/>
  <c r="J133" i="15"/>
  <c r="I133" i="15"/>
  <c r="K35" i="16"/>
  <c r="J35" i="16"/>
  <c r="I35" i="16"/>
  <c r="M91" i="15"/>
  <c r="L91" i="15"/>
  <c r="K91" i="15"/>
  <c r="J91" i="15"/>
  <c r="I91" i="15"/>
  <c r="J37" i="14"/>
  <c r="I37" i="14"/>
  <c r="J51" i="14"/>
  <c r="I51" i="14"/>
  <c r="J65" i="14"/>
  <c r="I65" i="14"/>
  <c r="J79" i="14"/>
  <c r="I79" i="14"/>
  <c r="K23" i="16"/>
  <c r="J23" i="16"/>
  <c r="I23" i="16"/>
  <c r="M77" i="15"/>
  <c r="L77" i="15"/>
  <c r="K77" i="15"/>
  <c r="J77" i="15"/>
  <c r="I77" i="15"/>
  <c r="J135" i="14"/>
  <c r="I135" i="14"/>
  <c r="J121" i="14"/>
  <c r="I121" i="14"/>
  <c r="K79" i="16"/>
  <c r="I79" i="16"/>
  <c r="J79" i="16"/>
  <c r="K132" i="13"/>
  <c r="J132" i="13"/>
  <c r="I132" i="13"/>
  <c r="K48" i="13"/>
  <c r="J48" i="13"/>
  <c r="I48" i="13"/>
  <c r="J107" i="14"/>
  <c r="I107" i="14"/>
  <c r="K20" i="13"/>
  <c r="J20" i="13"/>
  <c r="I20" i="13"/>
  <c r="K34" i="13"/>
  <c r="J34" i="13"/>
  <c r="I34" i="13"/>
  <c r="K21" i="16"/>
  <c r="J21" i="16"/>
  <c r="I21" i="16"/>
  <c r="L53" i="12"/>
  <c r="K53" i="12"/>
  <c r="J53" i="12"/>
  <c r="I53" i="12"/>
  <c r="H57" i="12"/>
  <c r="L54" i="12"/>
  <c r="K54" i="12"/>
  <c r="J54" i="12"/>
  <c r="I54" i="12"/>
  <c r="K203" i="3"/>
  <c r="J203" i="3"/>
  <c r="K192" i="3"/>
  <c r="J192" i="3"/>
  <c r="J200" i="3"/>
  <c r="K200" i="3"/>
  <c r="K189" i="3"/>
  <c r="J189" i="3"/>
  <c r="J193" i="3"/>
  <c r="K193" i="3"/>
  <c r="K204" i="3"/>
  <c r="J204" i="3"/>
  <c r="K205" i="3"/>
  <c r="J205" i="3"/>
  <c r="K194" i="3"/>
  <c r="J194" i="3"/>
  <c r="J187" i="3"/>
  <c r="K187" i="3"/>
  <c r="K198" i="3"/>
  <c r="J198" i="3"/>
  <c r="J123" i="3"/>
  <c r="K123" i="3"/>
  <c r="K134" i="3"/>
  <c r="J134" i="3"/>
  <c r="K44" i="2"/>
  <c r="J44" i="2"/>
  <c r="K17" i="2"/>
  <c r="J17" i="2"/>
  <c r="K124" i="3"/>
  <c r="J124" i="3"/>
  <c r="J113" i="3"/>
  <c r="K18" i="2"/>
  <c r="J18" i="2"/>
  <c r="W14" i="16" l="1"/>
  <c r="W19" i="16"/>
  <c r="K153" i="16"/>
  <c r="K41" i="16"/>
  <c r="W11" i="16"/>
  <c r="K122" i="16"/>
  <c r="K139" i="16"/>
  <c r="W17" i="16"/>
  <c r="K143" i="16"/>
  <c r="K160" i="16"/>
  <c r="K62" i="16"/>
  <c r="F228" i="30"/>
  <c r="K84" i="16"/>
  <c r="W15" i="16"/>
  <c r="K102" i="16"/>
  <c r="K104" i="16"/>
  <c r="K71" i="16"/>
  <c r="K26" i="16"/>
  <c r="F250" i="30"/>
  <c r="W20" i="16"/>
  <c r="W12" i="16"/>
  <c r="K85" i="16"/>
  <c r="K48" i="16"/>
  <c r="K99" i="16"/>
  <c r="K95" i="16"/>
  <c r="K75" i="16"/>
  <c r="K72" i="16"/>
  <c r="K127" i="16"/>
  <c r="K33" i="16"/>
  <c r="K88" i="16"/>
  <c r="K52" i="16"/>
  <c r="K146" i="16"/>
  <c r="K13" i="16"/>
  <c r="K17" i="16"/>
  <c r="K110" i="16"/>
  <c r="K27" i="16"/>
  <c r="K144" i="16"/>
  <c r="K100" i="16"/>
  <c r="K86" i="16"/>
  <c r="K30" i="16"/>
  <c r="K152" i="16"/>
  <c r="K29" i="16"/>
  <c r="K14" i="16"/>
  <c r="K43" i="16"/>
  <c r="K130" i="16"/>
  <c r="K76" i="16"/>
  <c r="K39" i="16"/>
  <c r="K32" i="16"/>
  <c r="K60" i="16"/>
  <c r="K115" i="16"/>
  <c r="K158" i="16"/>
  <c r="K68" i="16"/>
  <c r="K25" i="16"/>
  <c r="K70" i="16"/>
  <c r="K46" i="16"/>
  <c r="K98" i="16"/>
  <c r="K108" i="16"/>
  <c r="K109" i="16"/>
  <c r="K87" i="16"/>
  <c r="K67" i="16"/>
  <c r="K89" i="16"/>
  <c r="K28" i="16"/>
  <c r="K18" i="16"/>
  <c r="K94" i="16"/>
  <c r="K80" i="16"/>
  <c r="K66" i="16"/>
  <c r="K44" i="16"/>
  <c r="K24" i="16"/>
  <c r="K154" i="16"/>
  <c r="K113" i="16"/>
  <c r="K101" i="16"/>
  <c r="K97" i="16"/>
  <c r="K128" i="16"/>
  <c r="K103" i="16"/>
  <c r="K56" i="16"/>
  <c r="K137" i="16"/>
  <c r="K55" i="16"/>
  <c r="K111" i="16"/>
  <c r="K12" i="16"/>
  <c r="K82" i="16"/>
  <c r="K156" i="16"/>
  <c r="K118" i="16"/>
  <c r="K73" i="16"/>
  <c r="K142" i="16"/>
  <c r="K58" i="16"/>
  <c r="K15" i="16"/>
  <c r="K132" i="16"/>
  <c r="K57" i="16"/>
  <c r="K11" i="16"/>
  <c r="K54" i="16"/>
  <c r="K42" i="16"/>
  <c r="K150" i="16"/>
  <c r="K123" i="16"/>
  <c r="K34" i="16"/>
  <c r="K45" i="16"/>
  <c r="K125" i="16"/>
  <c r="K124" i="16"/>
  <c r="K47" i="16"/>
  <c r="K126" i="16"/>
  <c r="K74" i="16"/>
  <c r="K10" i="16"/>
  <c r="W10" i="16"/>
  <c r="W18" i="16"/>
  <c r="K114" i="16"/>
  <c r="K19" i="16"/>
  <c r="K145" i="16"/>
  <c r="K20" i="16"/>
  <c r="K131" i="16"/>
  <c r="K129" i="16"/>
  <c r="W16" i="16"/>
  <c r="K136" i="16"/>
  <c r="K117" i="16"/>
  <c r="R14" i="19"/>
  <c r="R28" i="19"/>
  <c r="R18" i="19"/>
  <c r="R30" i="19"/>
  <c r="R31" i="19"/>
  <c r="R12" i="19"/>
  <c r="R44" i="19"/>
  <c r="R60" i="19"/>
  <c r="R128" i="19"/>
  <c r="K40" i="16"/>
  <c r="K90" i="16"/>
  <c r="K151" i="16"/>
  <c r="L57" i="12"/>
  <c r="K57" i="12"/>
  <c r="J57" i="12"/>
  <c r="I57" i="12"/>
  <c r="K70" i="2"/>
  <c r="J70" i="2"/>
  <c r="K119" i="3"/>
  <c r="J119" i="3"/>
  <c r="J130" i="3"/>
  <c r="K130" i="3"/>
  <c r="K125" i="3"/>
  <c r="J125" i="3"/>
  <c r="K114" i="3"/>
  <c r="J114" i="3"/>
  <c r="J132" i="3"/>
  <c r="K132" i="3"/>
  <c r="K121" i="3"/>
  <c r="J121" i="3"/>
  <c r="K118" i="3"/>
  <c r="J118" i="3"/>
  <c r="K129" i="3"/>
  <c r="J129" i="3"/>
  <c r="K126" i="3"/>
  <c r="J126" i="3"/>
  <c r="K115" i="3"/>
  <c r="J115" i="3"/>
  <c r="K120" i="3"/>
  <c r="J120" i="3"/>
  <c r="K131" i="3"/>
  <c r="J131" i="3"/>
  <c r="J45" i="2"/>
  <c r="K45" i="2"/>
  <c r="K42" i="2"/>
  <c r="J42" i="2"/>
  <c r="K71" i="2"/>
  <c r="J71" i="2"/>
  <c r="K68" i="2"/>
  <c r="J68" i="2"/>
  <c r="K72" i="2"/>
  <c r="J72" i="2"/>
  <c r="L72" i="2"/>
  <c r="L69" i="2"/>
  <c r="K69" i="2"/>
  <c r="J69" i="2"/>
  <c r="J116" i="3"/>
  <c r="K116" i="3"/>
  <c r="K127" i="3"/>
  <c r="J127" i="3"/>
  <c r="K46" i="2"/>
  <c r="J46" i="2"/>
  <c r="J43" i="2"/>
  <c r="K43" i="2"/>
  <c r="K122" i="3"/>
  <c r="J122" i="3"/>
  <c r="J133" i="3"/>
  <c r="K133" i="3"/>
  <c r="K117" i="3"/>
  <c r="J117" i="3"/>
  <c r="J128" i="3"/>
  <c r="K128" i="3"/>
  <c r="B104" i="11"/>
  <c r="D103" i="11"/>
  <c r="K196" i="3"/>
  <c r="J196" i="3"/>
  <c r="J207" i="3"/>
  <c r="K207" i="3"/>
  <c r="K191" i="3"/>
  <c r="J191" i="3"/>
  <c r="K202" i="3"/>
  <c r="J202" i="3"/>
  <c r="K186" i="3"/>
  <c r="J186" i="3"/>
  <c r="J197" i="3"/>
  <c r="K197" i="3"/>
  <c r="K206" i="3"/>
  <c r="J206" i="3"/>
  <c r="K195" i="3"/>
  <c r="J195" i="3"/>
  <c r="J190" i="3"/>
  <c r="K190" i="3"/>
  <c r="J201" i="3"/>
  <c r="K201" i="3"/>
  <c r="J199" i="3"/>
  <c r="K199" i="3"/>
  <c r="J188" i="3"/>
  <c r="K188" i="3"/>
  <c r="B82" i="11"/>
  <c r="D81" i="11"/>
  <c r="B60" i="11"/>
  <c r="D59" i="11"/>
  <c r="B36" i="11"/>
  <c r="D35" i="11"/>
  <c r="B11" i="11"/>
  <c r="D10" i="11"/>
  <c r="L55" i="12"/>
  <c r="K55" i="12"/>
  <c r="J55" i="12"/>
  <c r="I55" i="12"/>
  <c r="U20" i="13"/>
  <c r="W20" i="13"/>
  <c r="V20" i="13"/>
  <c r="L56" i="12"/>
  <c r="K56" i="12"/>
  <c r="J56" i="12"/>
  <c r="I56" i="12"/>
  <c r="J118" i="13"/>
  <c r="I118" i="13"/>
  <c r="K118" i="13"/>
  <c r="K104" i="13"/>
  <c r="J104" i="13"/>
  <c r="I104" i="13"/>
  <c r="K90" i="13"/>
  <c r="I90" i="13"/>
  <c r="J90" i="13"/>
  <c r="T23" i="14"/>
  <c r="S23" i="14"/>
  <c r="K76" i="13"/>
  <c r="J76" i="13"/>
  <c r="I76" i="13"/>
  <c r="V9" i="16"/>
  <c r="U9" i="16"/>
  <c r="W9" i="16"/>
  <c r="V21" i="16"/>
  <c r="U21" i="16"/>
  <c r="W21" i="16"/>
  <c r="K160" i="13"/>
  <c r="J160" i="13"/>
  <c r="I160" i="13"/>
  <c r="K62" i="13"/>
  <c r="J62" i="13"/>
  <c r="I62" i="13"/>
  <c r="K146" i="13"/>
  <c r="J146" i="13"/>
  <c r="I146" i="13"/>
  <c r="M161" i="15"/>
  <c r="L161" i="15"/>
  <c r="K161" i="15"/>
  <c r="I161" i="15"/>
  <c r="J161" i="15"/>
  <c r="M105" i="15"/>
  <c r="J105" i="15"/>
  <c r="L105" i="15"/>
  <c r="K105" i="15"/>
  <c r="I105" i="15"/>
  <c r="M21" i="15"/>
  <c r="L21" i="15"/>
  <c r="K21" i="15"/>
  <c r="J21" i="15"/>
  <c r="I21" i="15"/>
  <c r="J147" i="15"/>
  <c r="I147" i="15"/>
  <c r="M147" i="15"/>
  <c r="L147" i="15"/>
  <c r="K147" i="15"/>
  <c r="K35" i="15"/>
  <c r="J35" i="15"/>
  <c r="I35" i="15"/>
  <c r="M35" i="15"/>
  <c r="L35" i="15"/>
  <c r="M49" i="15"/>
  <c r="L49" i="15"/>
  <c r="K49" i="15"/>
  <c r="J49" i="15"/>
  <c r="I49" i="15"/>
  <c r="J119" i="15"/>
  <c r="I119" i="15"/>
  <c r="M119" i="15"/>
  <c r="K119" i="15"/>
  <c r="L119" i="15"/>
  <c r="M63" i="15"/>
  <c r="L63" i="15"/>
  <c r="K63" i="15"/>
  <c r="J63" i="15"/>
  <c r="I63" i="15"/>
  <c r="W21" i="15"/>
  <c r="Y21" i="15"/>
  <c r="X21" i="15"/>
  <c r="I9" i="16"/>
  <c r="K9" i="16"/>
  <c r="J9" i="16"/>
  <c r="K91" i="16"/>
  <c r="J91" i="16"/>
  <c r="I91" i="16"/>
  <c r="I105" i="17"/>
  <c r="K105" i="17"/>
  <c r="J105" i="17"/>
  <c r="K135" i="16"/>
  <c r="J135" i="16"/>
  <c r="I135" i="16"/>
  <c r="K65" i="17"/>
  <c r="J65" i="17"/>
  <c r="I65" i="17"/>
  <c r="K149" i="17"/>
  <c r="J149" i="17"/>
  <c r="I149" i="17"/>
  <c r="J37" i="16"/>
  <c r="I37" i="16"/>
  <c r="K37" i="16"/>
  <c r="J77" i="16"/>
  <c r="K77" i="16"/>
  <c r="I77" i="16"/>
  <c r="K121" i="16"/>
  <c r="J121" i="16"/>
  <c r="I121" i="16"/>
  <c r="K161" i="16"/>
  <c r="J161" i="16"/>
  <c r="I161" i="16"/>
  <c r="K147" i="16"/>
  <c r="J147" i="16"/>
  <c r="I147" i="16"/>
  <c r="K133" i="17"/>
  <c r="J133" i="17"/>
  <c r="I133" i="17"/>
  <c r="J147" i="17"/>
  <c r="I147" i="17"/>
  <c r="K147" i="17"/>
  <c r="I107" i="17"/>
  <c r="J107" i="17"/>
  <c r="K107" i="17"/>
  <c r="K77" i="17"/>
  <c r="J77" i="17"/>
  <c r="I77" i="17"/>
  <c r="J49" i="16"/>
  <c r="I49" i="16"/>
  <c r="K49" i="16"/>
  <c r="Q36" i="18"/>
  <c r="R36" i="18"/>
  <c r="R48" i="18"/>
  <c r="Q48" i="18"/>
  <c r="Q160" i="18"/>
  <c r="R160" i="18"/>
  <c r="Q148" i="18"/>
  <c r="R148" i="18"/>
  <c r="Q120" i="18"/>
  <c r="R120" i="18"/>
  <c r="Q78" i="18"/>
  <c r="R78" i="18"/>
  <c r="R118" i="18"/>
  <c r="Q118" i="18"/>
  <c r="R106" i="18"/>
  <c r="Q106" i="18"/>
  <c r="R134" i="18"/>
  <c r="Q134" i="18"/>
  <c r="Q146" i="18"/>
  <c r="R146" i="18"/>
  <c r="J78" i="18"/>
  <c r="I78" i="18"/>
  <c r="J22" i="18"/>
  <c r="I22" i="18"/>
  <c r="R62" i="18"/>
  <c r="Q62" i="18"/>
  <c r="J64" i="18"/>
  <c r="I64" i="18"/>
  <c r="R76" i="18"/>
  <c r="Q76" i="18"/>
  <c r="J36" i="18"/>
  <c r="I36" i="18"/>
  <c r="J34" i="18"/>
  <c r="I34" i="18"/>
  <c r="R64" i="18"/>
  <c r="Q64" i="18"/>
  <c r="J106" i="18"/>
  <c r="I106" i="18"/>
  <c r="R22" i="18"/>
  <c r="Q22" i="18"/>
  <c r="J50" i="18"/>
  <c r="I50" i="18"/>
  <c r="Q90" i="18"/>
  <c r="R90" i="18"/>
  <c r="R92" i="18"/>
  <c r="Q92" i="18"/>
  <c r="R104" i="18"/>
  <c r="Q104" i="18"/>
  <c r="R132" i="18"/>
  <c r="Q132" i="18"/>
  <c r="J48" i="18"/>
  <c r="I48" i="18"/>
  <c r="J120" i="18"/>
  <c r="I120" i="18"/>
  <c r="J20" i="18"/>
  <c r="I20" i="18"/>
  <c r="I134" i="18"/>
  <c r="J134" i="18"/>
  <c r="J146" i="18"/>
  <c r="I146" i="18"/>
  <c r="I104" i="18"/>
  <c r="J104" i="18"/>
  <c r="I76" i="18"/>
  <c r="J76" i="18"/>
  <c r="J132" i="18"/>
  <c r="I132" i="18"/>
  <c r="J90" i="18"/>
  <c r="I90" i="18"/>
  <c r="I92" i="18"/>
  <c r="J92" i="18"/>
  <c r="J148" i="18"/>
  <c r="I148" i="18"/>
  <c r="I160" i="18"/>
  <c r="J160" i="18"/>
  <c r="I118" i="18"/>
  <c r="J118" i="18"/>
  <c r="Y160" i="18"/>
  <c r="X160" i="18"/>
  <c r="Y148" i="18"/>
  <c r="X148" i="18"/>
  <c r="Y132" i="18"/>
  <c r="X132" i="18"/>
  <c r="X134" i="18"/>
  <c r="Y134" i="18"/>
  <c r="D93" i="19"/>
  <c r="D121" i="19"/>
  <c r="D133" i="19"/>
  <c r="D65" i="19"/>
  <c r="D63" i="19"/>
  <c r="D149" i="19"/>
  <c r="D135" i="19"/>
  <c r="D147" i="19"/>
  <c r="D105" i="19"/>
  <c r="D91" i="19"/>
  <c r="D107" i="19"/>
  <c r="D9" i="19"/>
  <c r="D161" i="19"/>
  <c r="D119" i="19"/>
  <c r="D79" i="19"/>
  <c r="D77" i="19"/>
  <c r="D35" i="19"/>
  <c r="D21" i="19"/>
  <c r="C7" i="19"/>
  <c r="I7" i="19" s="1"/>
  <c r="D49" i="19"/>
  <c r="D23" i="19"/>
  <c r="D37" i="19"/>
  <c r="D51" i="19"/>
  <c r="L149" i="19"/>
  <c r="L135" i="19"/>
  <c r="L77" i="19"/>
  <c r="L147" i="19"/>
  <c r="L119" i="19"/>
  <c r="L107" i="19"/>
  <c r="L91" i="19"/>
  <c r="L161" i="19"/>
  <c r="L121" i="19"/>
  <c r="L93" i="19"/>
  <c r="L79" i="19"/>
  <c r="L63" i="19"/>
  <c r="L35" i="19"/>
  <c r="K7" i="19"/>
  <c r="L21" i="19"/>
  <c r="L133" i="19"/>
  <c r="L23" i="19"/>
  <c r="L37" i="19"/>
  <c r="L51" i="19"/>
  <c r="L49" i="19"/>
  <c r="L65" i="19"/>
  <c r="L105" i="19"/>
  <c r="L9" i="19"/>
  <c r="R161" i="19"/>
  <c r="P161" i="19"/>
  <c r="R37" i="19"/>
  <c r="P37" i="19"/>
  <c r="R35" i="19"/>
  <c r="P35" i="19"/>
  <c r="R135" i="19"/>
  <c r="P135" i="19"/>
  <c r="R149" i="19"/>
  <c r="P149" i="19"/>
  <c r="R119" i="19"/>
  <c r="P119" i="19"/>
  <c r="R107" i="19"/>
  <c r="P107" i="19"/>
  <c r="R91" i="19"/>
  <c r="P91" i="19"/>
  <c r="P147" i="19"/>
  <c r="R147" i="19"/>
  <c r="R51" i="19"/>
  <c r="P51" i="19"/>
  <c r="P121" i="19"/>
  <c r="R121" i="19"/>
  <c r="R79" i="19"/>
  <c r="P79" i="19"/>
  <c r="R93" i="19"/>
  <c r="P93" i="19"/>
  <c r="R77" i="19"/>
  <c r="P77" i="19"/>
  <c r="R21" i="19"/>
  <c r="P21" i="19"/>
  <c r="R23" i="19"/>
  <c r="P23" i="19"/>
  <c r="R133" i="19"/>
  <c r="P133" i="19"/>
  <c r="R49" i="19"/>
  <c r="P49" i="19"/>
  <c r="R9" i="19"/>
  <c r="P9" i="19"/>
  <c r="R65" i="19"/>
  <c r="P65" i="19"/>
  <c r="R105" i="19"/>
  <c r="P105" i="19"/>
  <c r="R63" i="19"/>
  <c r="P63" i="19"/>
  <c r="Y106" i="18"/>
  <c r="X106" i="18"/>
  <c r="Y120" i="18"/>
  <c r="X120" i="18"/>
  <c r="X93" i="19"/>
  <c r="J37" i="19"/>
  <c r="H37" i="19"/>
  <c r="Z7" i="19"/>
  <c r="T7" i="19"/>
  <c r="X51" i="19"/>
  <c r="X49" i="19"/>
  <c r="X105" i="19"/>
  <c r="X161" i="19"/>
  <c r="X121" i="19"/>
  <c r="X79" i="19"/>
  <c r="X65" i="19"/>
  <c r="X63" i="19"/>
  <c r="X133" i="19"/>
  <c r="X149" i="19"/>
  <c r="X91" i="19"/>
  <c r="J35" i="19"/>
  <c r="H35" i="19"/>
  <c r="X147" i="19"/>
  <c r="J149" i="19"/>
  <c r="H149" i="19"/>
  <c r="J147" i="19"/>
  <c r="H147" i="19"/>
  <c r="J23" i="19"/>
  <c r="H23" i="19"/>
  <c r="J21" i="19"/>
  <c r="H21" i="19"/>
  <c r="J133" i="19"/>
  <c r="H133" i="19"/>
  <c r="J135" i="19"/>
  <c r="H135" i="19"/>
  <c r="J119" i="19"/>
  <c r="H119" i="19"/>
  <c r="H107" i="19"/>
  <c r="J107" i="19"/>
  <c r="J105" i="19"/>
  <c r="H105" i="19"/>
  <c r="J93" i="19"/>
  <c r="H93" i="19"/>
  <c r="J121" i="19"/>
  <c r="H121" i="19"/>
  <c r="J63" i="19"/>
  <c r="H63" i="19"/>
  <c r="H77" i="19"/>
  <c r="J77" i="19"/>
  <c r="H79" i="19"/>
  <c r="J79" i="19"/>
  <c r="X9" i="19"/>
  <c r="X37" i="19"/>
  <c r="X119" i="19"/>
  <c r="J161" i="19"/>
  <c r="H161" i="19"/>
  <c r="I148" i="21"/>
  <c r="H148" i="21"/>
  <c r="I50" i="21"/>
  <c r="H50" i="21"/>
  <c r="H92" i="21"/>
  <c r="I92" i="21"/>
  <c r="I64" i="21"/>
  <c r="H64" i="21"/>
  <c r="I36" i="21"/>
  <c r="H36" i="21"/>
  <c r="I134" i="21"/>
  <c r="H134" i="21"/>
  <c r="H162" i="21"/>
  <c r="I162" i="21"/>
  <c r="I78" i="21"/>
  <c r="H78" i="21"/>
  <c r="I106" i="21"/>
  <c r="H106" i="21"/>
  <c r="K161" i="22"/>
  <c r="L161" i="22"/>
  <c r="J161" i="22"/>
  <c r="L119" i="22"/>
  <c r="K119" i="22"/>
  <c r="J119" i="22"/>
  <c r="L91" i="22"/>
  <c r="K91" i="22"/>
  <c r="J91" i="22"/>
  <c r="L63" i="22"/>
  <c r="K63" i="22"/>
  <c r="J63" i="22"/>
  <c r="L35" i="22"/>
  <c r="K35" i="22"/>
  <c r="J35" i="22"/>
  <c r="J105" i="22"/>
  <c r="L105" i="22"/>
  <c r="K105" i="22"/>
  <c r="L147" i="22"/>
  <c r="K147" i="22"/>
  <c r="J147" i="22"/>
  <c r="L77" i="22"/>
  <c r="K77" i="22"/>
  <c r="J77" i="22"/>
  <c r="L49" i="22"/>
  <c r="K49" i="22"/>
  <c r="J49" i="22"/>
  <c r="K133" i="22"/>
  <c r="L133" i="22"/>
  <c r="J133" i="22"/>
  <c r="X21" i="22"/>
  <c r="W21" i="22"/>
  <c r="V21" i="22"/>
  <c r="K118" i="26"/>
  <c r="J118" i="26"/>
  <c r="I118" i="26"/>
  <c r="K132" i="26"/>
  <c r="J132" i="26"/>
  <c r="I132" i="26"/>
  <c r="J146" i="26"/>
  <c r="I146" i="26"/>
  <c r="K146" i="26"/>
  <c r="K20" i="26"/>
  <c r="J20" i="26"/>
  <c r="I20" i="26"/>
  <c r="K90" i="26"/>
  <c r="J90" i="26"/>
  <c r="I90" i="26"/>
  <c r="K132" i="27"/>
  <c r="J132" i="27"/>
  <c r="I132" i="27"/>
  <c r="K76" i="27"/>
  <c r="J76" i="27"/>
  <c r="I76" i="27"/>
  <c r="K146" i="27"/>
  <c r="J146" i="27"/>
  <c r="I146" i="27"/>
  <c r="J90" i="27"/>
  <c r="I90" i="27"/>
  <c r="K90" i="27"/>
  <c r="J104" i="27"/>
  <c r="K104" i="27"/>
  <c r="I104" i="27"/>
  <c r="K34" i="27"/>
  <c r="J34" i="27"/>
  <c r="I34" i="27"/>
  <c r="J160" i="27"/>
  <c r="I160" i="27"/>
  <c r="K160" i="27"/>
  <c r="K20" i="27"/>
  <c r="J20" i="27"/>
  <c r="I20" i="27"/>
  <c r="K48" i="27"/>
  <c r="J48" i="27"/>
  <c r="I48" i="27"/>
  <c r="K118" i="27"/>
  <c r="J118" i="27"/>
  <c r="I118" i="27"/>
  <c r="I132" i="28"/>
  <c r="M132" i="28"/>
  <c r="L132" i="28"/>
  <c r="K132" i="28"/>
  <c r="J132" i="28"/>
  <c r="F18" i="30"/>
  <c r="F20" i="30"/>
  <c r="F15" i="30"/>
  <c r="F17" i="30"/>
  <c r="F8" i="30"/>
  <c r="F21" i="30"/>
  <c r="F9" i="30"/>
  <c r="F16" i="30"/>
  <c r="F12" i="30"/>
  <c r="F19" i="30"/>
  <c r="F14" i="30"/>
  <c r="C7" i="30"/>
  <c r="F13" i="30"/>
  <c r="F11" i="30"/>
  <c r="F10" i="30"/>
  <c r="J76" i="28"/>
  <c r="I76" i="28"/>
  <c r="K76" i="28"/>
  <c r="M76" i="28"/>
  <c r="L76" i="28"/>
  <c r="L118" i="28"/>
  <c r="M118" i="28"/>
  <c r="K118" i="28"/>
  <c r="J118" i="28"/>
  <c r="I118" i="28"/>
  <c r="M90" i="28"/>
  <c r="L90" i="28"/>
  <c r="K90" i="28"/>
  <c r="I90" i="28"/>
  <c r="J90" i="28"/>
  <c r="M146" i="28"/>
  <c r="L146" i="28"/>
  <c r="J146" i="28"/>
  <c r="I146" i="28"/>
  <c r="K146" i="28"/>
  <c r="L160" i="28"/>
  <c r="K160" i="28"/>
  <c r="M160" i="28"/>
  <c r="J160" i="28"/>
  <c r="I160" i="28"/>
  <c r="M48" i="28"/>
  <c r="L48" i="28"/>
  <c r="K48" i="28"/>
  <c r="J48" i="28"/>
  <c r="I48" i="28"/>
  <c r="H87" i="30"/>
  <c r="H82" i="30"/>
  <c r="H79" i="30"/>
  <c r="H77" i="30"/>
  <c r="H75" i="30"/>
  <c r="H86" i="30"/>
  <c r="H81" i="30"/>
  <c r="E51" i="30"/>
  <c r="H52" i="30" s="1"/>
  <c r="H83" i="30"/>
  <c r="H60" i="30"/>
  <c r="H80" i="30"/>
  <c r="H65" i="30"/>
  <c r="H62" i="30"/>
  <c r="H85" i="30"/>
  <c r="H64" i="30"/>
  <c r="H59" i="30"/>
  <c r="H78" i="30"/>
  <c r="H56" i="30"/>
  <c r="H55" i="30"/>
  <c r="H76" i="30"/>
  <c r="H63" i="30"/>
  <c r="H58" i="30"/>
  <c r="H57" i="30"/>
  <c r="H61" i="30"/>
  <c r="H53" i="30"/>
  <c r="H84" i="30"/>
  <c r="H54" i="30"/>
  <c r="C183" i="30"/>
  <c r="D184" i="30" s="1"/>
  <c r="F184" i="30"/>
  <c r="E205" i="30"/>
  <c r="H206" i="30" s="1"/>
  <c r="H38" i="33"/>
  <c r="H16" i="33"/>
  <c r="H31" i="33"/>
  <c r="H21" i="33"/>
  <c r="H33" i="33"/>
  <c r="H40" i="33"/>
  <c r="H35" i="33"/>
  <c r="H18" i="33"/>
  <c r="H42" i="33"/>
  <c r="H20" i="33"/>
  <c r="H15" i="33"/>
  <c r="H39" i="33"/>
  <c r="H32" i="33"/>
  <c r="H36" i="33"/>
  <c r="H17" i="33"/>
  <c r="H12" i="33"/>
  <c r="H11" i="33"/>
  <c r="H34" i="33"/>
  <c r="H41" i="33"/>
  <c r="H10" i="33"/>
  <c r="H9" i="33"/>
  <c r="H14" i="33"/>
  <c r="H8" i="33"/>
  <c r="H13" i="33"/>
  <c r="H19" i="33"/>
  <c r="E7" i="33"/>
  <c r="H37" i="33"/>
  <c r="H39" i="30"/>
  <c r="H41" i="30"/>
  <c r="H36" i="30"/>
  <c r="H34" i="30"/>
  <c r="H32" i="30"/>
  <c r="H40" i="30"/>
  <c r="H35" i="30"/>
  <c r="H31" i="30"/>
  <c r="H43" i="30"/>
  <c r="H38" i="30"/>
  <c r="H42" i="30"/>
  <c r="E29" i="30"/>
  <c r="H30" i="30" s="1"/>
  <c r="H37" i="30"/>
  <c r="H33" i="30"/>
  <c r="E95" i="30"/>
  <c r="H96" i="30" s="1"/>
  <c r="F272" i="30"/>
  <c r="C271" i="30"/>
  <c r="D272" i="30" s="1"/>
  <c r="H20" i="31"/>
  <c r="H15" i="31"/>
  <c r="H18" i="31"/>
  <c r="H21" i="31"/>
  <c r="H14" i="31"/>
  <c r="H17" i="31"/>
  <c r="H11" i="31"/>
  <c r="H16" i="31"/>
  <c r="H19" i="31"/>
  <c r="H13" i="31"/>
  <c r="E7" i="31"/>
  <c r="H8" i="31" s="1"/>
  <c r="H10" i="31"/>
  <c r="H12" i="31"/>
  <c r="H9" i="31"/>
  <c r="E161" i="30"/>
  <c r="H162" i="30" s="1"/>
  <c r="I129" i="39"/>
  <c r="H129" i="39"/>
  <c r="G129" i="39"/>
  <c r="H16" i="43"/>
  <c r="I16" i="43"/>
  <c r="J16" i="43"/>
  <c r="I146" i="45"/>
  <c r="G146" i="45"/>
  <c r="H146" i="45"/>
  <c r="K146" i="45" s="1"/>
  <c r="D14" i="47"/>
  <c r="B15" i="47"/>
  <c r="S16" i="43"/>
  <c r="R16" i="43"/>
  <c r="T16" i="43"/>
  <c r="Q16" i="43"/>
  <c r="P16" i="43"/>
  <c r="B12" i="46"/>
  <c r="D11" i="46"/>
  <c r="B15" i="48"/>
  <c r="D14" i="48"/>
  <c r="D15" i="48" l="1"/>
  <c r="B16" i="48"/>
  <c r="B13" i="46"/>
  <c r="D12" i="46"/>
  <c r="D15" i="47"/>
  <c r="B16" i="47"/>
  <c r="C161" i="30"/>
  <c r="D162" i="30" s="1"/>
  <c r="F18" i="31"/>
  <c r="F13" i="31"/>
  <c r="F11" i="31"/>
  <c r="F9" i="31"/>
  <c r="F20" i="31"/>
  <c r="F15" i="31"/>
  <c r="F12" i="31"/>
  <c r="F21" i="31"/>
  <c r="F14" i="31"/>
  <c r="F17" i="31"/>
  <c r="F16" i="31"/>
  <c r="F19" i="31"/>
  <c r="C7" i="31"/>
  <c r="F8" i="31" s="1"/>
  <c r="F10" i="31"/>
  <c r="C95" i="30"/>
  <c r="D96" i="30" s="1"/>
  <c r="F96" i="30"/>
  <c r="F39" i="30"/>
  <c r="F30" i="30"/>
  <c r="F42" i="30"/>
  <c r="F37" i="30"/>
  <c r="F32" i="30"/>
  <c r="F40" i="30"/>
  <c r="F35" i="30"/>
  <c r="F43" i="30"/>
  <c r="F31" i="30"/>
  <c r="F34" i="30"/>
  <c r="F38" i="30"/>
  <c r="C29" i="30"/>
  <c r="F33" i="30"/>
  <c r="F41" i="30"/>
  <c r="F36" i="30"/>
  <c r="F19" i="33"/>
  <c r="F14" i="33"/>
  <c r="F12" i="33"/>
  <c r="F10" i="33"/>
  <c r="F38" i="33"/>
  <c r="C7" i="33"/>
  <c r="F8" i="33" s="1"/>
  <c r="F16" i="33"/>
  <c r="F31" i="33"/>
  <c r="F21" i="33"/>
  <c r="F33" i="33"/>
  <c r="F40" i="33"/>
  <c r="F35" i="33"/>
  <c r="F37" i="33"/>
  <c r="F13" i="33"/>
  <c r="F11" i="33"/>
  <c r="F9" i="33"/>
  <c r="F42" i="33"/>
  <c r="F20" i="33"/>
  <c r="F15" i="33"/>
  <c r="F41" i="33"/>
  <c r="F36" i="33"/>
  <c r="F17" i="33"/>
  <c r="F34" i="33"/>
  <c r="F39" i="33"/>
  <c r="F18" i="33"/>
  <c r="F32" i="33"/>
  <c r="F206" i="30"/>
  <c r="C205" i="30"/>
  <c r="D206" i="30" s="1"/>
  <c r="F84" i="30"/>
  <c r="F79" i="30"/>
  <c r="F77" i="30"/>
  <c r="F75" i="30"/>
  <c r="F78" i="30"/>
  <c r="C51" i="30"/>
  <c r="F52" i="30" s="1"/>
  <c r="F86" i="30"/>
  <c r="F80" i="30"/>
  <c r="F57" i="30"/>
  <c r="F55" i="30"/>
  <c r="F53" i="30"/>
  <c r="F64" i="30"/>
  <c r="F59" i="30"/>
  <c r="F76" i="30"/>
  <c r="F63" i="30"/>
  <c r="F58" i="30"/>
  <c r="F56" i="30"/>
  <c r="F54" i="30"/>
  <c r="F83" i="30"/>
  <c r="F82" i="30"/>
  <c r="F81" i="30"/>
  <c r="F87" i="30"/>
  <c r="F85" i="30"/>
  <c r="F65" i="30"/>
  <c r="F62" i="30"/>
  <c r="F61" i="30"/>
  <c r="F60" i="30"/>
  <c r="D8" i="30"/>
  <c r="Z24" i="19"/>
  <c r="U23" i="19"/>
  <c r="T135" i="19"/>
  <c r="T107" i="19"/>
  <c r="T91" i="19"/>
  <c r="T147" i="19"/>
  <c r="T119" i="19"/>
  <c r="T161" i="19"/>
  <c r="T93" i="19"/>
  <c r="T133" i="19"/>
  <c r="T23" i="19"/>
  <c r="T121" i="19"/>
  <c r="T37" i="19"/>
  <c r="T49" i="19"/>
  <c r="T9" i="19"/>
  <c r="T65" i="19"/>
  <c r="T51" i="19"/>
  <c r="T149" i="19"/>
  <c r="T105" i="19"/>
  <c r="T63" i="19"/>
  <c r="S7" i="19"/>
  <c r="Y7" i="19" s="1"/>
  <c r="T79" i="19"/>
  <c r="T21" i="19"/>
  <c r="T77" i="19"/>
  <c r="T35" i="19"/>
  <c r="U35" i="19"/>
  <c r="Z35" i="19" s="1"/>
  <c r="Z27" i="19"/>
  <c r="U77" i="19"/>
  <c r="Z77" i="19" s="1"/>
  <c r="Z69" i="19"/>
  <c r="Z13" i="19"/>
  <c r="U21" i="19"/>
  <c r="Z21" i="19" s="1"/>
  <c r="Z136" i="19"/>
  <c r="U135" i="19"/>
  <c r="Z135" i="19" s="1"/>
  <c r="U63" i="19"/>
  <c r="Z63" i="19" s="1"/>
  <c r="Z55" i="19"/>
  <c r="Z150" i="19"/>
  <c r="U149" i="19"/>
  <c r="Z149" i="19" s="1"/>
  <c r="U51" i="19"/>
  <c r="Z51" i="19" s="1"/>
  <c r="Z52" i="19"/>
  <c r="U65" i="19"/>
  <c r="Z65" i="19" s="1"/>
  <c r="Z66" i="19"/>
  <c r="U9" i="19"/>
  <c r="Z10" i="19"/>
  <c r="Z41" i="19"/>
  <c r="U49" i="19"/>
  <c r="Z49" i="19" s="1"/>
  <c r="Z38" i="19"/>
  <c r="U37" i="19"/>
  <c r="Z37" i="19" s="1"/>
  <c r="Z125" i="19"/>
  <c r="U133" i="19"/>
  <c r="Z133" i="19" s="1"/>
  <c r="U79" i="19"/>
  <c r="Z79" i="19" s="1"/>
  <c r="Z80" i="19"/>
  <c r="U121" i="19"/>
  <c r="Z121" i="19" s="1"/>
  <c r="Z122" i="19"/>
  <c r="U119" i="19"/>
  <c r="Z119" i="19" s="1"/>
  <c r="Z111" i="19"/>
  <c r="U147" i="19"/>
  <c r="Z147" i="19" s="1"/>
  <c r="Z139" i="19"/>
  <c r="U91" i="19"/>
  <c r="Z91" i="19" s="1"/>
  <c r="Z83" i="19"/>
  <c r="Z97" i="19"/>
  <c r="U105" i="19"/>
  <c r="Z105" i="19" s="1"/>
  <c r="U107" i="19"/>
  <c r="Z107" i="19" s="1"/>
  <c r="Z108" i="19"/>
  <c r="Z94" i="19"/>
  <c r="U93" i="19"/>
  <c r="Z93" i="19" s="1"/>
  <c r="U161" i="19"/>
  <c r="Z161" i="19" s="1"/>
  <c r="Z153" i="19"/>
  <c r="K121" i="19"/>
  <c r="Q121" i="19" s="1"/>
  <c r="K119" i="19"/>
  <c r="Q119" i="19" s="1"/>
  <c r="K65" i="19"/>
  <c r="Q65" i="19" s="1"/>
  <c r="K63" i="19"/>
  <c r="Q63" i="19" s="1"/>
  <c r="K149" i="19"/>
  <c r="Q149" i="19" s="1"/>
  <c r="K135" i="19"/>
  <c r="Q135" i="19" s="1"/>
  <c r="K77" i="19"/>
  <c r="Q77" i="19" s="1"/>
  <c r="K147" i="19"/>
  <c r="Q147" i="19" s="1"/>
  <c r="K161" i="19"/>
  <c r="Q161" i="19" s="1"/>
  <c r="K93" i="19"/>
  <c r="Q93" i="19" s="1"/>
  <c r="K79" i="19"/>
  <c r="Q79" i="19" s="1"/>
  <c r="K35" i="19"/>
  <c r="Q35" i="19" s="1"/>
  <c r="K21" i="19"/>
  <c r="Q21" i="19" s="1"/>
  <c r="K133" i="19"/>
  <c r="Q133" i="19" s="1"/>
  <c r="K23" i="19"/>
  <c r="Q23" i="19" s="1"/>
  <c r="K37" i="19"/>
  <c r="Q37" i="19" s="1"/>
  <c r="K51" i="19"/>
  <c r="Q51" i="19" s="1"/>
  <c r="K49" i="19"/>
  <c r="Q49" i="19" s="1"/>
  <c r="K91" i="19"/>
  <c r="Q91" i="19" s="1"/>
  <c r="K105" i="19"/>
  <c r="Q105" i="19" s="1"/>
  <c r="K107" i="19"/>
  <c r="Q107" i="19" s="1"/>
  <c r="Q7" i="19"/>
  <c r="K9" i="19"/>
  <c r="Q9" i="19" s="1"/>
  <c r="C105" i="19"/>
  <c r="I105" i="19" s="1"/>
  <c r="C51" i="19"/>
  <c r="I51" i="19" s="1"/>
  <c r="C49" i="19"/>
  <c r="I49" i="19" s="1"/>
  <c r="C93" i="19"/>
  <c r="I93" i="19" s="1"/>
  <c r="C121" i="19"/>
  <c r="I121" i="19" s="1"/>
  <c r="C133" i="19"/>
  <c r="I133" i="19" s="1"/>
  <c r="C79" i="19"/>
  <c r="I79" i="19" s="1"/>
  <c r="C65" i="19"/>
  <c r="I65" i="19" s="1"/>
  <c r="C63" i="19"/>
  <c r="I63" i="19" s="1"/>
  <c r="C149" i="19"/>
  <c r="I149" i="19" s="1"/>
  <c r="C135" i="19"/>
  <c r="I135" i="19" s="1"/>
  <c r="C107" i="19"/>
  <c r="I107" i="19" s="1"/>
  <c r="C91" i="19"/>
  <c r="I91" i="19" s="1"/>
  <c r="C9" i="19"/>
  <c r="I9" i="19" s="1"/>
  <c r="C161" i="19"/>
  <c r="I161" i="19" s="1"/>
  <c r="C119" i="19"/>
  <c r="I119" i="19" s="1"/>
  <c r="C147" i="19"/>
  <c r="I147" i="19" s="1"/>
  <c r="C77" i="19"/>
  <c r="I77" i="19" s="1"/>
  <c r="C35" i="19"/>
  <c r="I35" i="19" s="1"/>
  <c r="C21" i="19"/>
  <c r="I21" i="19" s="1"/>
  <c r="C23" i="19"/>
  <c r="I23" i="19" s="1"/>
  <c r="C37" i="19"/>
  <c r="I37" i="19" s="1"/>
  <c r="B12" i="11"/>
  <c r="D11" i="11"/>
  <c r="B37" i="11"/>
  <c r="D36" i="11"/>
  <c r="B61" i="11"/>
  <c r="D60" i="11"/>
  <c r="B83" i="11"/>
  <c r="D82" i="11"/>
  <c r="B105" i="11"/>
  <c r="D104" i="11"/>
  <c r="F162" i="30" l="1"/>
  <c r="Z9" i="19"/>
  <c r="Z113" i="19"/>
  <c r="Z56" i="19"/>
  <c r="Z39" i="19"/>
  <c r="Z17" i="19"/>
  <c r="Z47" i="19"/>
  <c r="Z102" i="19"/>
  <c r="Z45" i="19"/>
  <c r="Z85" i="19"/>
  <c r="Z54" i="19"/>
  <c r="Z109" i="19"/>
  <c r="Z154" i="19"/>
  <c r="Z34" i="19"/>
  <c r="Z29" i="19"/>
  <c r="Z15" i="19"/>
  <c r="Z158" i="19"/>
  <c r="Z75" i="19"/>
  <c r="Z143" i="19"/>
  <c r="Z82" i="19"/>
  <c r="Z16" i="19"/>
  <c r="Z142" i="19"/>
  <c r="Z138" i="19"/>
  <c r="Z90" i="19"/>
  <c r="Z76" i="19"/>
  <c r="Z132" i="19"/>
  <c r="Z137" i="19"/>
  <c r="Z112" i="19"/>
  <c r="Z155" i="19"/>
  <c r="Z40" i="19"/>
  <c r="Z46" i="19"/>
  <c r="Z131" i="19"/>
  <c r="Z103" i="19"/>
  <c r="Z144" i="19"/>
  <c r="Z58" i="19"/>
  <c r="Z68" i="19"/>
  <c r="Z126" i="19"/>
  <c r="Z152" i="19"/>
  <c r="Z89" i="19"/>
  <c r="Z33" i="19"/>
  <c r="Z160" i="19"/>
  <c r="Z115" i="19"/>
  <c r="Z141" i="19"/>
  <c r="Z72" i="19"/>
  <c r="Z20" i="19"/>
  <c r="Z84" i="19"/>
  <c r="Z110" i="19"/>
  <c r="Z114" i="19"/>
  <c r="Z123" i="19"/>
  <c r="Z19" i="19"/>
  <c r="Z74" i="19"/>
  <c r="Z104" i="19"/>
  <c r="Z101" i="19"/>
  <c r="Z86" i="19"/>
  <c r="Z43" i="19"/>
  <c r="Z48" i="19"/>
  <c r="Z99" i="19"/>
  <c r="Z100" i="19"/>
  <c r="Z157" i="19"/>
  <c r="Z42" i="19"/>
  <c r="Z87" i="19"/>
  <c r="Z88" i="19"/>
  <c r="Z98" i="19"/>
  <c r="Z146" i="19"/>
  <c r="Z59" i="19"/>
  <c r="Z70" i="19"/>
  <c r="Z156" i="19"/>
  <c r="Z117" i="19"/>
  <c r="Z128" i="19"/>
  <c r="Z44" i="19"/>
  <c r="Z62" i="19"/>
  <c r="Z151" i="19"/>
  <c r="Z116" i="19"/>
  <c r="Z127" i="19"/>
  <c r="Z32" i="19"/>
  <c r="Z26" i="19"/>
  <c r="Z145" i="19"/>
  <c r="Z95" i="19"/>
  <c r="Z11" i="19"/>
  <c r="Z18" i="19"/>
  <c r="Z28" i="19"/>
  <c r="Z140" i="19"/>
  <c r="Z81" i="19"/>
  <c r="Z130" i="19"/>
  <c r="Z60" i="19"/>
  <c r="Z14" i="19"/>
  <c r="Z129" i="19"/>
  <c r="Z73" i="19"/>
  <c r="Z96" i="19"/>
  <c r="Z53" i="19"/>
  <c r="Z25" i="19"/>
  <c r="Z124" i="19"/>
  <c r="Z67" i="19"/>
  <c r="Z57" i="19"/>
  <c r="Z31" i="19"/>
  <c r="Z159" i="19"/>
  <c r="Z118" i="19"/>
  <c r="Z61" i="19"/>
  <c r="Z71" i="19"/>
  <c r="Z30" i="19"/>
  <c r="Z12" i="19"/>
  <c r="Z23" i="19"/>
  <c r="B106" i="11"/>
  <c r="D105" i="11"/>
  <c r="B84" i="11"/>
  <c r="D83" i="11"/>
  <c r="D61" i="11"/>
  <c r="B62" i="11"/>
  <c r="B38" i="11"/>
  <c r="D37" i="11"/>
  <c r="B13" i="11"/>
  <c r="D12" i="11"/>
  <c r="S135" i="19"/>
  <c r="Y135" i="19" s="1"/>
  <c r="S133" i="19"/>
  <c r="Y133" i="19" s="1"/>
  <c r="S149" i="19"/>
  <c r="Y149" i="19" s="1"/>
  <c r="S77" i="19"/>
  <c r="Y77" i="19" s="1"/>
  <c r="S107" i="19"/>
  <c r="Y107" i="19" s="1"/>
  <c r="S147" i="19"/>
  <c r="Y147" i="19" s="1"/>
  <c r="S119" i="19"/>
  <c r="Y119" i="19" s="1"/>
  <c r="S161" i="19"/>
  <c r="Y161" i="19" s="1"/>
  <c r="S105" i="19"/>
  <c r="Y105" i="19" s="1"/>
  <c r="S93" i="19"/>
  <c r="Y93" i="19" s="1"/>
  <c r="S121" i="19"/>
  <c r="Y121" i="19" s="1"/>
  <c r="S23" i="19"/>
  <c r="Y23" i="19" s="1"/>
  <c r="S37" i="19"/>
  <c r="Y37" i="19" s="1"/>
  <c r="S49" i="19"/>
  <c r="Y49" i="19" s="1"/>
  <c r="S9" i="19"/>
  <c r="Y9" i="19" s="1"/>
  <c r="S65" i="19"/>
  <c r="Y65" i="19" s="1"/>
  <c r="S51" i="19"/>
  <c r="Y51" i="19" s="1"/>
  <c r="S91" i="19"/>
  <c r="Y91" i="19" s="1"/>
  <c r="S79" i="19"/>
  <c r="Y79" i="19" s="1"/>
  <c r="S21" i="19"/>
  <c r="Y21" i="19" s="1"/>
  <c r="S35" i="19"/>
  <c r="Y35" i="19" s="1"/>
  <c r="S63" i="19"/>
  <c r="Y63" i="19" s="1"/>
  <c r="D52" i="30"/>
  <c r="D8" i="33"/>
  <c r="D30" i="30"/>
  <c r="D8" i="31"/>
  <c r="B17" i="47"/>
  <c r="D16" i="47"/>
  <c r="D13" i="46"/>
  <c r="B14" i="46"/>
  <c r="B17" i="48"/>
  <c r="D16" i="48"/>
  <c r="B18" i="48" l="1"/>
  <c r="D17" i="48"/>
  <c r="B15" i="46"/>
  <c r="D14" i="46"/>
  <c r="B18" i="47"/>
  <c r="D17" i="47"/>
  <c r="B14" i="11"/>
  <c r="D13" i="11"/>
  <c r="D38" i="11"/>
  <c r="B39" i="11"/>
  <c r="B63" i="11"/>
  <c r="D62" i="11"/>
  <c r="D84" i="11"/>
  <c r="B85" i="11"/>
  <c r="D106" i="11"/>
  <c r="B107" i="11"/>
  <c r="D107" i="11" l="1"/>
  <c r="B108" i="11"/>
  <c r="D85" i="11"/>
  <c r="B86" i="11"/>
  <c r="D63" i="11"/>
  <c r="B64" i="11"/>
  <c r="B40" i="11"/>
  <c r="D39" i="11"/>
  <c r="D14" i="11"/>
  <c r="B15" i="11"/>
  <c r="B19" i="47"/>
  <c r="D18" i="47"/>
  <c r="B16" i="46"/>
  <c r="D15" i="46"/>
  <c r="B19" i="48"/>
  <c r="D18" i="48"/>
  <c r="B20" i="48" l="1"/>
  <c r="D19" i="48"/>
  <c r="B17" i="46"/>
  <c r="D16" i="46"/>
  <c r="B20" i="47"/>
  <c r="D19" i="47"/>
  <c r="B16" i="11"/>
  <c r="D15" i="11"/>
  <c r="B41" i="11"/>
  <c r="D40" i="11"/>
  <c r="B65" i="11"/>
  <c r="D64" i="11"/>
  <c r="B87" i="11"/>
  <c r="D86" i="11"/>
  <c r="B109" i="11"/>
  <c r="D108" i="11"/>
  <c r="B110" i="11" l="1"/>
  <c r="D109" i="11"/>
  <c r="B88" i="11"/>
  <c r="D87" i="11"/>
  <c r="B66" i="11"/>
  <c r="D65" i="11"/>
  <c r="B42" i="11"/>
  <c r="D41" i="11"/>
  <c r="D16" i="11"/>
  <c r="B17" i="11"/>
  <c r="B21" i="47"/>
  <c r="D20" i="47"/>
  <c r="B18" i="46"/>
  <c r="D17" i="46"/>
  <c r="B21" i="48"/>
  <c r="D20" i="48"/>
  <c r="B22" i="48" l="1"/>
  <c r="D21" i="48"/>
  <c r="B19" i="46"/>
  <c r="D18" i="46"/>
  <c r="B22" i="47"/>
  <c r="D21" i="47"/>
  <c r="B18" i="11"/>
  <c r="D17" i="11"/>
  <c r="D42" i="11"/>
  <c r="B43" i="11"/>
  <c r="B67" i="11"/>
  <c r="D66" i="11"/>
  <c r="B89" i="11"/>
  <c r="D88" i="11"/>
  <c r="B111" i="11"/>
  <c r="D110" i="11"/>
  <c r="B112" i="11" l="1"/>
  <c r="D111" i="11"/>
  <c r="B90" i="11"/>
  <c r="D89" i="11"/>
  <c r="B68" i="11"/>
  <c r="D67" i="11"/>
  <c r="B44" i="11"/>
  <c r="D43" i="11"/>
  <c r="B19" i="11"/>
  <c r="D18" i="11"/>
  <c r="B20" i="46"/>
  <c r="D19" i="46"/>
  <c r="B21" i="46" l="1"/>
  <c r="D20" i="46"/>
  <c r="B20" i="11"/>
  <c r="D19" i="11"/>
  <c r="B45" i="11"/>
  <c r="D44" i="11"/>
  <c r="B91" i="11"/>
  <c r="D90" i="11"/>
  <c r="B113" i="11"/>
  <c r="D112" i="11"/>
  <c r="B114" i="11" l="1"/>
  <c r="D113" i="11"/>
  <c r="B21" i="11"/>
  <c r="D20" i="11"/>
  <c r="B22" i="46"/>
  <c r="D21" i="46"/>
  <c r="B22" i="11" l="1"/>
  <c r="D21" i="11"/>
</calcChain>
</file>

<file path=xl/sharedStrings.xml><?xml version="1.0" encoding="utf-8"?>
<sst xmlns="http://schemas.openxmlformats.org/spreadsheetml/2006/main" count="5468" uniqueCount="311">
  <si>
    <t>Total</t>
  </si>
  <si>
    <t>Estadísticas indicadores alojativos</t>
  </si>
  <si>
    <t>Comparativa Canarias e islas</t>
  </si>
  <si>
    <t>Resumen indicadores municipios Tenerife</t>
  </si>
  <si>
    <t>Oferta alojativa en funcionamiento</t>
  </si>
  <si>
    <t>Plazas alojativas Tenerife y municipios</t>
  </si>
  <si>
    <t>Establecimientos alojativos Tenerife y municipios</t>
  </si>
  <si>
    <t>Indicadores alojativos hotel + apartamento</t>
  </si>
  <si>
    <t>Viajeros entrados</t>
  </si>
  <si>
    <t>Viajeros peninsulares entrados en los hotelera y apartamentos de Tenerife por municipio de alojamiento - acumulado</t>
  </si>
  <si>
    <t xml:space="preserve">Viajeros entrados en los establecimientos alojativos de Tenerife por municipio y categoría </t>
  </si>
  <si>
    <t>Viajeros entrados en los establecimientos alojativos de Tenerife según lugar de residencia y municipio de alojamiento - año</t>
  </si>
  <si>
    <t>Viajeros entrados en los establecimientos alojativos de Tenerife según lugar de residencia y municipio de alojamiento - mes</t>
  </si>
  <si>
    <t>Viajeros entrados en los establecimientos alojativos de Tenerife según lugar de residencia y municipio de alojamiento - acumulado</t>
  </si>
  <si>
    <t>Viajeros entrados en los hotelera de Tenerife según lugar de residencia y municipio de alojamiento - acumulado</t>
  </si>
  <si>
    <t>Viajeros entrados en los apartamentos de Tenerife según lugar de residencia y municipio de alojamiento - acumulado</t>
  </si>
  <si>
    <t>Viajeros entrados en los establecimientos hoteleros de Tenerife según lugar de residencia, categoría y municipio del alojamiento - acumulado</t>
  </si>
  <si>
    <t>Viajeros entrados en los establecimientos hoteleros de Tenerife según lugar de residencia, categoría y municipio del alojamiento - año</t>
  </si>
  <si>
    <t>Viajeros alojados</t>
  </si>
  <si>
    <t>Viajeros alojados en los establecimientos alojativos de Tenerife según lugar de residencia y municipio de alojamiento - mes</t>
  </si>
  <si>
    <t>Viajeros alojados en los establecimientos alojativos de Tenerife según lugar de residencia y municipio de alojamiento - acumulado</t>
  </si>
  <si>
    <t>Pernoctaciones</t>
  </si>
  <si>
    <t>Estancia media</t>
  </si>
  <si>
    <t>Tasa de ocupación</t>
  </si>
  <si>
    <t>indicadores rentabilidad</t>
  </si>
  <si>
    <t xml:space="preserve">Indicadores de rentabilidad:Tarifa media diaria (ADR); ingresos por habitación disponible (RevPAR); ingresos totales en los establecimientos alojativos Tenerife por municipio  (hotel + apartamento) </t>
  </si>
  <si>
    <t>Tarifa media diaria (ADR) Tenerife y municipios</t>
  </si>
  <si>
    <t>Ingresos medios por habitación (RevPar) Tenerife y municipios</t>
  </si>
  <si>
    <t>Viajeros españoles entrados en hotelera y apartamentos</t>
  </si>
  <si>
    <t>Viajeros españoles entrados en los hotelera y apartamentos de Tenerife por municipio de alojamiento</t>
  </si>
  <si>
    <t>Viajeros peninsulares entrados en los hotelera y apartamentos de Tenerife por municipio de alojamiento</t>
  </si>
  <si>
    <t>Viajeros canarios entrados en los hotelera y apartamentos de Tenerife por municipio de alojamiento</t>
  </si>
  <si>
    <t>total</t>
  </si>
  <si>
    <t>hoteleros</t>
  </si>
  <si>
    <t>apartamentos</t>
  </si>
  <si>
    <t>Viajeros alojados*</t>
  </si>
  <si>
    <t>Ocupación por plaza</t>
  </si>
  <si>
    <t>Plazas estimadas en el mes</t>
  </si>
  <si>
    <t>*dato publicado ISTAC
FUENTE: Encuestas Alojamientos Turísticos (ISTAC). ELABORACIÓN: Turismo de Tenerife.</t>
  </si>
  <si>
    <t>Plazas estimadas
promedio</t>
  </si>
  <si>
    <t>*dato calculado viajeros alodos periodo=viajeros alojados en enero + SUM(viajeros entrados febrero hasta mes actual)
FUENTE: Encuestas Alojamientos Turísticos (ISTAC). ELABORACIÓN: Turismo de Tenerife.</t>
  </si>
  <si>
    <t>Plazas estimadas
Promedio anual</t>
  </si>
  <si>
    <t>Nota: el ISTAC solo oferce información de desagregada de los municipios que figuran en las tablas. 
Para cualquier consulta contactar con ISTAC a través del correo consultas.istac@gobiernodecanarias.org</t>
  </si>
  <si>
    <t>Resumen de indicadores turísticos municipios turísticos de Tenerife</t>
  </si>
  <si>
    <t>INDICADORES TURÍSTICOS</t>
  </si>
  <si>
    <t>Tenerife</t>
  </si>
  <si>
    <t>Adeje</t>
  </si>
  <si>
    <t>Arona</t>
  </si>
  <si>
    <t>Granadilla de Abona</t>
  </si>
  <si>
    <t>Guía de Isora</t>
  </si>
  <si>
    <t>Puerto de la Cruz</t>
  </si>
  <si>
    <t>San Cristóbal de La Laguna</t>
  </si>
  <si>
    <t>San Miguel de Abona</t>
  </si>
  <si>
    <t>Santa Cruz de Tenerife</t>
  </si>
  <si>
    <t>Santiago del Teide</t>
  </si>
  <si>
    <t>Resto de Tenerife</t>
  </si>
  <si>
    <t>Plazas estimadas del mes</t>
  </si>
  <si>
    <t>FUENTE: Encuestas Alojamientos Turísticos (ISTAC). ELABORACIÓN: Turismo de Tenerife.</t>
  </si>
  <si>
    <t>Resumen de indicadores turísticos Canarias e islas</t>
  </si>
  <si>
    <t>Plazas estimadas
promedio anual</t>
  </si>
  <si>
    <t>Promedio anual de plazas en funcionamiento</t>
  </si>
  <si>
    <t>plazas en funcionamiento en el mes</t>
  </si>
  <si>
    <t>Hotel</t>
  </si>
  <si>
    <t>4, 5 estrellas</t>
  </si>
  <si>
    <t>1, 2, 3 estrellas</t>
  </si>
  <si>
    <t>Apartamento</t>
  </si>
  <si>
    <t>Promedio anual de establecimientos en funcionamiento</t>
  </si>
  <si>
    <t>establecimientos en funcionamiento en el mes</t>
  </si>
  <si>
    <t>4* y 5*</t>
  </si>
  <si>
    <t>1*, 2* y 3*</t>
  </si>
  <si>
    <t>1, 2 y 3 estrellas</t>
  </si>
  <si>
    <t>año 2020: 1.627.003 (-68,0%)</t>
  </si>
  <si>
    <t>acumulado diciembre 2021: 2.384.391 (46,6%)</t>
  </si>
  <si>
    <t>Total lugares de residencia</t>
  </si>
  <si>
    <t>dato</t>
  </si>
  <si>
    <t>ene</t>
  </si>
  <si>
    <t>Enero</t>
  </si>
  <si>
    <t>feb</t>
  </si>
  <si>
    <t>Febrero</t>
  </si>
  <si>
    <t>mar</t>
  </si>
  <si>
    <t>Marzo</t>
  </si>
  <si>
    <t>abr</t>
  </si>
  <si>
    <t>Abril</t>
  </si>
  <si>
    <t>may</t>
  </si>
  <si>
    <t>Mayo</t>
  </si>
  <si>
    <t>jun</t>
  </si>
  <si>
    <t>Junio</t>
  </si>
  <si>
    <t>jul</t>
  </si>
  <si>
    <t>Julio</t>
  </si>
  <si>
    <t>ago</t>
  </si>
  <si>
    <t>Agosto</t>
  </si>
  <si>
    <t>sep</t>
  </si>
  <si>
    <t>Septiembre</t>
  </si>
  <si>
    <t>oct</t>
  </si>
  <si>
    <t>Octubre</t>
  </si>
  <si>
    <t>nov</t>
  </si>
  <si>
    <t>Noviembre</t>
  </si>
  <si>
    <t>dic</t>
  </si>
  <si>
    <t>Diciembre</t>
  </si>
  <si>
    <t>año 2020: 491.164 (-58,4%)</t>
  </si>
  <si>
    <t>acumulado diciembre 2021: 846.190 (72,3%)</t>
  </si>
  <si>
    <t>España</t>
  </si>
  <si>
    <t>Total residentes en España</t>
  </si>
  <si>
    <t>año 2020: 256.364 (-61,2%)</t>
  </si>
  <si>
    <t>acumulado diciembre 2021: 401.165 (56,5%)</t>
  </si>
  <si>
    <t>Península</t>
  </si>
  <si>
    <t>año 2020: 234.800 (-54,8%)</t>
  </si>
  <si>
    <t>acumulado diciembre 2021: 445.025 (89,5%)</t>
  </si>
  <si>
    <t>Canarias</t>
  </si>
  <si>
    <t>año 2020: 1.135.839 (-70,9%)</t>
  </si>
  <si>
    <t>acumulado diciembre 2021: 1.538.201 (35,4%)</t>
  </si>
  <si>
    <t>Mundo (excluida España)</t>
  </si>
  <si>
    <t>Total residentes en el extranjero</t>
  </si>
  <si>
    <t>año 2020: 443.259 (-75,1%)</t>
  </si>
  <si>
    <t>acumulado diciembre 2021: 443.278 (0,0%)</t>
  </si>
  <si>
    <t>Reino Unido</t>
  </si>
  <si>
    <t>año 2020: 140.489 (-72,1%)</t>
  </si>
  <si>
    <t>acumulado diciembre 2021: 218.298 (55,4%)</t>
  </si>
  <si>
    <t>Alemania</t>
  </si>
  <si>
    <t>año 2020: 60.127 (-65,0%)</t>
  </si>
  <si>
    <t>acumulado diciembre 2021: 133.006 (121,2%)</t>
  </si>
  <si>
    <t>Francia</t>
  </si>
  <si>
    <t>año 2020: 55.839 (-58,8%)</t>
  </si>
  <si>
    <t>acumulado diciembre 2021: 93.108 (66,7%)</t>
  </si>
  <si>
    <t>Bélgica</t>
  </si>
  <si>
    <t>junio</t>
  </si>
  <si>
    <t>año 2020: 40.096 (-72,1%)</t>
  </si>
  <si>
    <t>acumulado diciembre 2021: 93.513 (133,2%)</t>
  </si>
  <si>
    <t>Países Bajos</t>
  </si>
  <si>
    <t>año 2020: 36.855 (-72,9%)</t>
  </si>
  <si>
    <t>acumulado diciembre 2021: 74.437 (102,0%)</t>
  </si>
  <si>
    <t>año 2020: 27.669 (-76,0%)</t>
  </si>
  <si>
    <t>acumulado diciembre 2021: 42.846 (54,9%)</t>
  </si>
  <si>
    <t>Dinamarca</t>
  </si>
  <si>
    <t>año 2020: 12.033 (-72,1%)</t>
  </si>
  <si>
    <t>acumulado diciembre 2021: 30.544 (153,8%)</t>
  </si>
  <si>
    <t>Suecia</t>
  </si>
  <si>
    <t>Total categorías</t>
  </si>
  <si>
    <t>var 16/15</t>
  </si>
  <si>
    <t>var 17/16</t>
  </si>
  <si>
    <t>var 18/17</t>
  </si>
  <si>
    <t>var 22/21</t>
  </si>
  <si>
    <t>hoteles</t>
  </si>
  <si>
    <t>1, 2, 3 Estrellas</t>
  </si>
  <si>
    <t>viajeros entrados</t>
  </si>
  <si>
    <t>var interanual</t>
  </si>
  <si>
    <t>Evolución de viajeros entrados en los hoteles de 4 estrellas de Tenerife</t>
  </si>
  <si>
    <t>Viajeros entrados en los establecimientos alojativos de Tenerife por municipio y categoría 
(hotel + apartamento)</t>
  </si>
  <si>
    <t>Holanda</t>
  </si>
  <si>
    <t>Otros países</t>
  </si>
  <si>
    <t>Mundo (Excluida España)</t>
  </si>
  <si>
    <t>año 2020: 165.282 (-66,0%)</t>
  </si>
  <si>
    <t>acumulado diciembre 2021: 310.940 (88,1%)</t>
  </si>
  <si>
    <t>º</t>
  </si>
  <si>
    <t>año 2020: 0 (-39,9%)</t>
  </si>
  <si>
    <t>acumulado diciembre 2021: 1 (57,7%)</t>
  </si>
  <si>
    <t>Total establecimientos alojativos (hotel + apartamento)</t>
  </si>
  <si>
    <t>año 2020: 0 (-39,0%)</t>
  </si>
  <si>
    <t>acumulado diciembre 2021: 1 (13,3%)</t>
  </si>
  <si>
    <t>i</t>
  </si>
  <si>
    <t xml:space="preserve">Tarifa media diaria ADR por habitación en los establecimientos alojativos Tenerife por municipio  (hotel + apartamento) </t>
  </si>
  <si>
    <t>Ingresos por habitación disponible (RevPAR) en los establecimientos alojativos de Tenerife por municipio  (hotel + apartamento)</t>
  </si>
  <si>
    <t>Ingresos totales en los establecimientos alojativos de Tenerife por municipio  (hotel + apartamento)</t>
  </si>
  <si>
    <t>El ADR o Tarifa Media Diaria son los ingresos medios diarios obtenidos por habitación-apartamento ocupado. Los ingresos hacen referencia a aquellos percibidos por los hoteleros por la prestación del servicio de alojamiento, sin incluir otro tipo de servicios que sí pueda ofrecer el establecimiento.</t>
  </si>
  <si>
    <t>El RevPar o Ingreso por Habitación-Apartamento Disponible son los ingresos medios diarios obtenidos por habitación-apartamento disponible. Los ingresos hacen referencia a aquellos percibidos por los hoteleros por la prestación del servicio de alojamiento, sin incluir otro tipo de servicios que sí pueda ofrecer el establecimiento.</t>
  </si>
  <si>
    <t>Los Ingresos totales son el producto del ADR por las habitaciones ocupadas</t>
  </si>
  <si>
    <t>Los datos del acumulado están calculados como la división entre el aumulado de los ingresos y el acumulados de las habitaciones ocupadas</t>
  </si>
  <si>
    <t>Los datos del acumulado están calculados como la división entre el aumulado de los ingresos y el acumulados de las habitaciones disponibles</t>
  </si>
  <si>
    <t xml:space="preserve">Tarifa media diaria ADR por habitación en los establecimientos alojativos Canarias e islas  (hotel + apartamento) </t>
  </si>
  <si>
    <t>Ingresos por habitación disponible (RevPAR) en los establecimientos alojativos Canarias e islas  (hotel + apartamento)</t>
  </si>
  <si>
    <t>Ingresos totales en los establecimientos alojativos Canarias e islas  (hotel + apartamento)</t>
  </si>
  <si>
    <t>1*, 2* Y 3*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</si>
  <si>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</si>
  <si>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</si>
  <si>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</si>
  <si>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</si>
  <si>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</si>
  <si>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</si>
  <si>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</si>
  <si>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</si>
  <si>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</si>
  <si>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</si>
  <si>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FUENTE: Desarrollo Económico, Cabildo Insular de Tenerife. ELABORACIÓN: Turismo de Tenerife.</t>
  </si>
  <si>
    <t>Alojados 
extrahoteleros</t>
  </si>
  <si>
    <t>Turismo español alojado en Tenerife por lugar de residencia</t>
  </si>
  <si>
    <t>%/s total España</t>
  </si>
  <si>
    <t>%/ total turistas</t>
  </si>
  <si>
    <t>Var. Interanual</t>
  </si>
  <si>
    <t>diferencia</t>
  </si>
  <si>
    <t>Distribución de viajeros peninsulares entrados en hotelera y apartamentos de Tenerife por lugar categoría del alojamiento</t>
  </si>
  <si>
    <t>Total viajeros españoles</t>
  </si>
  <si>
    <t>Hoteles</t>
  </si>
  <si>
    <t>Apartamentos</t>
  </si>
  <si>
    <t>,</t>
  </si>
  <si>
    <t>Viajeros españoles entrados en los hoteles y apartamentos de Tenerife por tipología y categoría de alojamiento</t>
  </si>
  <si>
    <t xml:space="preserve">Observación: en 2022 no se publica desagregación por categorías
FUENTE: Desarrollo Económico, Cabildo Insular de Tenerife. ELABORACIÓN: Turismo de Tenerife. </t>
  </si>
  <si>
    <t>Distribución de viajeros peninsulares entrados en hoteles y apartamentos de Tenerife por lugar categoría del alojamiento</t>
  </si>
  <si>
    <t>Total viajeros peninsulares</t>
  </si>
  <si>
    <t>Viajeros peninsulares entrados en los hoteles y apartamentos de Tenerife por tipología y categoría de alojamiento</t>
  </si>
  <si>
    <t>Total viajeros canarios</t>
  </si>
  <si>
    <t>hotelera</t>
  </si>
  <si>
    <t>Viajeros canarios entrados en los hoteles y apartamentos de Tenerife por tipología y categoría de alojamiento</t>
  </si>
  <si>
    <t>Distribución de viajeros españoles entrados en hoteles y apartamentos de Tenerife por municipio de alojamiento</t>
  </si>
  <si>
    <t>Viajeros españoles entrados en los hoteles y apartamentos de Tenerife por municipio de alojamiento</t>
  </si>
  <si>
    <t>Total Tenerife</t>
  </si>
  <si>
    <t>Resto de municipios de Tenerife</t>
  </si>
  <si>
    <t>Distribución de viajeros peninsulares entrados en hoteles y apartamentos de Tenerife por municipio de alojamiento</t>
  </si>
  <si>
    <t>Viajeros peninsulares entrados en los hoteles y apartamentos de Tenerife por municipio de alojamiento</t>
  </si>
  <si>
    <t>Distribución de viajeros canarios entrados en hoteles y apartamentos de Tenerife por municipio de alojamiento</t>
  </si>
  <si>
    <t>Viajeros canarios entrados en los hoteles y apartamentos de Tenerife por municipio de alojamiento</t>
  </si>
  <si>
    <t>Españoles</t>
  </si>
  <si>
    <t>peninsulares</t>
  </si>
  <si>
    <t>Canarios</t>
  </si>
  <si>
    <t>Acumulado mayo 2026</t>
  </si>
  <si>
    <t>Resumen indicadores Guía de Isora</t>
  </si>
  <si>
    <t>Evolución mensual de viajeros entrados en Guía de Isora según lugar de residencia</t>
  </si>
  <si>
    <t>Evolución mensual de viajeros entrados en Guía de Isora según categoría del establecimiento</t>
  </si>
  <si>
    <t>Evolución anual de viajeros entrados en Guía de Isora según categoría del establecimiento</t>
  </si>
  <si>
    <t>Evolución mensual de pernoctaciones en Guía de Isora según lugar de residencia</t>
  </si>
  <si>
    <t>Evolución mensual de pernoctaciones en Guía de Isora según categoría del establecimiento</t>
  </si>
  <si>
    <t>Evolución mensual de estancia media en Guía de Isora según lugar de residencia</t>
  </si>
  <si>
    <t>Evolución mensual de estancia media en Guía de Isora según categoría del establecimiento</t>
  </si>
  <si>
    <t>Evolución mensual de tasa de ocupación en Guía de Isora según categoría del establecimiento</t>
  </si>
  <si>
    <t>Viajeros españoles entrados en los hotelera y apartamentos de Guía de Isora según lugar de residencia - acumulado</t>
  </si>
  <si>
    <t>Viajeros españoles entrados en los hotelera y apartamentos de Guía de Isora por tipología y categoría de alojamiento - acumulado</t>
  </si>
  <si>
    <t>Viajeros peninsulares entrados en los hotelera y apartamentos de Guía de Isora por tipología y categoría de alojamiento - acumulado</t>
  </si>
  <si>
    <t>Viajeros canarios entrados en los hotelera y apartamentos de Guía de Isora por tipología y categoría de alojamiento - acumulado</t>
  </si>
  <si>
    <t>Resumen de indicadores turísticos de Tenerife-Guía de Isora</t>
  </si>
  <si>
    <t>mayo 2022</t>
  </si>
  <si>
    <t>mayo 2023</t>
  </si>
  <si>
    <t>mayo 2024</t>
  </si>
  <si>
    <t>mayo 2025</t>
  </si>
  <si>
    <t>mayo 2026</t>
  </si>
  <si>
    <t>-</t>
  </si>
  <si>
    <t>acumulado a mayo 2022</t>
  </si>
  <si>
    <t>acumulado a mayo 2023</t>
  </si>
  <si>
    <t>acumulado a mayo 2024</t>
  </si>
  <si>
    <t>acumulado a mayo 2025</t>
  </si>
  <si>
    <t>acumulado a mayo 2026</t>
  </si>
  <si>
    <t>Viajeros  entrados en los establecimientos alojativos de Guía de Isora 
(hotel + apartamento)</t>
  </si>
  <si>
    <t>Viajeros españoles entrados en los establecimientos alojativos de Guía de Isora 
(hotel + apartamento)</t>
  </si>
  <si>
    <t>Viajeros peninsulares entrados en los establecimientos alojativos de Guía de Isora 
(hotel + apartamento)</t>
  </si>
  <si>
    <t>Viajeros canarios entrados en los establecimientos alojativos de Guía de Isora 
(hotel + apartamento)</t>
  </si>
  <si>
    <t>Viajeros extranjeros entrados en los establecimientos alojativos de Guía de Isora 
(hotel + apartamento)</t>
  </si>
  <si>
    <t>Viajeros británicos entrados en los establecimientos alojativos de Guía de Isora 
(hotel + apartamento)</t>
  </si>
  <si>
    <t>Viajeros alemanes entrados en los establecimientos alojativos de Guía de Isora 
(hotel + apartamento)</t>
  </si>
  <si>
    <t>Viajeros franceses entrados en los establecimientos alojativos de Guía de Isora 
(hotel + apartamento)</t>
  </si>
  <si>
    <t>Viajeros belgas entrados en los establecimientos alojativos de Guía de Isora 
(hotel + apartamento)</t>
  </si>
  <si>
    <t>Viajeros holandeses entrados en los establecimientos alojativos de Guía de Isora 
(hotel + apartamento)</t>
  </si>
  <si>
    <t>Viajeros daneses entrados en los establecimientos alojativos de Guía de Isora 
(hotel + apartamento)</t>
  </si>
  <si>
    <t>Viajeros suecos entrados en los establecimientos alojativos de Guía de Isora 
(hotel + apartamento)</t>
  </si>
  <si>
    <t>var 23/22</t>
  </si>
  <si>
    <t>var 24/23</t>
  </si>
  <si>
    <t>var 25/24</t>
  </si>
  <si>
    <t>Viajeros entrados en los establecimientos alojativos de Guía de Isora 
(hotel + apartamento)</t>
  </si>
  <si>
    <t>Viajeros entrados en los hoteles de Guía de Isora</t>
  </si>
  <si>
    <t>Evolución de viajeros entrados en los establecimientos alojativos de Guía de Isora 
(hotel + apartamento)</t>
  </si>
  <si>
    <t>Evolución de viajeros entrados en los hoteles de Guía de Isora</t>
  </si>
  <si>
    <t>Evolución de viajeros entrados en los hoteles de 4, 5 estrellas de Guía de Isora</t>
  </si>
  <si>
    <t>Evolución de viajeros entrados en los apartamentos de Guía de Isora</t>
  </si>
  <si>
    <t>acumulado a mayo 2021</t>
  </si>
  <si>
    <t>mayo 2021</t>
  </si>
  <si>
    <t>Viajeros entrados en los establecimientos alojativos de Guía de Isora según lugar de residencia (hotel + apartamento)</t>
  </si>
  <si>
    <t>acumulado mayo 2021</t>
  </si>
  <si>
    <t>acumulado mayo 2022</t>
  </si>
  <si>
    <t>acumulado mayo 2023</t>
  </si>
  <si>
    <t>acumulado mayo 2024</t>
  </si>
  <si>
    <t>acumulado mayo 2025</t>
  </si>
  <si>
    <t>acumulado mayo 2026</t>
  </si>
  <si>
    <t>Viajeros entrados en los hoteles de Guía de Isora según lugar de residencia (hotel + apartamento)</t>
  </si>
  <si>
    <t>Viajeros entrados en los apartamentos de Guía de Isora según lugar de residencia (hotel + apartamento)</t>
  </si>
  <si>
    <t>Viajeros alojados en los establecimientos alojativos de Guía de Isora según lugar de residencia (hotel + apartamento)</t>
  </si>
  <si>
    <t>acumulado mayo 2020</t>
  </si>
  <si>
    <t>Pernoctaciones realizadas por los turistas en los establecimientos alojativos de Guía de Isora (hotel + apartamento)</t>
  </si>
  <si>
    <t>Pernoctaciones realizadas por los turistas españoles en los establecimientos alojativos de Guía de Isora (hotel + apartamento)</t>
  </si>
  <si>
    <t>var 26/25</t>
  </si>
  <si>
    <t>Pernoctaciones realizadas por los procedentes de Península en los establecimientos alojativos de Guía de Isora (hotel + apartamento)</t>
  </si>
  <si>
    <t>Pernoctaciones realizadas por los procedentes de Canarias en los establecimientos alojativos de Guía de Isora (hotel + apartamento)</t>
  </si>
  <si>
    <t>Pernoctaciones realizadas por los procedentes de Total residentes en el extranjero en los establecimientos alojativos de Guía de Isora (hotel + apartamento)</t>
  </si>
  <si>
    <t>Pernoctaciones realizadas por los procedentes de Reino Unido en los establecimientos alojativos de Guía de Isora (hotel + apartamento)</t>
  </si>
  <si>
    <t>Pernoctaciones realizadas por los procedentes de Alemania en los establecimientos alojativos de Guía de Isora (hotel + apartamento)</t>
  </si>
  <si>
    <t>Pernoctaciones realizadas por los procedentes de Francia en los establecimientos alojativos de Guía de Isora (hotel + apartamento)</t>
  </si>
  <si>
    <t>Pernoctaciones realizadas por los procedentes de Bélgica en los establecimientos alojativos de Guía de Isora (hotel + apartamento)</t>
  </si>
  <si>
    <t>Pernoctaciones realizadas por los procedentes de Países Bajos en los establecimientos alojativos de Guía de Isora (hotel + apartamento)</t>
  </si>
  <si>
    <t>Pernoctaciones realizadas por los procedentes de Dinamarca en los establecimientos alojativos de Guía de Isora (hotel + apartamento)</t>
  </si>
  <si>
    <t>Pernoctaciones realizadas por los procedentes de Suecia en los establecimientos alojativos de Guía de Isora (hotel + apartamento)</t>
  </si>
  <si>
    <t>Pernoctaciones realizadas por los turistas en los hoteles de Guía de Isora</t>
  </si>
  <si>
    <t>Estancia Media en los establecimientos alojativos de Guía de Isora
(hotel + apartamento)</t>
  </si>
  <si>
    <t>Estancia media de los viajeros españoles entrados en los establecimientos alojativos de Guía de Isora (hotel + apartamento)</t>
  </si>
  <si>
    <t>Estancia media de los viajeros peninsulares entrados en los establecimientos alojativos de Guía de Isora (hotel + apartamento)</t>
  </si>
  <si>
    <t>Estancia media de los viajeros canarios entrados en los establecimientos alojativos de Guía de Isora (hotel + apartamento)</t>
  </si>
  <si>
    <t>Estancia media de los viajeros extranjeros entrados en los establecimientos alojativos de Guía de Isora (hotel + apartamento)</t>
  </si>
  <si>
    <t>Estancia media de los viajeros británicos entrados en los establecimientos alojativos de Guía de Isora (hotel + apartamento)</t>
  </si>
  <si>
    <t>Estancia media de los viajeros alemanes entrados en los establecimientos alojativos de Guía de Isora (hotel + apartamento)</t>
  </si>
  <si>
    <t>Estancia media de los viajeros franceses entrados en los establecimientos alojativos de Guía de Isora (hotel + apartamento)</t>
  </si>
  <si>
    <t>Estancia media de los viajeros belgas entrados en los establecimientos alojativos de Guía de Isora (hotel + apartamento)</t>
  </si>
  <si>
    <t>Estancia media de los viajeros holandeses entrados en los establecimientos alojativos de Guía de Isora (hotel + apartamento)</t>
  </si>
  <si>
    <t>Estancia media de los viajeros daneses entrados en los establecimientos alojativos de Guía de Isora (hotel + apartamento)</t>
  </si>
  <si>
    <t>Estancia media de los viajeros suecos entrados en los establecimientos alojativos de Guía de Isora (hotel + apartamento)</t>
  </si>
  <si>
    <t>Estancia Media en los hoteles de Guía de Isora</t>
  </si>
  <si>
    <t>Tasa de ocupación por plaza en los establecimientos alojativos de Guía de Isora
(hotel + apartamento)</t>
  </si>
  <si>
    <t>Tasa de ocupación por plaza en los hoteles de Guía de Isora</t>
  </si>
  <si>
    <t>Distribución de viajeros españoles entrados en hoteles y apartamentos de Guía de Isora  por lugar de residencia</t>
  </si>
  <si>
    <t>Viajeros españoles entrados en los hoteles y apartamentos de Guía de Isora según lugar de residencia</t>
  </si>
  <si>
    <t>Viajeros españoles entrados en los hoteles y apartamentos de Guía de Isora por tipología y categoría de alojamiento</t>
  </si>
  <si>
    <t>Viajeros peninsulares entrados en los hoteles y apartamentos de Guía de Isora por tipología y categoría de alojamiento</t>
  </si>
  <si>
    <t>Viajeros canarios entrados en los hoteles y apartamentos de Guía de Isora por tipología y categoría de alojamiento</t>
  </si>
  <si>
    <t>Evolución de viajeros españoles entrados en los establecimientos alojativos de Guía de Isora
(hotel + apartamento)</t>
  </si>
  <si>
    <t>Evolución de viajeros peninsulares entrados en los establecimientos alojativos de Guía de Isora
(hotel + apartamento)</t>
  </si>
  <si>
    <t>Evolución de viajeros canarios entrados en los establecimientos alojativos de Guía de Isora
(hotel + apartamento)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</si>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</sst>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\ &quot;€&quot;"/>
    <numFmt numFmtId="166" formatCode="#,##0\ &quot;€&quot;"/>
    <numFmt numFmtId="167" formatCode="#,##0.0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6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2"/>
      <color theme="9"/>
      <name val="Calibri"/>
      <family val="2"/>
      <scheme val="minor"/>
    </font>
    <font>
      <sz val="18"/>
      <color rgb="FFFF0000"/>
      <name val="Calibri"/>
      <family val="2"/>
      <scheme val="minor"/>
    </font>
    <font>
      <sz val="12"/>
      <color theme="9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 style="medium">
        <color theme="0"/>
      </left>
      <right style="medium">
        <color theme="0"/>
      </right>
      <top/>
      <bottom style="thin">
        <color theme="9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9" tint="-0.24994659260841701"/>
      </bottom>
      <diagonal/>
    </border>
    <border>
      <left style="thin">
        <color theme="0" tint="-0.14996795556505021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3"/>
      </top>
      <bottom style="thin">
        <color theme="1" tint="0.49998474074526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ck">
        <color theme="0" tint="-0.14981536301767021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/>
      <top style="thick">
        <color theme="0" tint="-0.14981536301767021"/>
      </top>
      <bottom style="thick">
        <color theme="0" tint="-0.14981536301767021"/>
      </bottom>
      <diagonal/>
    </border>
    <border>
      <left style="thin">
        <color theme="0" tint="-0.149937437055574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 style="thin">
        <color theme="0" tint="-0.14993743705557422"/>
      </right>
      <top style="thick">
        <color theme="0" tint="-0.14981536301767021"/>
      </top>
      <bottom style="thick">
        <color theme="0" tint="-0.14981536301767021"/>
      </bottom>
      <diagonal/>
    </border>
    <border>
      <left style="thick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medium">
        <color theme="0"/>
      </bottom>
      <diagonal/>
    </border>
    <border>
      <left style="thick">
        <color theme="0" tint="-0.14993743705557422"/>
      </left>
      <right style="medium">
        <color theme="0"/>
      </right>
      <top/>
      <bottom style="medium">
        <color theme="0"/>
      </bottom>
      <diagonal/>
    </border>
    <border>
      <left style="thick">
        <color theme="0" tint="-0.1498458815271462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ck">
        <color theme="0" tint="-0.1498458815271462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ck">
        <color theme="0" tint="-0.149906918546098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dashed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/>
      <right style="dashed">
        <color theme="0" tint="-0.34998626667073579"/>
      </right>
      <top style="thin">
        <color theme="0" tint="-0.34998626667073579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3743705557422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1" fontId="21" fillId="0" borderId="0">
      <alignment vertical="center"/>
    </xf>
  </cellStyleXfs>
  <cellXfs count="31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0" xfId="2" applyFont="1" applyAlignment="1">
      <alignment horizontal="left" indent="3"/>
    </xf>
    <xf numFmtId="0" fontId="10" fillId="0" borderId="2" xfId="2" applyFont="1" applyFill="1" applyBorder="1" applyAlignment="1">
      <alignment horizontal="left" indent="1"/>
    </xf>
    <xf numFmtId="0" fontId="10" fillId="0" borderId="0" xfId="2" applyFont="1" applyFill="1" applyAlignment="1">
      <alignment horizontal="left" indent="1"/>
    </xf>
    <xf numFmtId="0" fontId="4" fillId="0" borderId="0" xfId="2" applyAlignment="1">
      <alignment horizontal="left" indent="3"/>
    </xf>
    <xf numFmtId="0" fontId="9" fillId="2" borderId="0" xfId="2" applyFont="1" applyFill="1" applyAlignment="1">
      <alignment horizontal="left" indent="3"/>
    </xf>
    <xf numFmtId="0" fontId="9" fillId="0" borderId="0" xfId="2" applyFont="1" applyAlignment="1">
      <alignment horizontal="left" wrapText="1" indent="3"/>
    </xf>
    <xf numFmtId="0" fontId="0" fillId="0" borderId="3" xfId="0" applyBorder="1"/>
    <xf numFmtId="17" fontId="7" fillId="3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4" borderId="7" xfId="0" applyFont="1" applyFill="1" applyBorder="1"/>
    <xf numFmtId="3" fontId="7" fillId="4" borderId="7" xfId="0" applyNumberFormat="1" applyFont="1" applyFill="1" applyBorder="1"/>
    <xf numFmtId="164" fontId="7" fillId="4" borderId="7" xfId="1" applyNumberFormat="1" applyFont="1" applyFill="1" applyBorder="1" applyAlignment="1">
      <alignment horizontal="right"/>
    </xf>
    <xf numFmtId="164" fontId="7" fillId="4" borderId="7" xfId="1" applyNumberFormat="1" applyFont="1" applyFill="1" applyBorder="1"/>
    <xf numFmtId="0" fontId="7" fillId="4" borderId="0" xfId="0" applyFont="1" applyFill="1"/>
    <xf numFmtId="3" fontId="7" fillId="4" borderId="0" xfId="0" applyNumberFormat="1" applyFont="1" applyFill="1"/>
    <xf numFmtId="164" fontId="7" fillId="4" borderId="0" xfId="1" applyNumberFormat="1" applyFont="1" applyFill="1" applyAlignment="1">
      <alignment horizontal="right"/>
    </xf>
    <xf numFmtId="164" fontId="7" fillId="4" borderId="0" xfId="1" applyNumberFormat="1" applyFont="1" applyFill="1"/>
    <xf numFmtId="0" fontId="7" fillId="4" borderId="9" xfId="0" applyFont="1" applyFill="1" applyBorder="1"/>
    <xf numFmtId="3" fontId="7" fillId="4" borderId="9" xfId="0" applyNumberFormat="1" applyFont="1" applyFill="1" applyBorder="1" applyAlignment="1">
      <alignment horizontal="right"/>
    </xf>
    <xf numFmtId="164" fontId="7" fillId="4" borderId="9" xfId="1" applyNumberFormat="1" applyFont="1" applyFill="1" applyBorder="1" applyAlignment="1">
      <alignment horizontal="right"/>
    </xf>
    <xf numFmtId="0" fontId="7" fillId="0" borderId="7" xfId="0" applyFont="1" applyBorder="1"/>
    <xf numFmtId="3" fontId="7" fillId="0" borderId="7" xfId="0" applyNumberFormat="1" applyFont="1" applyBorder="1"/>
    <xf numFmtId="164" fontId="7" fillId="0" borderId="7" xfId="1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1" applyNumberFormat="1" applyFont="1" applyAlignment="1">
      <alignment horizontal="right"/>
    </xf>
    <xf numFmtId="164" fontId="7" fillId="0" borderId="0" xfId="1" applyNumberFormat="1" applyFont="1"/>
    <xf numFmtId="0" fontId="7" fillId="0" borderId="9" xfId="0" applyFont="1" applyBorder="1"/>
    <xf numFmtId="3" fontId="7" fillId="0" borderId="9" xfId="0" applyNumberFormat="1" applyFont="1" applyBorder="1" applyAlignment="1">
      <alignment horizontal="right"/>
    </xf>
    <xf numFmtId="164" fontId="7" fillId="0" borderId="9" xfId="1" applyNumberFormat="1" applyFont="1" applyBorder="1" applyAlignment="1">
      <alignment horizontal="right"/>
    </xf>
    <xf numFmtId="2" fontId="7" fillId="0" borderId="7" xfId="0" applyNumberFormat="1" applyFont="1" applyBorder="1"/>
    <xf numFmtId="164" fontId="7" fillId="0" borderId="7" xfId="1" applyNumberFormat="1" applyFont="1" applyFill="1" applyBorder="1" applyAlignment="1">
      <alignment horizontal="right"/>
    </xf>
    <xf numFmtId="4" fontId="7" fillId="0" borderId="7" xfId="0" applyNumberFormat="1" applyFont="1" applyBorder="1"/>
    <xf numFmtId="164" fontId="7" fillId="0" borderId="7" xfId="1" applyNumberFormat="1" applyFont="1" applyFill="1" applyBorder="1"/>
    <xf numFmtId="2" fontId="7" fillId="0" borderId="0" xfId="0" applyNumberFormat="1" applyFont="1"/>
    <xf numFmtId="164" fontId="7" fillId="0" borderId="0" xfId="1" applyNumberFormat="1" applyFont="1" applyFill="1" applyAlignment="1">
      <alignment horizontal="right"/>
    </xf>
    <xf numFmtId="4" fontId="7" fillId="0" borderId="0" xfId="0" applyNumberFormat="1" applyFont="1"/>
    <xf numFmtId="164" fontId="7" fillId="0" borderId="0" xfId="1" applyNumberFormat="1" applyFont="1" applyFill="1"/>
    <xf numFmtId="2" fontId="7" fillId="0" borderId="9" xfId="0" applyNumberFormat="1" applyFont="1" applyBorder="1" applyAlignment="1">
      <alignment horizontal="right"/>
    </xf>
    <xf numFmtId="4" fontId="7" fillId="4" borderId="7" xfId="0" applyNumberFormat="1" applyFont="1" applyFill="1" applyBorder="1"/>
    <xf numFmtId="0" fontId="7" fillId="4" borderId="0" xfId="0" applyFont="1" applyFill="1" applyAlignment="1">
      <alignment horizontal="left" vertical="center" wrapText="1"/>
    </xf>
    <xf numFmtId="4" fontId="7" fillId="4" borderId="0" xfId="0" applyNumberFormat="1" applyFont="1" applyFill="1"/>
    <xf numFmtId="164" fontId="7" fillId="4" borderId="9" xfId="1" applyNumberFormat="1" applyFont="1" applyFill="1" applyBorder="1"/>
    <xf numFmtId="0" fontId="0" fillId="0" borderId="11" xfId="0" applyBorder="1"/>
    <xf numFmtId="0" fontId="12" fillId="0" borderId="0" xfId="0" applyFont="1" applyAlignment="1">
      <alignment horizontal="left"/>
    </xf>
    <xf numFmtId="3" fontId="7" fillId="4" borderId="7" xfId="0" applyNumberFormat="1" applyFont="1" applyFill="1" applyBorder="1" applyAlignment="1">
      <alignment horizontal="right"/>
    </xf>
    <xf numFmtId="3" fontId="7" fillId="4" borderId="0" xfId="0" applyNumberFormat="1" applyFont="1" applyFill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2" fontId="7" fillId="0" borderId="7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right"/>
    </xf>
    <xf numFmtId="164" fontId="7" fillId="0" borderId="9" xfId="1" applyNumberFormat="1" applyFont="1" applyFill="1" applyBorder="1"/>
    <xf numFmtId="0" fontId="2" fillId="0" borderId="0" xfId="0" applyFont="1"/>
    <xf numFmtId="164" fontId="13" fillId="4" borderId="7" xfId="1" applyNumberFormat="1" applyFont="1" applyFill="1" applyBorder="1" applyAlignment="1">
      <alignment horizontal="right"/>
    </xf>
    <xf numFmtId="164" fontId="13" fillId="4" borderId="0" xfId="1" applyNumberFormat="1" applyFont="1" applyFill="1" applyAlignment="1">
      <alignment horizontal="right"/>
    </xf>
    <xf numFmtId="164" fontId="13" fillId="4" borderId="9" xfId="1" applyNumberFormat="1" applyFont="1" applyFill="1" applyBorder="1" applyAlignment="1">
      <alignment horizontal="right"/>
    </xf>
    <xf numFmtId="164" fontId="13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/>
    <xf numFmtId="0" fontId="14" fillId="0" borderId="0" xfId="0" applyFont="1"/>
    <xf numFmtId="164" fontId="7" fillId="0" borderId="9" xfId="1" applyNumberFormat="1" applyFont="1" applyFill="1" applyBorder="1" applyAlignment="1">
      <alignment horizontal="right"/>
    </xf>
    <xf numFmtId="0" fontId="8" fillId="0" borderId="3" xfId="0" applyFont="1" applyBorder="1" applyAlignment="1">
      <alignment vertical="center" readingOrder="1"/>
    </xf>
    <xf numFmtId="0" fontId="15" fillId="2" borderId="7" xfId="0" applyFont="1" applyFill="1" applyBorder="1"/>
    <xf numFmtId="3" fontId="7" fillId="2" borderId="7" xfId="0" applyNumberFormat="1" applyFont="1" applyFill="1" applyBorder="1"/>
    <xf numFmtId="164" fontId="7" fillId="2" borderId="7" xfId="1" applyNumberFormat="1" applyFont="1" applyFill="1" applyBorder="1"/>
    <xf numFmtId="0" fontId="0" fillId="0" borderId="0" xfId="0" applyAlignment="1">
      <alignment horizontal="left"/>
    </xf>
    <xf numFmtId="3" fontId="7" fillId="4" borderId="9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3" fontId="7" fillId="0" borderId="9" xfId="0" applyNumberFormat="1" applyFont="1" applyBorder="1"/>
    <xf numFmtId="164" fontId="7" fillId="0" borderId="9" xfId="1" applyNumberFormat="1" applyFont="1" applyBorder="1"/>
    <xf numFmtId="4" fontId="7" fillId="2" borderId="7" xfId="0" applyNumberFormat="1" applyFont="1" applyFill="1" applyBorder="1"/>
    <xf numFmtId="164" fontId="7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2" fontId="7" fillId="0" borderId="9" xfId="0" applyNumberFormat="1" applyFont="1" applyBorder="1"/>
    <xf numFmtId="4" fontId="7" fillId="0" borderId="9" xfId="0" applyNumberFormat="1" applyFont="1" applyBorder="1"/>
    <xf numFmtId="4" fontId="7" fillId="4" borderId="9" xfId="0" applyNumberFormat="1" applyFont="1" applyFill="1" applyBorder="1"/>
    <xf numFmtId="164" fontId="0" fillId="0" borderId="0" xfId="1" applyNumberFormat="1" applyFont="1"/>
    <xf numFmtId="164" fontId="7" fillId="0" borderId="7" xfId="1" applyNumberFormat="1" applyFont="1" applyBorder="1"/>
    <xf numFmtId="164" fontId="7" fillId="0" borderId="0" xfId="1" applyNumberFormat="1" applyFont="1" applyBorder="1"/>
    <xf numFmtId="0" fontId="8" fillId="0" borderId="3" xfId="3" applyFont="1" applyBorder="1" applyAlignment="1">
      <alignment vertical="center" readingOrder="1"/>
    </xf>
    <xf numFmtId="0" fontId="8" fillId="0" borderId="0" xfId="0" applyFont="1" applyAlignment="1">
      <alignment horizontal="left" vertical="center" wrapText="1" readingOrder="1"/>
    </xf>
    <xf numFmtId="0" fontId="8" fillId="0" borderId="15" xfId="0" applyFont="1" applyBorder="1" applyAlignment="1">
      <alignment horizontal="left" vertical="center" wrapText="1" readingOrder="1"/>
    </xf>
    <xf numFmtId="0" fontId="1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right" vertical="center"/>
    </xf>
    <xf numFmtId="17" fontId="7" fillId="3" borderId="19" xfId="0" applyNumberFormat="1" applyFont="1" applyFill="1" applyBorder="1" applyAlignment="1">
      <alignment horizontal="right" vertical="center" wrapText="1"/>
    </xf>
    <xf numFmtId="0" fontId="17" fillId="2" borderId="20" xfId="0" applyFont="1" applyFill="1" applyBorder="1"/>
    <xf numFmtId="3" fontId="17" fillId="2" borderId="21" xfId="0" applyNumberFormat="1" applyFont="1" applyFill="1" applyBorder="1" applyAlignment="1">
      <alignment horizontal="right"/>
    </xf>
    <xf numFmtId="164" fontId="17" fillId="2" borderId="21" xfId="0" applyNumberFormat="1" applyFont="1" applyFill="1" applyBorder="1" applyAlignment="1">
      <alignment horizontal="right"/>
    </xf>
    <xf numFmtId="0" fontId="18" fillId="0" borderId="20" xfId="0" applyFont="1" applyBorder="1" applyAlignment="1">
      <alignment horizontal="left" indent="1"/>
    </xf>
    <xf numFmtId="3" fontId="18" fillId="0" borderId="20" xfId="0" applyNumberFormat="1" applyFon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0" fontId="7" fillId="0" borderId="0" xfId="0" applyFont="1" applyAlignment="1">
      <alignment horizontal="left" indent="2"/>
    </xf>
    <xf numFmtId="164" fontId="7" fillId="0" borderId="0" xfId="0" applyNumberFormat="1" applyFont="1" applyAlignment="1">
      <alignment horizontal="right"/>
    </xf>
    <xf numFmtId="3" fontId="17" fillId="2" borderId="20" xfId="0" applyNumberFormat="1" applyFont="1" applyFill="1" applyBorder="1" applyAlignment="1">
      <alignment horizontal="right"/>
    </xf>
    <xf numFmtId="164" fontId="17" fillId="2" borderId="20" xfId="0" applyNumberFormat="1" applyFont="1" applyFill="1" applyBorder="1" applyAlignment="1">
      <alignment horizontal="right"/>
    </xf>
    <xf numFmtId="0" fontId="7" fillId="0" borderId="22" xfId="0" applyFont="1" applyBorder="1"/>
    <xf numFmtId="3" fontId="7" fillId="0" borderId="22" xfId="0" applyNumberFormat="1" applyFont="1" applyBorder="1"/>
    <xf numFmtId="3" fontId="7" fillId="0" borderId="23" xfId="0" applyNumberFormat="1" applyFont="1" applyBorder="1"/>
    <xf numFmtId="164" fontId="7" fillId="0" borderId="22" xfId="0" applyNumberFormat="1" applyFont="1" applyBorder="1"/>
    <xf numFmtId="0" fontId="12" fillId="0" borderId="24" xfId="0" applyFont="1" applyBorder="1"/>
    <xf numFmtId="0" fontId="3" fillId="0" borderId="0" xfId="0" applyFont="1" applyAlignment="1">
      <alignment horizontal="left" indent="2"/>
    </xf>
    <xf numFmtId="0" fontId="8" fillId="0" borderId="15" xfId="0" applyFont="1" applyBorder="1" applyAlignment="1">
      <alignment vertical="center" readingOrder="1"/>
    </xf>
    <xf numFmtId="3" fontId="8" fillId="0" borderId="15" xfId="0" applyNumberFormat="1" applyFont="1" applyBorder="1" applyAlignment="1">
      <alignment vertical="center" readingOrder="1"/>
    </xf>
    <xf numFmtId="0" fontId="19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5" fillId="3" borderId="29" xfId="0" applyNumberFormat="1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3" fontId="15" fillId="3" borderId="3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22" fillId="0" borderId="34" xfId="4" applyNumberFormat="1" applyFont="1" applyBorder="1" applyAlignment="1" applyProtection="1">
      <alignment horizontal="center" vertical="center" wrapText="1"/>
      <protection hidden="1"/>
    </xf>
    <xf numFmtId="3" fontId="22" fillId="0" borderId="35" xfId="1" applyNumberFormat="1" applyFont="1" applyBorder="1" applyAlignment="1" applyProtection="1">
      <alignment vertical="center"/>
      <protection hidden="1"/>
    </xf>
    <xf numFmtId="164" fontId="22" fillId="0" borderId="36" xfId="4" applyNumberFormat="1" applyFont="1" applyBorder="1" applyAlignment="1" applyProtection="1">
      <alignment horizontal="right" vertical="center" wrapText="1"/>
      <protection hidden="1"/>
    </xf>
    <xf numFmtId="3" fontId="0" fillId="0" borderId="0" xfId="0" applyNumberFormat="1"/>
    <xf numFmtId="3" fontId="19" fillId="0" borderId="0" xfId="0" applyNumberFormat="1" applyFont="1" applyAlignment="1">
      <alignment vertical="center" readingOrder="1"/>
    </xf>
    <xf numFmtId="0" fontId="15" fillId="3" borderId="25" xfId="0" applyFont="1" applyFill="1" applyBorder="1" applyAlignment="1">
      <alignment horizontal="center" vertical="center" wrapText="1"/>
    </xf>
    <xf numFmtId="9" fontId="0" fillId="0" borderId="0" xfId="1" applyFont="1"/>
    <xf numFmtId="4" fontId="7" fillId="0" borderId="32" xfId="0" applyNumberFormat="1" applyFont="1" applyBorder="1" applyAlignment="1">
      <alignment horizontal="right"/>
    </xf>
    <xf numFmtId="164" fontId="12" fillId="0" borderId="24" xfId="1" applyNumberFormat="1" applyFont="1" applyBorder="1"/>
    <xf numFmtId="0" fontId="23" fillId="0" borderId="0" xfId="0" applyFont="1"/>
    <xf numFmtId="0" fontId="7" fillId="3" borderId="38" xfId="0" applyFont="1" applyFill="1" applyBorder="1" applyAlignment="1">
      <alignment horizontal="right" vertical="center" wrapText="1"/>
    </xf>
    <xf numFmtId="0" fontId="7" fillId="3" borderId="39" xfId="0" applyFont="1" applyFill="1" applyBorder="1" applyAlignment="1">
      <alignment horizontal="right" vertical="center"/>
    </xf>
    <xf numFmtId="0" fontId="7" fillId="3" borderId="16" xfId="0" applyFont="1" applyFill="1" applyBorder="1" applyAlignment="1">
      <alignment horizontal="right" vertical="center" wrapText="1"/>
    </xf>
    <xf numFmtId="0" fontId="22" fillId="2" borderId="0" xfId="0" applyFont="1" applyFill="1"/>
    <xf numFmtId="3" fontId="24" fillId="2" borderId="0" xfId="0" applyNumberFormat="1" applyFont="1" applyFill="1" applyAlignment="1">
      <alignment horizontal="right"/>
    </xf>
    <xf numFmtId="164" fontId="24" fillId="2" borderId="0" xfId="0" applyNumberFormat="1" applyFont="1" applyFill="1" applyAlignment="1">
      <alignment horizontal="right"/>
    </xf>
    <xf numFmtId="164" fontId="24" fillId="2" borderId="40" xfId="0" applyNumberFormat="1" applyFont="1" applyFill="1" applyBorder="1" applyAlignment="1">
      <alignment horizontal="right"/>
    </xf>
    <xf numFmtId="0" fontId="24" fillId="0" borderId="41" xfId="0" applyFont="1" applyBorder="1" applyAlignment="1">
      <alignment horizontal="left" indent="1"/>
    </xf>
    <xf numFmtId="3" fontId="24" fillId="0" borderId="41" xfId="0" applyNumberFormat="1" applyFont="1" applyBorder="1" applyAlignment="1">
      <alignment horizontal="right"/>
    </xf>
    <xf numFmtId="164" fontId="24" fillId="0" borderId="41" xfId="0" applyNumberFormat="1" applyFont="1" applyBorder="1" applyAlignment="1">
      <alignment horizontal="right"/>
    </xf>
    <xf numFmtId="0" fontId="24" fillId="0" borderId="0" xfId="0" applyFont="1" applyAlignment="1">
      <alignment horizontal="left" indent="1"/>
    </xf>
    <xf numFmtId="3" fontId="24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164" fontId="3" fillId="0" borderId="0" xfId="1" applyNumberFormat="1" applyFont="1"/>
    <xf numFmtId="0" fontId="8" fillId="0" borderId="3" xfId="0" applyFont="1" applyBorder="1" applyAlignment="1">
      <alignment horizontal="left" vertical="center" readingOrder="1"/>
    </xf>
    <xf numFmtId="0" fontId="8" fillId="0" borderId="3" xfId="0" applyFont="1" applyBorder="1" applyAlignment="1">
      <alignment vertical="center" wrapText="1" readingOrder="1"/>
    </xf>
    <xf numFmtId="0" fontId="0" fillId="3" borderId="6" xfId="0" applyFill="1" applyBorder="1"/>
    <xf numFmtId="0" fontId="0" fillId="0" borderId="0" xfId="0" applyAlignment="1">
      <alignment wrapText="1"/>
    </xf>
    <xf numFmtId="0" fontId="25" fillId="3" borderId="10" xfId="0" applyFont="1" applyFill="1" applyBorder="1" applyAlignment="1">
      <alignment horizontal="center" vertical="center" wrapText="1"/>
    </xf>
    <xf numFmtId="1" fontId="7" fillId="3" borderId="44" xfId="0" applyNumberFormat="1" applyFont="1" applyFill="1" applyBorder="1" applyAlignment="1">
      <alignment horizontal="right" vertical="center" wrapText="1"/>
    </xf>
    <xf numFmtId="1" fontId="7" fillId="3" borderId="45" xfId="0" applyNumberFormat="1" applyFont="1" applyFill="1" applyBorder="1" applyAlignment="1">
      <alignment horizontal="right" vertical="center" wrapText="1"/>
    </xf>
    <xf numFmtId="164" fontId="7" fillId="3" borderId="46" xfId="0" applyNumberFormat="1" applyFont="1" applyFill="1" applyBorder="1" applyAlignment="1">
      <alignment horizontal="right" vertical="center" wrapText="1"/>
    </xf>
    <xf numFmtId="3" fontId="7" fillId="3" borderId="47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/>
    <xf numFmtId="3" fontId="17" fillId="2" borderId="7" xfId="0" applyNumberFormat="1" applyFont="1" applyFill="1" applyBorder="1" applyAlignment="1">
      <alignment horizontal="right"/>
    </xf>
    <xf numFmtId="164" fontId="17" fillId="2" borderId="7" xfId="0" applyNumberFormat="1" applyFont="1" applyFill="1" applyBorder="1" applyAlignment="1">
      <alignment horizontal="right"/>
    </xf>
    <xf numFmtId="0" fontId="17" fillId="2" borderId="8" xfId="0" applyFont="1" applyFill="1" applyBorder="1"/>
    <xf numFmtId="0" fontId="17" fillId="0" borderId="8" xfId="0" applyFont="1" applyBorder="1"/>
    <xf numFmtId="3" fontId="17" fillId="0" borderId="48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0" fontId="18" fillId="0" borderId="8" xfId="0" applyFont="1" applyBorder="1"/>
    <xf numFmtId="3" fontId="18" fillId="0" borderId="48" xfId="0" applyNumberFormat="1" applyFont="1" applyBorder="1" applyAlignment="1">
      <alignment horizontal="right"/>
    </xf>
    <xf numFmtId="164" fontId="18" fillId="0" borderId="49" xfId="0" applyNumberFormat="1" applyFont="1" applyBorder="1" applyAlignment="1">
      <alignment horizontal="right"/>
    </xf>
    <xf numFmtId="0" fontId="3" fillId="0" borderId="8" xfId="0" applyFont="1" applyBorder="1"/>
    <xf numFmtId="0" fontId="7" fillId="0" borderId="8" xfId="0" applyFont="1" applyBorder="1"/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164" fontId="2" fillId="0" borderId="0" xfId="1" applyNumberFormat="1" applyFont="1"/>
    <xf numFmtId="0" fontId="3" fillId="0" borderId="10" xfId="0" applyFont="1" applyBorder="1"/>
    <xf numFmtId="0" fontId="7" fillId="0" borderId="1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0" fontId="12" fillId="0" borderId="0" xfId="0" applyFont="1"/>
    <xf numFmtId="3" fontId="7" fillId="3" borderId="54" xfId="0" applyNumberFormat="1" applyFont="1" applyFill="1" applyBorder="1" applyAlignment="1">
      <alignment horizontal="right" vertical="center" wrapText="1"/>
    </xf>
    <xf numFmtId="164" fontId="7" fillId="3" borderId="55" xfId="0" applyNumberFormat="1" applyFont="1" applyFill="1" applyBorder="1" applyAlignment="1">
      <alignment horizontal="right" vertical="center" wrapText="1"/>
    </xf>
    <xf numFmtId="3" fontId="17" fillId="2" borderId="0" xfId="0" applyNumberFormat="1" applyFont="1" applyFill="1" applyAlignment="1">
      <alignment horizontal="right"/>
    </xf>
    <xf numFmtId="164" fontId="17" fillId="2" borderId="0" xfId="0" applyNumberFormat="1" applyFont="1" applyFill="1" applyAlignment="1">
      <alignment horizontal="right"/>
    </xf>
    <xf numFmtId="3" fontId="17" fillId="0" borderId="56" xfId="0" applyNumberFormat="1" applyFont="1" applyBorder="1" applyAlignment="1">
      <alignment horizontal="right"/>
    </xf>
    <xf numFmtId="164" fontId="17" fillId="0" borderId="57" xfId="0" applyNumberFormat="1" applyFont="1" applyBorder="1" applyAlignment="1">
      <alignment horizontal="right"/>
    </xf>
    <xf numFmtId="164" fontId="18" fillId="0" borderId="49" xfId="1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51" xfId="1" applyNumberFormat="1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0" fillId="3" borderId="8" xfId="0" applyFill="1" applyBorder="1"/>
    <xf numFmtId="1" fontId="7" fillId="3" borderId="54" xfId="0" applyNumberFormat="1" applyFont="1" applyFill="1" applyBorder="1" applyAlignment="1">
      <alignment horizontal="right" vertical="center" wrapText="1"/>
    </xf>
    <xf numFmtId="0" fontId="25" fillId="3" borderId="8" xfId="0" applyFont="1" applyFill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right"/>
    </xf>
    <xf numFmtId="2" fontId="7" fillId="0" borderId="33" xfId="0" applyNumberFormat="1" applyFont="1" applyBorder="1" applyAlignment="1">
      <alignment horizontal="right"/>
    </xf>
    <xf numFmtId="2" fontId="22" fillId="0" borderId="35" xfId="1" applyNumberFormat="1" applyFont="1" applyBorder="1" applyAlignment="1" applyProtection="1">
      <alignment vertical="center"/>
      <protection hidden="1"/>
    </xf>
    <xf numFmtId="2" fontId="22" fillId="0" borderId="36" xfId="4" applyNumberFormat="1" applyFont="1" applyBorder="1" applyAlignment="1" applyProtection="1">
      <alignment horizontal="right" vertical="center" wrapText="1"/>
      <protection hidden="1"/>
    </xf>
    <xf numFmtId="2" fontId="8" fillId="0" borderId="15" xfId="0" applyNumberFormat="1" applyFont="1" applyBorder="1" applyAlignment="1">
      <alignment vertical="center" readingOrder="1"/>
    </xf>
    <xf numFmtId="2" fontId="0" fillId="0" borderId="0" xfId="0" applyNumberFormat="1"/>
    <xf numFmtId="2" fontId="12" fillId="0" borderId="24" xfId="0" applyNumberFormat="1" applyFont="1" applyBorder="1"/>
    <xf numFmtId="2" fontId="0" fillId="0" borderId="0" xfId="1" applyNumberFormat="1" applyFont="1"/>
    <xf numFmtId="0" fontId="26" fillId="0" borderId="0" xfId="0" applyFont="1"/>
    <xf numFmtId="164" fontId="7" fillId="0" borderId="32" xfId="1" applyNumberFormat="1" applyFont="1" applyBorder="1" applyAlignment="1">
      <alignment horizontal="right"/>
    </xf>
    <xf numFmtId="10" fontId="0" fillId="0" borderId="0" xfId="1" applyNumberFormat="1" applyFont="1"/>
    <xf numFmtId="164" fontId="22" fillId="0" borderId="35" xfId="1" applyNumberFormat="1" applyFont="1" applyBorder="1" applyAlignment="1" applyProtection="1">
      <alignment vertical="center"/>
      <protection hidden="1"/>
    </xf>
    <xf numFmtId="164" fontId="0" fillId="0" borderId="0" xfId="0" applyNumberFormat="1"/>
    <xf numFmtId="165" fontId="0" fillId="0" borderId="0" xfId="0" applyNumberFormat="1"/>
    <xf numFmtId="17" fontId="7" fillId="3" borderId="58" xfId="0" applyNumberFormat="1" applyFont="1" applyFill="1" applyBorder="1" applyAlignment="1">
      <alignment horizontal="right" vertical="center" wrapText="1"/>
    </xf>
    <xf numFmtId="17" fontId="7" fillId="3" borderId="59" xfId="0" applyNumberFormat="1" applyFont="1" applyFill="1" applyBorder="1" applyAlignment="1">
      <alignment horizontal="right" vertical="center" wrapText="1"/>
    </xf>
    <xf numFmtId="0" fontId="7" fillId="3" borderId="60" xfId="0" applyFont="1" applyFill="1" applyBorder="1" applyAlignment="1">
      <alignment horizontal="right" vertical="center" wrapText="1"/>
    </xf>
    <xf numFmtId="164" fontId="7" fillId="3" borderId="0" xfId="0" applyNumberFormat="1" applyFont="1" applyFill="1" applyAlignment="1">
      <alignment horizontal="right" vertical="center"/>
    </xf>
    <xf numFmtId="0" fontId="17" fillId="2" borderId="7" xfId="0" applyFont="1" applyFill="1" applyBorder="1"/>
    <xf numFmtId="165" fontId="24" fillId="2" borderId="61" xfId="1" applyNumberFormat="1" applyFont="1" applyFill="1" applyBorder="1" applyAlignment="1">
      <alignment horizontal="right"/>
    </xf>
    <xf numFmtId="165" fontId="24" fillId="2" borderId="0" xfId="0" applyNumberFormat="1" applyFont="1" applyFill="1" applyAlignment="1">
      <alignment horizontal="right"/>
    </xf>
    <xf numFmtId="165" fontId="24" fillId="2" borderId="0" xfId="1" applyNumberFormat="1" applyFont="1" applyFill="1" applyBorder="1" applyAlignment="1">
      <alignment horizontal="right"/>
    </xf>
    <xf numFmtId="165" fontId="24" fillId="2" borderId="40" xfId="1" applyNumberFormat="1" applyFont="1" applyFill="1" applyBorder="1" applyAlignment="1">
      <alignment horizontal="right"/>
    </xf>
    <xf numFmtId="3" fontId="24" fillId="2" borderId="61" xfId="0" applyNumberFormat="1" applyFont="1" applyFill="1" applyBorder="1" applyAlignment="1">
      <alignment horizontal="right"/>
    </xf>
    <xf numFmtId="166" fontId="24" fillId="2" borderId="61" xfId="1" applyNumberFormat="1" applyFont="1" applyFill="1" applyBorder="1" applyAlignment="1">
      <alignment horizontal="right"/>
    </xf>
    <xf numFmtId="166" fontId="24" fillId="2" borderId="40" xfId="1" applyNumberFormat="1" applyFont="1" applyFill="1" applyBorder="1" applyAlignment="1">
      <alignment horizontal="right"/>
    </xf>
    <xf numFmtId="165" fontId="7" fillId="0" borderId="13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166" fontId="7" fillId="0" borderId="13" xfId="1" applyNumberFormat="1" applyFont="1" applyBorder="1" applyAlignment="1">
      <alignment horizontal="right"/>
    </xf>
    <xf numFmtId="166" fontId="7" fillId="0" borderId="0" xfId="1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167" fontId="17" fillId="2" borderId="21" xfId="0" applyNumberFormat="1" applyFont="1" applyFill="1" applyBorder="1" applyAlignment="1">
      <alignment horizontal="right"/>
    </xf>
    <xf numFmtId="167" fontId="17" fillId="2" borderId="21" xfId="1" applyNumberFormat="1" applyFont="1" applyFill="1" applyBorder="1" applyAlignment="1">
      <alignment horizontal="right"/>
    </xf>
    <xf numFmtId="167" fontId="18" fillId="0" borderId="20" xfId="0" applyNumberFormat="1" applyFont="1" applyBorder="1" applyAlignment="1">
      <alignment horizontal="right"/>
    </xf>
    <xf numFmtId="167" fontId="18" fillId="0" borderId="20" xfId="1" applyNumberFormat="1" applyFont="1" applyBorder="1" applyAlignment="1">
      <alignment horizontal="right"/>
    </xf>
    <xf numFmtId="167" fontId="7" fillId="0" borderId="0" xfId="0" applyNumberFormat="1" applyFont="1" applyAlignment="1">
      <alignment horizontal="right"/>
    </xf>
    <xf numFmtId="167" fontId="7" fillId="0" borderId="0" xfId="1" applyNumberFormat="1" applyFont="1" applyAlignment="1">
      <alignment horizontal="right"/>
    </xf>
    <xf numFmtId="167" fontId="17" fillId="2" borderId="20" xfId="0" applyNumberFormat="1" applyFont="1" applyFill="1" applyBorder="1" applyAlignment="1">
      <alignment horizontal="right"/>
    </xf>
    <xf numFmtId="167" fontId="17" fillId="2" borderId="20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4" borderId="11" xfId="0" applyFont="1" applyFill="1" applyBorder="1"/>
    <xf numFmtId="3" fontId="22" fillId="4" borderId="11" xfId="0" applyNumberFormat="1" applyFont="1" applyFill="1" applyBorder="1" applyAlignment="1">
      <alignment horizontal="right" vertical="center" wrapText="1"/>
    </xf>
    <xf numFmtId="164" fontId="22" fillId="4" borderId="11" xfId="1" applyNumberFormat="1" applyFont="1" applyFill="1" applyBorder="1" applyAlignment="1">
      <alignment horizontal="right" vertical="center" wrapText="1"/>
    </xf>
    <xf numFmtId="0" fontId="24" fillId="0" borderId="11" xfId="0" applyFont="1" applyBorder="1"/>
    <xf numFmtId="3" fontId="18" fillId="0" borderId="11" xfId="0" applyNumberFormat="1" applyFont="1" applyBorder="1" applyAlignment="1">
      <alignment horizontal="right" vertical="center" wrapText="1"/>
    </xf>
    <xf numFmtId="164" fontId="18" fillId="0" borderId="11" xfId="1" applyNumberFormat="1" applyFont="1" applyBorder="1" applyAlignment="1">
      <alignment horizontal="right" vertical="center" wrapText="1"/>
    </xf>
    <xf numFmtId="0" fontId="15" fillId="0" borderId="7" xfId="0" applyFont="1" applyBorder="1"/>
    <xf numFmtId="3" fontId="15" fillId="0" borderId="0" xfId="0" applyNumberFormat="1" applyFont="1"/>
    <xf numFmtId="164" fontId="15" fillId="4" borderId="7" xfId="1" applyNumberFormat="1" applyFont="1" applyFill="1" applyBorder="1"/>
    <xf numFmtId="3" fontId="15" fillId="4" borderId="7" xfId="0" applyNumberFormat="1" applyFont="1" applyFill="1" applyBorder="1"/>
    <xf numFmtId="164" fontId="15" fillId="0" borderId="7" xfId="1" applyNumberFormat="1" applyFont="1" applyBorder="1"/>
    <xf numFmtId="0" fontId="7" fillId="0" borderId="0" xfId="0" applyFont="1" applyAlignment="1">
      <alignment horizontal="left" indent="1"/>
    </xf>
    <xf numFmtId="0" fontId="7" fillId="0" borderId="62" xfId="0" applyFont="1" applyBorder="1"/>
    <xf numFmtId="3" fontId="22" fillId="4" borderId="0" xfId="0" applyNumberFormat="1" applyFont="1" applyFill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0" fontId="15" fillId="0" borderId="0" xfId="0" applyFont="1"/>
    <xf numFmtId="3" fontId="15" fillId="4" borderId="0" xfId="0" applyNumberFormat="1" applyFont="1" applyFill="1"/>
    <xf numFmtId="3" fontId="7" fillId="3" borderId="6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3" fontId="22" fillId="4" borderId="63" xfId="0" applyNumberFormat="1" applyFont="1" applyFill="1" applyBorder="1" applyAlignment="1">
      <alignment horizontal="right" vertical="center" wrapText="1"/>
    </xf>
    <xf numFmtId="164" fontId="22" fillId="4" borderId="63" xfId="1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left" indent="1"/>
    </xf>
    <xf numFmtId="3" fontId="27" fillId="0" borderId="8" xfId="0" applyNumberFormat="1" applyFont="1" applyBorder="1"/>
    <xf numFmtId="164" fontId="27" fillId="0" borderId="8" xfId="1" applyNumberFormat="1" applyFont="1" applyBorder="1"/>
    <xf numFmtId="164" fontId="27" fillId="4" borderId="8" xfId="1" applyNumberFormat="1" applyFont="1" applyFill="1" applyBorder="1"/>
    <xf numFmtId="3" fontId="27" fillId="4" borderId="8" xfId="0" applyNumberFormat="1" applyFont="1" applyFill="1" applyBorder="1"/>
    <xf numFmtId="164" fontId="27" fillId="4" borderId="8" xfId="1" applyNumberFormat="1" applyFont="1" applyFill="1" applyBorder="1" applyAlignment="1">
      <alignment horizontal="right"/>
    </xf>
    <xf numFmtId="3" fontId="27" fillId="4" borderId="8" xfId="0" applyNumberFormat="1" applyFont="1" applyFill="1" applyBorder="1" applyAlignment="1">
      <alignment horizontal="right"/>
    </xf>
    <xf numFmtId="3" fontId="7" fillId="0" borderId="8" xfId="0" applyNumberFormat="1" applyFont="1" applyBorder="1"/>
    <xf numFmtId="164" fontId="15" fillId="0" borderId="8" xfId="1" applyNumberFormat="1" applyFont="1" applyBorder="1"/>
    <xf numFmtId="164" fontId="15" fillId="4" borderId="8" xfId="1" applyNumberFormat="1" applyFont="1" applyFill="1" applyBorder="1" applyAlignment="1">
      <alignment horizontal="right"/>
    </xf>
    <xf numFmtId="3" fontId="15" fillId="4" borderId="8" xfId="0" applyNumberFormat="1" applyFont="1" applyFill="1" applyBorder="1"/>
    <xf numFmtId="164" fontId="7" fillId="4" borderId="8" xfId="1" applyNumberFormat="1" applyFont="1" applyFill="1" applyBorder="1" applyAlignment="1">
      <alignment horizontal="right"/>
    </xf>
    <xf numFmtId="3" fontId="7" fillId="4" borderId="8" xfId="0" applyNumberFormat="1" applyFont="1" applyFill="1" applyBorder="1" applyAlignment="1">
      <alignment horizontal="right"/>
    </xf>
    <xf numFmtId="164" fontId="7" fillId="0" borderId="8" xfId="1" applyNumberFormat="1" applyFont="1" applyBorder="1"/>
    <xf numFmtId="3" fontId="7" fillId="4" borderId="8" xfId="0" applyNumberFormat="1" applyFont="1" applyFill="1" applyBorder="1"/>
    <xf numFmtId="164" fontId="7" fillId="4" borderId="8" xfId="1" applyNumberFormat="1" applyFont="1" applyFill="1" applyBorder="1"/>
    <xf numFmtId="3" fontId="27" fillId="0" borderId="8" xfId="0" applyNumberFormat="1" applyFont="1" applyBorder="1" applyAlignment="1">
      <alignment horizontal="right"/>
    </xf>
    <xf numFmtId="164" fontId="27" fillId="0" borderId="8" xfId="1" applyNumberFormat="1" applyFont="1" applyBorder="1" applyAlignment="1">
      <alignment horizontal="right"/>
    </xf>
    <xf numFmtId="0" fontId="7" fillId="0" borderId="62" xfId="0" applyFont="1" applyBorder="1" applyAlignment="1">
      <alignment horizontal="right"/>
    </xf>
    <xf numFmtId="164" fontId="15" fillId="4" borderId="8" xfId="1" applyNumberFormat="1" applyFont="1" applyFill="1" applyBorder="1"/>
    <xf numFmtId="3" fontId="7" fillId="4" borderId="8" xfId="1" applyNumberFormat="1" applyFont="1" applyFill="1" applyBorder="1"/>
    <xf numFmtId="3" fontId="15" fillId="4" borderId="8" xfId="1" applyNumberFormat="1" applyFont="1" applyFill="1" applyBorder="1"/>
    <xf numFmtId="0" fontId="7" fillId="0" borderId="11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8" fillId="0" borderId="3" xfId="0" applyFont="1" applyBorder="1" applyAlignment="1">
      <alignment horizontal="left" vertical="center" wrapText="1" readingOrder="1"/>
    </xf>
    <xf numFmtId="0" fontId="11" fillId="4" borderId="8" xfId="0" applyFont="1" applyFill="1" applyBorder="1" applyAlignment="1">
      <alignment horizontal="center" vertical="center" textRotation="90"/>
    </xf>
    <xf numFmtId="0" fontId="11" fillId="4" borderId="10" xfId="0" applyFont="1" applyFill="1" applyBorder="1" applyAlignment="1">
      <alignment horizontal="center" vertical="center" textRotation="90"/>
    </xf>
    <xf numFmtId="0" fontId="7" fillId="4" borderId="0" xfId="0" applyFont="1" applyFill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textRotation="90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17" fontId="7" fillId="3" borderId="0" xfId="0" applyNumberFormat="1" applyFont="1" applyFill="1" applyAlignment="1">
      <alignment horizontal="center" vertical="center" wrapText="1"/>
    </xf>
    <xf numFmtId="3" fontId="20" fillId="3" borderId="25" xfId="0" applyNumberFormat="1" applyFont="1" applyFill="1" applyBorder="1" applyAlignment="1">
      <alignment horizontal="center" vertical="center" readingOrder="1"/>
    </xf>
    <xf numFmtId="3" fontId="20" fillId="3" borderId="26" xfId="0" applyNumberFormat="1" applyFont="1" applyFill="1" applyBorder="1" applyAlignment="1">
      <alignment horizontal="center" vertical="center" readingOrder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9" fillId="3" borderId="52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2" fontId="20" fillId="3" borderId="25" xfId="0" applyNumberFormat="1" applyFont="1" applyFill="1" applyBorder="1" applyAlignment="1">
      <alignment horizontal="center" vertical="center" readingOrder="1"/>
    </xf>
    <xf numFmtId="2" fontId="20" fillId="3" borderId="26" xfId="0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center" wrapText="1"/>
    </xf>
    <xf numFmtId="0" fontId="12" fillId="0" borderId="24" xfId="0" applyFont="1" applyBorder="1" applyAlignment="1">
      <alignment horizontal="left"/>
    </xf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2" fillId="0" borderId="64" xfId="0" applyFont="1" applyBorder="1" applyAlignment="1">
      <alignment horizontal="left" wrapText="1"/>
    </xf>
  </cellXfs>
  <cellStyles count="5">
    <cellStyle name="Hipervínculo" xfId="2" builtinId="8"/>
    <cellStyle name="Normal" xfId="0" builtinId="0"/>
    <cellStyle name="Normal 2 2" xfId="4" xr:uid="{289EEA79-DB32-408B-811C-1528690AB320}"/>
    <cellStyle name="Normal 2 6" xfId="3" xr:uid="{1BC81A4A-E3A4-49F3-8B73-436C401660F4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9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2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10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49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50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51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52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5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54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55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57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58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62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63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6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7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7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72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7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7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7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7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7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7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7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8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8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83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84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8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8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6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3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6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7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0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120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122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12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74-4ACB-A8B8-8073E5604A33}"/>
              </c:ext>
            </c:extLst>
          </c:dPt>
          <c:val>
            <c:numRef>
              <c:f>'Viajeros entr evol mensu TF'!$G$9:$G$21</c:f>
              <c:numCache>
                <c:formatCode>#,##0</c:formatCode>
                <c:ptCount val="13"/>
                <c:pt idx="0">
                  <c:v>15841</c:v>
                </c:pt>
                <c:pt idx="1">
                  <c:v>24407</c:v>
                </c:pt>
                <c:pt idx="2">
                  <c:v>20474</c:v>
                </c:pt>
                <c:pt idx="3">
                  <c:v>17811</c:v>
                </c:pt>
                <c:pt idx="4">
                  <c:v>22267</c:v>
                </c:pt>
                <c:pt idx="5">
                  <c:v>16055</c:v>
                </c:pt>
                <c:pt idx="6">
                  <c:v>16852</c:v>
                </c:pt>
                <c:pt idx="7">
                  <c:v>25050</c:v>
                </c:pt>
                <c:pt idx="8">
                  <c:v>17100</c:v>
                </c:pt>
                <c:pt idx="9">
                  <c:v>24595</c:v>
                </c:pt>
                <c:pt idx="10">
                  <c:v>15829</c:v>
                </c:pt>
                <c:pt idx="11">
                  <c:v>15575</c:v>
                </c:pt>
                <c:pt idx="12">
                  <c:v>231856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74-4ACB-A8B8-8073E5604A33}"/>
            </c:ext>
          </c:extLst>
        </c:ser>
        <c:ser>
          <c:idx val="0"/>
          <c:order val="2"/>
          <c:tx>
            <c:strRef>
              <c:f>'Viajeros entr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74-4ACB-A8B8-8073E5604A33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TF'!$I$9:$I$21</c:f>
              <c:numCache>
                <c:formatCode>#,##0</c:formatCode>
                <c:ptCount val="13"/>
                <c:pt idx="0">
                  <c:v>14788</c:v>
                </c:pt>
                <c:pt idx="1">
                  <c:v>15773</c:v>
                </c:pt>
                <c:pt idx="2">
                  <c:v>15653</c:v>
                </c:pt>
                <c:pt idx="3">
                  <c:v>15445</c:v>
                </c:pt>
                <c:pt idx="4">
                  <c:v>16341</c:v>
                </c:pt>
                <c:pt idx="5">
                  <c:v>16193</c:v>
                </c:pt>
                <c:pt idx="6">
                  <c:v>17502</c:v>
                </c:pt>
                <c:pt idx="7">
                  <c:v>16404</c:v>
                </c:pt>
                <c:pt idx="8">
                  <c:v>13666</c:v>
                </c:pt>
                <c:pt idx="9">
                  <c:v>16756</c:v>
                </c:pt>
                <c:pt idx="10">
                  <c:v>15073</c:v>
                </c:pt>
                <c:pt idx="11">
                  <c:v>15082</c:v>
                </c:pt>
                <c:pt idx="12">
                  <c:v>188676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74-4ACB-A8B8-8073E5604A33}"/>
            </c:ext>
          </c:extLst>
        </c:ser>
        <c:ser>
          <c:idx val="1"/>
          <c:order val="3"/>
          <c:tx>
            <c:strRef>
              <c:f>'Viajeros entr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74-4ACB-A8B8-8073E5604A3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74-4ACB-A8B8-8073E5604A33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TF'!$K$9:$K$21</c:f>
              <c:numCache>
                <c:formatCode>#,##0</c:formatCode>
                <c:ptCount val="13"/>
                <c:pt idx="0">
                  <c:v>15932</c:v>
                </c:pt>
                <c:pt idx="1">
                  <c:v>16379</c:v>
                </c:pt>
                <c:pt idx="2">
                  <c:v>17122</c:v>
                </c:pt>
                <c:pt idx="3">
                  <c:v>15554</c:v>
                </c:pt>
                <c:pt idx="4">
                  <c:v>14916</c:v>
                </c:pt>
                <c:pt idx="12">
                  <c:v>79903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74-4ACB-A8B8-8073E5604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774-4ACB-A8B8-8073E5604A3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9896</c:v>
                      </c:pt>
                      <c:pt idx="1">
                        <c:v>10397</c:v>
                      </c:pt>
                      <c:pt idx="2">
                        <c:v>10842</c:v>
                      </c:pt>
                      <c:pt idx="3">
                        <c:v>13123</c:v>
                      </c:pt>
                      <c:pt idx="4">
                        <c:v>12688</c:v>
                      </c:pt>
                      <c:pt idx="5">
                        <c:v>10420</c:v>
                      </c:pt>
                      <c:pt idx="6">
                        <c:v>24503</c:v>
                      </c:pt>
                      <c:pt idx="7">
                        <c:v>14928</c:v>
                      </c:pt>
                      <c:pt idx="8">
                        <c:v>10763</c:v>
                      </c:pt>
                      <c:pt idx="9">
                        <c:v>14777</c:v>
                      </c:pt>
                      <c:pt idx="10">
                        <c:v>14622</c:v>
                      </c:pt>
                      <c:pt idx="11">
                        <c:v>14121</c:v>
                      </c:pt>
                      <c:pt idx="12">
                        <c:v>161080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774-4ACB-A8B8-8073E5604A3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74-4ACB-A8B8-8073E5604A3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74-4ACB-A8B8-8073E5604A3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74-4ACB-A8B8-8073E5604A3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74-4ACB-A8B8-8073E5604A3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74-4ACB-A8B8-8073E5604A3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74-4ACB-A8B8-8073E5604A3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74-4ACB-A8B8-8073E5604A3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74-4ACB-A8B8-8073E5604A3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74-4ACB-A8B8-8073E5604A3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74-4ACB-A8B8-8073E5604A3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74-4ACB-A8B8-8073E5604A3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74-4ACB-A8B8-8073E5604A3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74-4ACB-A8B8-8073E5604A33}"/>
              </c:ext>
            </c:extLst>
          </c:dPt>
          <c:cat>
            <c:strRef>
              <c:f>'Viajeros entr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TF'!$L$9:$L$21</c:f>
              <c:numCache>
                <c:formatCode>0.0%</c:formatCode>
                <c:ptCount val="13"/>
                <c:pt idx="0">
                  <c:v>7.7360021639166998E-2</c:v>
                </c:pt>
                <c:pt idx="1">
                  <c:v>3.8420084955303357E-2</c:v>
                </c:pt>
                <c:pt idx="2">
                  <c:v>9.3847824698140903E-2</c:v>
                </c:pt>
                <c:pt idx="3">
                  <c:v>7.0573000971188016E-3</c:v>
                </c:pt>
                <c:pt idx="4">
                  <c:v>-8.7203965485588397E-2</c:v>
                </c:pt>
                <c:pt idx="12">
                  <c:v>2.4397435897435926E-2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774-4ACB-A8B8-8073E5604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9D-45A8-8D96-4E8AC144D108}"/>
              </c:ext>
            </c:extLst>
          </c:dPt>
          <c:val>
            <c:numRef>
              <c:f>'Viajeros entr evol mensu TF'!$G$207:$G$219</c:f>
              <c:numCache>
                <c:formatCode>#,##0</c:formatCode>
                <c:ptCount val="13"/>
                <c:pt idx="0">
                  <c:v>605</c:v>
                </c:pt>
                <c:pt idx="1">
                  <c:v>906</c:v>
                </c:pt>
                <c:pt idx="2">
                  <c:v>552</c:v>
                </c:pt>
                <c:pt idx="3">
                  <c:v>459</c:v>
                </c:pt>
                <c:pt idx="4">
                  <c:v>656</c:v>
                </c:pt>
                <c:pt idx="5">
                  <c:v>218</c:v>
                </c:pt>
                <c:pt idx="6">
                  <c:v>248</c:v>
                </c:pt>
                <c:pt idx="7">
                  <c:v>589</c:v>
                </c:pt>
                <c:pt idx="8">
                  <c:v>484</c:v>
                </c:pt>
                <c:pt idx="9">
                  <c:v>867</c:v>
                </c:pt>
                <c:pt idx="10">
                  <c:v>441</c:v>
                </c:pt>
                <c:pt idx="11">
                  <c:v>429</c:v>
                </c:pt>
                <c:pt idx="12">
                  <c:v>6454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9D-45A8-8D96-4E8AC144D108}"/>
            </c:ext>
          </c:extLst>
        </c:ser>
        <c:ser>
          <c:idx val="0"/>
          <c:order val="2"/>
          <c:tx>
            <c:strRef>
              <c:f>'Viajeros entr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9D-45A8-8D96-4E8AC144D10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TF'!$I$207:$I$219</c:f>
              <c:numCache>
                <c:formatCode>#,##0</c:formatCode>
                <c:ptCount val="13"/>
                <c:pt idx="0">
                  <c:v>580</c:v>
                </c:pt>
                <c:pt idx="1">
                  <c:v>524</c:v>
                </c:pt>
                <c:pt idx="2">
                  <c:v>537</c:v>
                </c:pt>
                <c:pt idx="3">
                  <c:v>432</c:v>
                </c:pt>
                <c:pt idx="4">
                  <c:v>274</c:v>
                </c:pt>
                <c:pt idx="5">
                  <c:v>303</c:v>
                </c:pt>
                <c:pt idx="6">
                  <c:v>497</c:v>
                </c:pt>
                <c:pt idx="7">
                  <c:v>370</c:v>
                </c:pt>
                <c:pt idx="8">
                  <c:v>728</c:v>
                </c:pt>
                <c:pt idx="9">
                  <c:v>521</c:v>
                </c:pt>
                <c:pt idx="10">
                  <c:v>498</c:v>
                </c:pt>
                <c:pt idx="11">
                  <c:v>431</c:v>
                </c:pt>
                <c:pt idx="12">
                  <c:v>5695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9D-45A8-8D96-4E8AC144D108}"/>
            </c:ext>
          </c:extLst>
        </c:ser>
        <c:ser>
          <c:idx val="1"/>
          <c:order val="3"/>
          <c:tx>
            <c:strRef>
              <c:f>'Viajeros entr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9D-45A8-8D96-4E8AC144D10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9D-45A8-8D96-4E8AC144D10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TF'!$K$207:$K$219</c:f>
              <c:numCache>
                <c:formatCode>#,##0</c:formatCode>
                <c:ptCount val="13"/>
                <c:pt idx="0">
                  <c:v>692</c:v>
                </c:pt>
                <c:pt idx="1">
                  <c:v>552</c:v>
                </c:pt>
                <c:pt idx="2">
                  <c:v>421</c:v>
                </c:pt>
                <c:pt idx="3">
                  <c:v>435</c:v>
                </c:pt>
                <c:pt idx="4">
                  <c:v>329</c:v>
                </c:pt>
                <c:pt idx="12">
                  <c:v>2429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9D-45A8-8D96-4E8AC144D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89D-45A8-8D96-4E8AC144D10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837</c:v>
                      </c:pt>
                      <c:pt idx="1">
                        <c:v>210</c:v>
                      </c:pt>
                      <c:pt idx="2">
                        <c:v>62</c:v>
                      </c:pt>
                      <c:pt idx="3">
                        <c:v>77</c:v>
                      </c:pt>
                      <c:pt idx="4">
                        <c:v>150</c:v>
                      </c:pt>
                      <c:pt idx="5">
                        <c:v>186</c:v>
                      </c:pt>
                      <c:pt idx="6">
                        <c:v>254</c:v>
                      </c:pt>
                      <c:pt idx="7">
                        <c:v>274</c:v>
                      </c:pt>
                      <c:pt idx="8">
                        <c:v>172</c:v>
                      </c:pt>
                      <c:pt idx="9">
                        <c:v>268</c:v>
                      </c:pt>
                      <c:pt idx="10">
                        <c:v>594</c:v>
                      </c:pt>
                      <c:pt idx="11">
                        <c:v>312</c:v>
                      </c:pt>
                      <c:pt idx="12">
                        <c:v>3396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89D-45A8-8D96-4E8AC144D10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9D-45A8-8D96-4E8AC144D10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9D-45A8-8D96-4E8AC144D10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9D-45A8-8D96-4E8AC144D10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9D-45A8-8D96-4E8AC144D10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9D-45A8-8D96-4E8AC144D10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9D-45A8-8D96-4E8AC144D10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9D-45A8-8D96-4E8AC144D10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9D-45A8-8D96-4E8AC144D10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9D-45A8-8D96-4E8AC144D10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9D-45A8-8D96-4E8AC144D10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9D-45A8-8D96-4E8AC144D10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9D-45A8-8D96-4E8AC144D10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9D-45A8-8D96-4E8AC144D108}"/>
              </c:ext>
            </c:extLst>
          </c:dPt>
          <c:cat>
            <c:strRef>
              <c:f>'Viajeros entr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TF'!$L$207:$L$219</c:f>
              <c:numCache>
                <c:formatCode>0.0%</c:formatCode>
                <c:ptCount val="13"/>
                <c:pt idx="0">
                  <c:v>0.19310344827586201</c:v>
                </c:pt>
                <c:pt idx="1">
                  <c:v>5.3435114503816772E-2</c:v>
                </c:pt>
                <c:pt idx="2">
                  <c:v>-0.21601489757914338</c:v>
                </c:pt>
                <c:pt idx="3">
                  <c:v>6.9444444444444198E-3</c:v>
                </c:pt>
                <c:pt idx="4">
                  <c:v>0.2007299270072993</c:v>
                </c:pt>
                <c:pt idx="12">
                  <c:v>3.4938219002982551E-2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89D-45A8-8D96-4E8AC144D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EB-4010-9D79-FFD3D00BF2F7}"/>
              </c:ext>
            </c:extLst>
          </c:dPt>
          <c:val>
            <c:numRef>
              <c:f>'Viajeros entr evol mensu TF'!$G$229:$G$241</c:f>
              <c:numCache>
                <c:formatCode>#,##0</c:formatCode>
                <c:ptCount val="13"/>
                <c:pt idx="0">
                  <c:v>171</c:v>
                </c:pt>
                <c:pt idx="1">
                  <c:v>582</c:v>
                </c:pt>
                <c:pt idx="2">
                  <c:v>450</c:v>
                </c:pt>
                <c:pt idx="3">
                  <c:v>177</c:v>
                </c:pt>
                <c:pt idx="4">
                  <c:v>476</c:v>
                </c:pt>
                <c:pt idx="5">
                  <c:v>130</c:v>
                </c:pt>
                <c:pt idx="6">
                  <c:v>475</c:v>
                </c:pt>
                <c:pt idx="7">
                  <c:v>413</c:v>
                </c:pt>
                <c:pt idx="8">
                  <c:v>267</c:v>
                </c:pt>
                <c:pt idx="9">
                  <c:v>513</c:v>
                </c:pt>
                <c:pt idx="10">
                  <c:v>270</c:v>
                </c:pt>
                <c:pt idx="11">
                  <c:v>295</c:v>
                </c:pt>
                <c:pt idx="12">
                  <c:v>4219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EB-4010-9D79-FFD3D00BF2F7}"/>
            </c:ext>
          </c:extLst>
        </c:ser>
        <c:ser>
          <c:idx val="0"/>
          <c:order val="2"/>
          <c:tx>
            <c:strRef>
              <c:f>'Viajeros entr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EB-4010-9D79-FFD3D00BF2F7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TF'!$I$229:$I$241</c:f>
              <c:numCache>
                <c:formatCode>#,##0</c:formatCode>
                <c:ptCount val="13"/>
                <c:pt idx="0">
                  <c:v>266</c:v>
                </c:pt>
                <c:pt idx="1">
                  <c:v>322</c:v>
                </c:pt>
                <c:pt idx="2">
                  <c:v>265</c:v>
                </c:pt>
                <c:pt idx="3">
                  <c:v>298</c:v>
                </c:pt>
                <c:pt idx="4">
                  <c:v>207</c:v>
                </c:pt>
                <c:pt idx="5">
                  <c:v>192</c:v>
                </c:pt>
                <c:pt idx="6">
                  <c:v>199</c:v>
                </c:pt>
                <c:pt idx="7">
                  <c:v>156</c:v>
                </c:pt>
                <c:pt idx="8">
                  <c:v>180</c:v>
                </c:pt>
                <c:pt idx="9">
                  <c:v>314</c:v>
                </c:pt>
                <c:pt idx="10">
                  <c:v>293</c:v>
                </c:pt>
                <c:pt idx="11">
                  <c:v>388</c:v>
                </c:pt>
                <c:pt idx="12">
                  <c:v>3080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EB-4010-9D79-FFD3D00BF2F7}"/>
            </c:ext>
          </c:extLst>
        </c:ser>
        <c:ser>
          <c:idx val="1"/>
          <c:order val="3"/>
          <c:tx>
            <c:strRef>
              <c:f>'Viajeros entr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EB-4010-9D79-FFD3D00BF2F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EB-4010-9D79-FFD3D00BF2F7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TF'!$K$229:$K$241</c:f>
              <c:numCache>
                <c:formatCode>#,##0</c:formatCode>
                <c:ptCount val="13"/>
                <c:pt idx="0">
                  <c:v>384</c:v>
                </c:pt>
                <c:pt idx="1">
                  <c:v>232</c:v>
                </c:pt>
                <c:pt idx="2">
                  <c:v>193</c:v>
                </c:pt>
                <c:pt idx="3">
                  <c:v>223</c:v>
                </c:pt>
                <c:pt idx="4">
                  <c:v>122</c:v>
                </c:pt>
                <c:pt idx="12">
                  <c:v>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EB-4010-9D79-FFD3D00BF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DEB-4010-9D79-FFD3D00BF2F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210</c:v>
                      </c:pt>
                      <c:pt idx="1">
                        <c:v>211</c:v>
                      </c:pt>
                      <c:pt idx="2">
                        <c:v>444</c:v>
                      </c:pt>
                      <c:pt idx="3">
                        <c:v>426</c:v>
                      </c:pt>
                      <c:pt idx="4">
                        <c:v>20</c:v>
                      </c:pt>
                      <c:pt idx="5">
                        <c:v>166</c:v>
                      </c:pt>
                      <c:pt idx="6">
                        <c:v>436</c:v>
                      </c:pt>
                      <c:pt idx="7">
                        <c:v>130</c:v>
                      </c:pt>
                      <c:pt idx="8">
                        <c:v>393</c:v>
                      </c:pt>
                      <c:pt idx="9">
                        <c:v>197</c:v>
                      </c:pt>
                      <c:pt idx="10">
                        <c:v>391</c:v>
                      </c:pt>
                      <c:pt idx="11">
                        <c:v>224</c:v>
                      </c:pt>
                      <c:pt idx="12">
                        <c:v>3248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DEB-4010-9D79-FFD3D00BF2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EB-4010-9D79-FFD3D00BF2F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EB-4010-9D79-FFD3D00BF2F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EB-4010-9D79-FFD3D00BF2F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EB-4010-9D79-FFD3D00BF2F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EB-4010-9D79-FFD3D00BF2F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EB-4010-9D79-FFD3D00BF2F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EB-4010-9D79-FFD3D00BF2F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EB-4010-9D79-FFD3D00BF2F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EB-4010-9D79-FFD3D00BF2F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EB-4010-9D79-FFD3D00BF2F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EB-4010-9D79-FFD3D00BF2F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EB-4010-9D79-FFD3D00BF2F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EB-4010-9D79-FFD3D00BF2F7}"/>
              </c:ext>
            </c:extLst>
          </c:dPt>
          <c:cat>
            <c:strRef>
              <c:f>'Viajeros entr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TF'!$L$229:$L$241</c:f>
              <c:numCache>
                <c:formatCode>0.0%</c:formatCode>
                <c:ptCount val="13"/>
                <c:pt idx="0">
                  <c:v>0.4436090225563909</c:v>
                </c:pt>
                <c:pt idx="1">
                  <c:v>-0.27950310559006208</c:v>
                </c:pt>
                <c:pt idx="2">
                  <c:v>-0.27169811320754722</c:v>
                </c:pt>
                <c:pt idx="3">
                  <c:v>-0.25167785234899331</c:v>
                </c:pt>
                <c:pt idx="4">
                  <c:v>-0.41062801932367154</c:v>
                </c:pt>
                <c:pt idx="12">
                  <c:v>-0.15022091310751107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DEB-4010-9D79-FFD3D00BF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39-4228-924F-E4938E874A32}"/>
              </c:ext>
            </c:extLst>
          </c:dPt>
          <c:val>
            <c:numRef>
              <c:f>'Viajeros entr evol mensu TF'!$G$251:$G$263</c:f>
              <c:numCache>
                <c:formatCode>#,##0</c:formatCode>
                <c:ptCount val="13"/>
                <c:pt idx="0">
                  <c:v>268</c:v>
                </c:pt>
                <c:pt idx="1">
                  <c:v>797</c:v>
                </c:pt>
                <c:pt idx="2">
                  <c:v>1053</c:v>
                </c:pt>
                <c:pt idx="3">
                  <c:v>94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33</c:v>
                </c:pt>
                <c:pt idx="9">
                  <c:v>249</c:v>
                </c:pt>
                <c:pt idx="10">
                  <c:v>339</c:v>
                </c:pt>
                <c:pt idx="11">
                  <c:v>349</c:v>
                </c:pt>
                <c:pt idx="12">
                  <c:v>3186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39-4228-924F-E4938E874A32}"/>
            </c:ext>
          </c:extLst>
        </c:ser>
        <c:ser>
          <c:idx val="0"/>
          <c:order val="2"/>
          <c:tx>
            <c:strRef>
              <c:f>'Viajeros entr evol mensu TF'!$I$249:$J$249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39-4228-924F-E4938E874A3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TF'!$I$251:$I$263</c:f>
              <c:numCache>
                <c:formatCode>#,##0</c:formatCode>
                <c:ptCount val="13"/>
                <c:pt idx="0">
                  <c:v>408</c:v>
                </c:pt>
                <c:pt idx="1">
                  <c:v>431</c:v>
                </c:pt>
                <c:pt idx="2">
                  <c:v>407</c:v>
                </c:pt>
                <c:pt idx="3">
                  <c:v>203</c:v>
                </c:pt>
                <c:pt idx="4">
                  <c:v>0</c:v>
                </c:pt>
                <c:pt idx="5">
                  <c:v>13</c:v>
                </c:pt>
                <c:pt idx="6">
                  <c:v>80</c:v>
                </c:pt>
                <c:pt idx="7">
                  <c:v>6</c:v>
                </c:pt>
                <c:pt idx="8">
                  <c:v>60</c:v>
                </c:pt>
                <c:pt idx="9">
                  <c:v>80</c:v>
                </c:pt>
                <c:pt idx="10">
                  <c:v>208</c:v>
                </c:pt>
                <c:pt idx="11">
                  <c:v>256</c:v>
                </c:pt>
                <c:pt idx="12">
                  <c:v>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39-4228-924F-E4938E874A32}"/>
            </c:ext>
          </c:extLst>
        </c:ser>
        <c:ser>
          <c:idx val="1"/>
          <c:order val="3"/>
          <c:tx>
            <c:strRef>
              <c:f>'Viajeros entr evol mensu TF'!$K$249:$L$249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39-4228-924F-E4938E874A3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739-4228-924F-E4938E874A3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TF'!$K$251:$K$263</c:f>
              <c:numCache>
                <c:formatCode>#,##0</c:formatCode>
                <c:ptCount val="13"/>
                <c:pt idx="0">
                  <c:v>200</c:v>
                </c:pt>
                <c:pt idx="1">
                  <c:v>324</c:v>
                </c:pt>
                <c:pt idx="2">
                  <c:v>293</c:v>
                </c:pt>
                <c:pt idx="3">
                  <c:v>96</c:v>
                </c:pt>
                <c:pt idx="4">
                  <c:v>14</c:v>
                </c:pt>
                <c:pt idx="12">
                  <c:v>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39-4228-924F-E4938E874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739-4228-924F-E4938E874A3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TF'!$C$251:$C$263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480</c:v>
                      </c:pt>
                      <c:pt idx="1">
                        <c:v>216</c:v>
                      </c:pt>
                      <c:pt idx="2">
                        <c:v>206</c:v>
                      </c:pt>
                      <c:pt idx="3">
                        <c:v>98</c:v>
                      </c:pt>
                      <c:pt idx="4">
                        <c:v>2</c:v>
                      </c:pt>
                      <c:pt idx="5">
                        <c:v>39</c:v>
                      </c:pt>
                      <c:pt idx="6">
                        <c:v>8</c:v>
                      </c:pt>
                      <c:pt idx="7">
                        <c:v>6</c:v>
                      </c:pt>
                      <c:pt idx="8">
                        <c:v>9</c:v>
                      </c:pt>
                      <c:pt idx="9">
                        <c:v>350</c:v>
                      </c:pt>
                      <c:pt idx="10">
                        <c:v>714</c:v>
                      </c:pt>
                      <c:pt idx="11">
                        <c:v>747</c:v>
                      </c:pt>
                      <c:pt idx="12">
                        <c:v>2875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739-4228-924F-E4938E874A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TF'!$L$250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39-4228-924F-E4938E874A3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39-4228-924F-E4938E874A3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39-4228-924F-E4938E874A3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39-4228-924F-E4938E874A3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39-4228-924F-E4938E874A3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39-4228-924F-E4938E874A3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39-4228-924F-E4938E874A3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39-4228-924F-E4938E874A3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39-4228-924F-E4938E874A3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39-4228-924F-E4938E874A3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39-4228-924F-E4938E874A3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39-4228-924F-E4938E874A3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39-4228-924F-E4938E874A32}"/>
              </c:ext>
            </c:extLst>
          </c:dPt>
          <c:cat>
            <c:strRef>
              <c:f>'Viajeros entr evol mensu TF'!$B$251:$B$262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TF'!$L$251:$L$263</c:f>
              <c:numCache>
                <c:formatCode>0.0%</c:formatCode>
                <c:ptCount val="13"/>
                <c:pt idx="0">
                  <c:v>-0.50980392156862742</c:v>
                </c:pt>
                <c:pt idx="1">
                  <c:v>-0.24825986078886308</c:v>
                </c:pt>
                <c:pt idx="2">
                  <c:v>-0.28009828009828008</c:v>
                </c:pt>
                <c:pt idx="3">
                  <c:v>-0.52709359605911332</c:v>
                </c:pt>
                <c:pt idx="4">
                  <c:v>0</c:v>
                </c:pt>
                <c:pt idx="12">
                  <c:v>-0.36024844720496896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739-4228-924F-E4938E874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63-47DC-88D9-F00F45DED238}"/>
              </c:ext>
            </c:extLst>
          </c:dPt>
          <c:val>
            <c:numRef>
              <c:f>'Viajeros entr evol mensu TF'!$G$273:$G$285</c:f>
              <c:numCache>
                <c:formatCode>#,##0</c:formatCode>
                <c:ptCount val="13"/>
                <c:pt idx="0">
                  <c:v>502</c:v>
                </c:pt>
                <c:pt idx="1">
                  <c:v>380</c:v>
                </c:pt>
                <c:pt idx="2">
                  <c:v>460</c:v>
                </c:pt>
                <c:pt idx="3">
                  <c:v>276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47</c:v>
                </c:pt>
                <c:pt idx="9">
                  <c:v>140</c:v>
                </c:pt>
                <c:pt idx="10">
                  <c:v>531</c:v>
                </c:pt>
                <c:pt idx="11">
                  <c:v>776</c:v>
                </c:pt>
                <c:pt idx="12">
                  <c:v>3135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63-47DC-88D9-F00F45DED238}"/>
            </c:ext>
          </c:extLst>
        </c:ser>
        <c:ser>
          <c:idx val="0"/>
          <c:order val="2"/>
          <c:tx>
            <c:strRef>
              <c:f>'Viajeros entr evol mensu TF'!$I$271:$J$271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63-47DC-88D9-F00F45DED23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TF'!$I$273:$I$285</c:f>
              <c:numCache>
                <c:formatCode>#,##0</c:formatCode>
                <c:ptCount val="13"/>
                <c:pt idx="0">
                  <c:v>598</c:v>
                </c:pt>
                <c:pt idx="1">
                  <c:v>502</c:v>
                </c:pt>
                <c:pt idx="2">
                  <c:v>480</c:v>
                </c:pt>
                <c:pt idx="3">
                  <c:v>192</c:v>
                </c:pt>
                <c:pt idx="4">
                  <c:v>4</c:v>
                </c:pt>
                <c:pt idx="5">
                  <c:v>49</c:v>
                </c:pt>
                <c:pt idx="6">
                  <c:v>44</c:v>
                </c:pt>
                <c:pt idx="7">
                  <c:v>38</c:v>
                </c:pt>
                <c:pt idx="8">
                  <c:v>52</c:v>
                </c:pt>
                <c:pt idx="9">
                  <c:v>207</c:v>
                </c:pt>
                <c:pt idx="10">
                  <c:v>514</c:v>
                </c:pt>
                <c:pt idx="11">
                  <c:v>526</c:v>
                </c:pt>
                <c:pt idx="12">
                  <c:v>3206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63-47DC-88D9-F00F45DED238}"/>
            </c:ext>
          </c:extLst>
        </c:ser>
        <c:ser>
          <c:idx val="1"/>
          <c:order val="3"/>
          <c:tx>
            <c:strRef>
              <c:f>'Viajeros entr evol mensu TF'!$K$271:$L$271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63-47DC-88D9-F00F45DED23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463-47DC-88D9-F00F45DED23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TF'!$K$273:$K$285</c:f>
              <c:numCache>
                <c:formatCode>#,##0</c:formatCode>
                <c:ptCount val="13"/>
                <c:pt idx="0">
                  <c:v>553</c:v>
                </c:pt>
                <c:pt idx="1">
                  <c:v>465</c:v>
                </c:pt>
                <c:pt idx="2">
                  <c:v>513</c:v>
                </c:pt>
                <c:pt idx="3">
                  <c:v>183</c:v>
                </c:pt>
                <c:pt idx="4">
                  <c:v>6</c:v>
                </c:pt>
                <c:pt idx="12">
                  <c:v>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63-47DC-88D9-F00F45DED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463-47DC-88D9-F00F45DED23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TF'!$C$273:$C$285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164</c:v>
                      </c:pt>
                      <c:pt idx="1">
                        <c:v>149</c:v>
                      </c:pt>
                      <c:pt idx="2">
                        <c:v>4</c:v>
                      </c:pt>
                      <c:pt idx="3">
                        <c:v>1</c:v>
                      </c:pt>
                      <c:pt idx="4">
                        <c:v>13</c:v>
                      </c:pt>
                      <c:pt idx="5">
                        <c:v>87</c:v>
                      </c:pt>
                      <c:pt idx="6">
                        <c:v>10</c:v>
                      </c:pt>
                      <c:pt idx="7">
                        <c:v>7</c:v>
                      </c:pt>
                      <c:pt idx="8">
                        <c:v>9</c:v>
                      </c:pt>
                      <c:pt idx="9">
                        <c:v>42</c:v>
                      </c:pt>
                      <c:pt idx="10">
                        <c:v>218</c:v>
                      </c:pt>
                      <c:pt idx="11">
                        <c:v>263</c:v>
                      </c:pt>
                      <c:pt idx="12">
                        <c:v>967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463-47DC-88D9-F00F45DED23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TF'!$L$272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63-47DC-88D9-F00F45DED23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63-47DC-88D9-F00F45DED23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63-47DC-88D9-F00F45DED23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63-47DC-88D9-F00F45DED23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63-47DC-88D9-F00F45DED23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63-47DC-88D9-F00F45DED23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63-47DC-88D9-F00F45DED23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63-47DC-88D9-F00F45DED23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63-47DC-88D9-F00F45DED23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63-47DC-88D9-F00F45DED23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63-47DC-88D9-F00F45DED23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63-47DC-88D9-F00F45DED23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63-47DC-88D9-F00F45DED238}"/>
              </c:ext>
            </c:extLst>
          </c:dPt>
          <c:cat>
            <c:strRef>
              <c:f>'Viajeros entr evol mensu TF'!$B$273:$B$284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TF'!$L$273:$L$285</c:f>
              <c:numCache>
                <c:formatCode>0.0%</c:formatCode>
                <c:ptCount val="13"/>
                <c:pt idx="0">
                  <c:v>-7.5250836120401288E-2</c:v>
                </c:pt>
                <c:pt idx="1">
                  <c:v>-7.3705179282868571E-2</c:v>
                </c:pt>
                <c:pt idx="2">
                  <c:v>6.8750000000000089E-2</c:v>
                </c:pt>
                <c:pt idx="3">
                  <c:v>-4.6875E-2</c:v>
                </c:pt>
                <c:pt idx="4">
                  <c:v>0.5</c:v>
                </c:pt>
                <c:pt idx="12">
                  <c:v>-3.1531531531531543E-2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463-47DC-88D9-F00F45DED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8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A3-4E7C-953F-5E08DC9E531D}"/>
              </c:ext>
            </c:extLst>
          </c:dPt>
          <c:val>
            <c:numRef>
              <c:f>'Viajeros entr evol mensu TF cat'!$G$9:$G$21</c:f>
              <c:numCache>
                <c:formatCode>#,##0</c:formatCode>
                <c:ptCount val="13"/>
                <c:pt idx="0">
                  <c:v>15841</c:v>
                </c:pt>
                <c:pt idx="1">
                  <c:v>24407</c:v>
                </c:pt>
                <c:pt idx="2">
                  <c:v>20474</c:v>
                </c:pt>
                <c:pt idx="3">
                  <c:v>17811</c:v>
                </c:pt>
                <c:pt idx="4">
                  <c:v>22267</c:v>
                </c:pt>
                <c:pt idx="5">
                  <c:v>16055</c:v>
                </c:pt>
                <c:pt idx="6">
                  <c:v>16852</c:v>
                </c:pt>
                <c:pt idx="7">
                  <c:v>25050</c:v>
                </c:pt>
                <c:pt idx="8">
                  <c:v>17100</c:v>
                </c:pt>
                <c:pt idx="9">
                  <c:v>24595</c:v>
                </c:pt>
                <c:pt idx="10">
                  <c:v>15829</c:v>
                </c:pt>
                <c:pt idx="11">
                  <c:v>15575</c:v>
                </c:pt>
                <c:pt idx="12">
                  <c:v>231856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A3-4E7C-953F-5E08DC9E531D}"/>
            </c:ext>
          </c:extLst>
        </c:ser>
        <c:ser>
          <c:idx val="0"/>
          <c:order val="2"/>
          <c:tx>
            <c:strRef>
              <c:f>'Viajeros entr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A3-4E7C-953F-5E08DC9E531D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cat'!$I$9:$I$21</c:f>
              <c:numCache>
                <c:formatCode>#,##0</c:formatCode>
                <c:ptCount val="13"/>
                <c:pt idx="0">
                  <c:v>14788</c:v>
                </c:pt>
                <c:pt idx="1">
                  <c:v>15773</c:v>
                </c:pt>
                <c:pt idx="2">
                  <c:v>15653</c:v>
                </c:pt>
                <c:pt idx="3">
                  <c:v>15445</c:v>
                </c:pt>
                <c:pt idx="4">
                  <c:v>16341</c:v>
                </c:pt>
                <c:pt idx="5">
                  <c:v>16193</c:v>
                </c:pt>
                <c:pt idx="6">
                  <c:v>17502</c:v>
                </c:pt>
                <c:pt idx="7">
                  <c:v>16404</c:v>
                </c:pt>
                <c:pt idx="8">
                  <c:v>13666</c:v>
                </c:pt>
                <c:pt idx="9">
                  <c:v>16756</c:v>
                </c:pt>
                <c:pt idx="10">
                  <c:v>15073</c:v>
                </c:pt>
                <c:pt idx="11">
                  <c:v>15082</c:v>
                </c:pt>
                <c:pt idx="12">
                  <c:v>188676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A3-4E7C-953F-5E08DC9E531D}"/>
            </c:ext>
          </c:extLst>
        </c:ser>
        <c:ser>
          <c:idx val="1"/>
          <c:order val="3"/>
          <c:tx>
            <c:strRef>
              <c:f>'Viajeros entr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A3-4E7C-953F-5E08DC9E531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0A3-4E7C-953F-5E08DC9E531D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cat'!$K$9:$K$21</c:f>
              <c:numCache>
                <c:formatCode>#,##0</c:formatCode>
                <c:ptCount val="13"/>
                <c:pt idx="0">
                  <c:v>15932</c:v>
                </c:pt>
                <c:pt idx="1">
                  <c:v>16379</c:v>
                </c:pt>
                <c:pt idx="2">
                  <c:v>17122</c:v>
                </c:pt>
                <c:pt idx="3">
                  <c:v>15554</c:v>
                </c:pt>
                <c:pt idx="4">
                  <c:v>14916</c:v>
                </c:pt>
                <c:pt idx="12">
                  <c:v>79903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A3-4E7C-953F-5E08DC9E5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0A3-4E7C-953F-5E08DC9E531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9896</c:v>
                      </c:pt>
                      <c:pt idx="1">
                        <c:v>10397</c:v>
                      </c:pt>
                      <c:pt idx="2">
                        <c:v>10842</c:v>
                      </c:pt>
                      <c:pt idx="3">
                        <c:v>13123</c:v>
                      </c:pt>
                      <c:pt idx="4">
                        <c:v>12688</c:v>
                      </c:pt>
                      <c:pt idx="5">
                        <c:v>10420</c:v>
                      </c:pt>
                      <c:pt idx="6">
                        <c:v>24503</c:v>
                      </c:pt>
                      <c:pt idx="7">
                        <c:v>14928</c:v>
                      </c:pt>
                      <c:pt idx="8">
                        <c:v>10763</c:v>
                      </c:pt>
                      <c:pt idx="9">
                        <c:v>14777</c:v>
                      </c:pt>
                      <c:pt idx="10">
                        <c:v>14622</c:v>
                      </c:pt>
                      <c:pt idx="11">
                        <c:v>14121</c:v>
                      </c:pt>
                      <c:pt idx="12">
                        <c:v>161080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0A3-4E7C-953F-5E08DC9E531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A3-4E7C-953F-5E08DC9E531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A3-4E7C-953F-5E08DC9E531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A3-4E7C-953F-5E08DC9E531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A3-4E7C-953F-5E08DC9E531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A3-4E7C-953F-5E08DC9E531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A3-4E7C-953F-5E08DC9E531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A3-4E7C-953F-5E08DC9E531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A3-4E7C-953F-5E08DC9E531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A3-4E7C-953F-5E08DC9E531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A3-4E7C-953F-5E08DC9E531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A3-4E7C-953F-5E08DC9E531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A3-4E7C-953F-5E08DC9E531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A3-4E7C-953F-5E08DC9E531D}"/>
              </c:ext>
            </c:extLst>
          </c:dPt>
          <c:cat>
            <c:strRef>
              <c:f>'Viajeros entr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cat'!$L$9:$L$21</c:f>
              <c:numCache>
                <c:formatCode>0.0%</c:formatCode>
                <c:ptCount val="13"/>
                <c:pt idx="0">
                  <c:v>7.7360021639166998E-2</c:v>
                </c:pt>
                <c:pt idx="1">
                  <c:v>3.8420084955303357E-2</c:v>
                </c:pt>
                <c:pt idx="2">
                  <c:v>9.3847824698140903E-2</c:v>
                </c:pt>
                <c:pt idx="3">
                  <c:v>7.0573000971188016E-3</c:v>
                </c:pt>
                <c:pt idx="4">
                  <c:v>-8.7203965485588397E-2</c:v>
                </c:pt>
                <c:pt idx="12">
                  <c:v>2.4397435897435926E-2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0A3-4E7C-953F-5E08DC9E5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B0-4C16-808F-7B684C51E2C8}"/>
              </c:ext>
            </c:extLst>
          </c:dPt>
          <c:val>
            <c:numRef>
              <c:f>'Viajeros entr evol mensu TF cat'!$G$31:$G$43</c:f>
              <c:numCache>
                <c:formatCode>#,##0</c:formatCode>
                <c:ptCount val="13"/>
                <c:pt idx="0">
                  <c:v>12086</c:v>
                </c:pt>
                <c:pt idx="1">
                  <c:v>20778</c:v>
                </c:pt>
                <c:pt idx="2">
                  <c:v>16717</c:v>
                </c:pt>
                <c:pt idx="3">
                  <c:v>15251</c:v>
                </c:pt>
                <c:pt idx="4">
                  <c:v>19282</c:v>
                </c:pt>
                <c:pt idx="5">
                  <c:v>12747</c:v>
                </c:pt>
                <c:pt idx="6">
                  <c:v>13444</c:v>
                </c:pt>
                <c:pt idx="7">
                  <c:v>21855</c:v>
                </c:pt>
                <c:pt idx="8">
                  <c:v>14091</c:v>
                </c:pt>
                <c:pt idx="9">
                  <c:v>21060</c:v>
                </c:pt>
                <c:pt idx="10">
                  <c:v>12134</c:v>
                </c:pt>
                <c:pt idx="11">
                  <c:v>12150</c:v>
                </c:pt>
                <c:pt idx="12">
                  <c:v>191595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B0-4C16-808F-7B684C51E2C8}"/>
            </c:ext>
          </c:extLst>
        </c:ser>
        <c:ser>
          <c:idx val="0"/>
          <c:order val="2"/>
          <c:tx>
            <c:strRef>
              <c:f>'Viajeros entr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B0-4C16-808F-7B684C51E2C8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cat'!$I$31:$I$43</c:f>
              <c:numCache>
                <c:formatCode>#,##0</c:formatCode>
                <c:ptCount val="13"/>
                <c:pt idx="0">
                  <c:v>11355</c:v>
                </c:pt>
                <c:pt idx="1">
                  <c:v>12705</c:v>
                </c:pt>
                <c:pt idx="2">
                  <c:v>12400</c:v>
                </c:pt>
                <c:pt idx="3">
                  <c:v>11996</c:v>
                </c:pt>
                <c:pt idx="4">
                  <c:v>13628</c:v>
                </c:pt>
                <c:pt idx="5">
                  <c:v>13316</c:v>
                </c:pt>
                <c:pt idx="6">
                  <c:v>14555</c:v>
                </c:pt>
                <c:pt idx="7">
                  <c:v>12946</c:v>
                </c:pt>
                <c:pt idx="8">
                  <c:v>10779</c:v>
                </c:pt>
                <c:pt idx="9">
                  <c:v>13418</c:v>
                </c:pt>
                <c:pt idx="10">
                  <c:v>12144</c:v>
                </c:pt>
                <c:pt idx="11">
                  <c:v>12233</c:v>
                </c:pt>
                <c:pt idx="12">
                  <c:v>151475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B0-4C16-808F-7B684C51E2C8}"/>
            </c:ext>
          </c:extLst>
        </c:ser>
        <c:ser>
          <c:idx val="1"/>
          <c:order val="3"/>
          <c:tx>
            <c:strRef>
              <c:f>'Viajeros entr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B0-4C16-808F-7B684C51E2C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DB0-4C16-808F-7B684C51E2C8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cat'!$K$31:$K$43</c:f>
              <c:numCache>
                <c:formatCode>#,##0</c:formatCode>
                <c:ptCount val="13"/>
                <c:pt idx="0">
                  <c:v>13273</c:v>
                </c:pt>
                <c:pt idx="1">
                  <c:v>13088</c:v>
                </c:pt>
                <c:pt idx="2">
                  <c:v>13557</c:v>
                </c:pt>
                <c:pt idx="3">
                  <c:v>12834</c:v>
                </c:pt>
                <c:pt idx="4">
                  <c:v>12578</c:v>
                </c:pt>
                <c:pt idx="12">
                  <c:v>65330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B0-4C16-808F-7B684C51E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DB0-4C16-808F-7B684C51E2C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7546</c:v>
                      </c:pt>
                      <c:pt idx="1">
                        <c:v>9937</c:v>
                      </c:pt>
                      <c:pt idx="2">
                        <c:v>10258</c:v>
                      </c:pt>
                      <c:pt idx="3">
                        <c:v>12235</c:v>
                      </c:pt>
                      <c:pt idx="4">
                        <c:v>12175</c:v>
                      </c:pt>
                      <c:pt idx="5">
                        <c:v>10004</c:v>
                      </c:pt>
                      <c:pt idx="6">
                        <c:v>23736</c:v>
                      </c:pt>
                      <c:pt idx="7">
                        <c:v>14117</c:v>
                      </c:pt>
                      <c:pt idx="8">
                        <c:v>10282</c:v>
                      </c:pt>
                      <c:pt idx="9">
                        <c:v>13795</c:v>
                      </c:pt>
                      <c:pt idx="10">
                        <c:v>14034</c:v>
                      </c:pt>
                      <c:pt idx="11">
                        <c:v>13354</c:v>
                      </c:pt>
                      <c:pt idx="12">
                        <c:v>151473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DB0-4C16-808F-7B684C51E2C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B0-4C16-808F-7B684C51E2C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B0-4C16-808F-7B684C51E2C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B0-4C16-808F-7B684C51E2C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B0-4C16-808F-7B684C51E2C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B0-4C16-808F-7B684C51E2C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B0-4C16-808F-7B684C51E2C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B0-4C16-808F-7B684C51E2C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B0-4C16-808F-7B684C51E2C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B0-4C16-808F-7B684C51E2C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B0-4C16-808F-7B684C51E2C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B0-4C16-808F-7B684C51E2C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B0-4C16-808F-7B684C51E2C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B0-4C16-808F-7B684C51E2C8}"/>
              </c:ext>
            </c:extLst>
          </c:dPt>
          <c:cat>
            <c:strRef>
              <c:f>'Viajeros entr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cat'!$L$31:$L$43</c:f>
              <c:numCache>
                <c:formatCode>0.0%</c:formatCode>
                <c:ptCount val="13"/>
                <c:pt idx="0">
                  <c:v>0.16891237340378695</c:v>
                </c:pt>
                <c:pt idx="1">
                  <c:v>3.0145611963793728E-2</c:v>
                </c:pt>
                <c:pt idx="2">
                  <c:v>9.3306451612903185E-2</c:v>
                </c:pt>
                <c:pt idx="3">
                  <c:v>6.9856618872957688E-2</c:v>
                </c:pt>
                <c:pt idx="4">
                  <c:v>-7.704725565013204E-2</c:v>
                </c:pt>
                <c:pt idx="12">
                  <c:v>5.2284002319438194E-2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DB0-4C16-808F-7B684C51E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cat'!$C$8:$C$22</c:f>
              <c:numCache>
                <c:formatCode>#,##0</c:formatCode>
                <c:ptCount val="15"/>
                <c:pt idx="0">
                  <c:v>188676</c:v>
                </c:pt>
                <c:pt idx="1">
                  <c:v>231856</c:v>
                </c:pt>
                <c:pt idx="2">
                  <c:v>173648</c:v>
                </c:pt>
                <c:pt idx="3">
                  <c:v>161080</c:v>
                </c:pt>
                <c:pt idx="4">
                  <c:v>70304</c:v>
                </c:pt>
                <c:pt idx="5">
                  <c:v>55313</c:v>
                </c:pt>
                <c:pt idx="6">
                  <c:v>137126</c:v>
                </c:pt>
                <c:pt idx="7">
                  <c:v>136881</c:v>
                </c:pt>
                <c:pt idx="8">
                  <c:v>138498</c:v>
                </c:pt>
                <c:pt idx="9">
                  <c:v>135793</c:v>
                </c:pt>
                <c:pt idx="10">
                  <c:v>139299</c:v>
                </c:pt>
                <c:pt idx="11">
                  <c:v>132148</c:v>
                </c:pt>
                <c:pt idx="12">
                  <c:v>132139</c:v>
                </c:pt>
                <c:pt idx="13">
                  <c:v>124699</c:v>
                </c:pt>
                <c:pt idx="14">
                  <c:v>116663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98-4B40-9370-84E7AC07C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cat'!$D$8:$D$22</c:f>
              <c:numCache>
                <c:formatCode>0.0%</c:formatCode>
                <c:ptCount val="15"/>
                <c:pt idx="0">
                  <c:v>-0.1862362845904354</c:v>
                </c:pt>
                <c:pt idx="1">
                  <c:v>0.33520685524739702</c:v>
                </c:pt>
                <c:pt idx="2">
                  <c:v>7.8023342438539922E-2</c:v>
                </c:pt>
                <c:pt idx="3">
                  <c:v>1.2911925352753757</c:v>
                </c:pt>
                <c:pt idx="4">
                  <c:v>0.27102127890369343</c:v>
                </c:pt>
                <c:pt idx="5">
                  <c:v>-0.59662646033574962</c:v>
                </c:pt>
                <c:pt idx="6">
                  <c:v>1.7898758775871659E-3</c:v>
                </c:pt>
                <c:pt idx="7">
                  <c:v>-1.1675258848503178E-2</c:v>
                </c:pt>
                <c:pt idx="8">
                  <c:v>1.9920025332675451E-2</c:v>
                </c:pt>
                <c:pt idx="9">
                  <c:v>-2.5168881327216952E-2</c:v>
                </c:pt>
                <c:pt idx="10">
                  <c:v>5.4113569634046677E-2</c:v>
                </c:pt>
                <c:pt idx="11">
                  <c:v>6.8110096186568825E-5</c:v>
                </c:pt>
                <c:pt idx="12">
                  <c:v>5.9663670117643175E-2</c:v>
                </c:pt>
                <c:pt idx="13">
                  <c:v>6.8882164868038664E-2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98-4B40-9370-84E7AC07C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cat'!$C$31:$C$45</c:f>
              <c:numCache>
                <c:formatCode>#,##0</c:formatCode>
                <c:ptCount val="15"/>
                <c:pt idx="0">
                  <c:v>151475</c:v>
                </c:pt>
                <c:pt idx="1">
                  <c:v>191595</c:v>
                </c:pt>
                <c:pt idx="2">
                  <c:v>164769</c:v>
                </c:pt>
                <c:pt idx="3">
                  <c:v>151473</c:v>
                </c:pt>
                <c:pt idx="4">
                  <c:v>62020</c:v>
                </c:pt>
                <c:pt idx="5">
                  <c:v>54073</c:v>
                </c:pt>
                <c:pt idx="6">
                  <c:v>135352</c:v>
                </c:pt>
                <c:pt idx="7">
                  <c:v>134783</c:v>
                </c:pt>
                <c:pt idx="8">
                  <c:v>135680</c:v>
                </c:pt>
                <c:pt idx="9">
                  <c:v>133332</c:v>
                </c:pt>
                <c:pt idx="10">
                  <c:v>137687</c:v>
                </c:pt>
                <c:pt idx="11">
                  <c:v>130010</c:v>
                </c:pt>
                <c:pt idx="12">
                  <c:v>130442</c:v>
                </c:pt>
                <c:pt idx="13">
                  <c:v>123197</c:v>
                </c:pt>
                <c:pt idx="14">
                  <c:v>115291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4E-4603-B06E-A0CE111C3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cat'!$D$30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cat'!$D$31:$D$45</c:f>
              <c:numCache>
                <c:formatCode>0.0%</c:formatCode>
                <c:ptCount val="15"/>
                <c:pt idx="0">
                  <c:v>-0.20940003653540018</c:v>
                </c:pt>
                <c:pt idx="1">
                  <c:v>0.16280975183438628</c:v>
                </c:pt>
                <c:pt idx="2">
                  <c:v>8.7778019845121014E-2</c:v>
                </c:pt>
                <c:pt idx="3">
                  <c:v>1.4423250564334085</c:v>
                </c:pt>
                <c:pt idx="4">
                  <c:v>0.14696798772030406</c:v>
                </c:pt>
                <c:pt idx="5">
                  <c:v>-0.60050091612979495</c:v>
                </c:pt>
                <c:pt idx="6">
                  <c:v>4.2216006469659728E-3</c:v>
                </c:pt>
                <c:pt idx="7">
                  <c:v>-6.611143867924496E-3</c:v>
                </c:pt>
                <c:pt idx="8">
                  <c:v>1.7610176101761077E-2</c:v>
                </c:pt>
                <c:pt idx="9">
                  <c:v>-3.1629710865949567E-2</c:v>
                </c:pt>
                <c:pt idx="10">
                  <c:v>5.9049303899699979E-2</c:v>
                </c:pt>
                <c:pt idx="11">
                  <c:v>-3.3118167461400061E-3</c:v>
                </c:pt>
                <c:pt idx="12">
                  <c:v>5.8808250200897749E-2</c:v>
                </c:pt>
                <c:pt idx="13">
                  <c:v>6.8574303284731686E-2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4E-4603-B06E-A0CE111C3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cat'!$C$54:$C$68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122557</c:v>
                </c:pt>
                <c:pt idx="7">
                  <c:v>120334</c:v>
                </c:pt>
                <c:pt idx="8">
                  <c:v>110264</c:v>
                </c:pt>
                <c:pt idx="9">
                  <c:v>90256</c:v>
                </c:pt>
                <c:pt idx="10">
                  <c:v>94284</c:v>
                </c:pt>
                <c:pt idx="11">
                  <c:v>93860</c:v>
                </c:pt>
                <c:pt idx="12">
                  <c:v>91239</c:v>
                </c:pt>
                <c:pt idx="13">
                  <c:v>86484</c:v>
                </c:pt>
                <c:pt idx="14">
                  <c:v>82832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A4-4433-AA71-1A668AE81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cat'!$D$53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cat'!$D$54:$D$68</c:f>
              <c:numCache>
                <c:formatCode>0.0%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1.8473581863812427E-2</c:v>
                </c:pt>
                <c:pt idx="7">
                  <c:v>9.1326271493869182E-2</c:v>
                </c:pt>
                <c:pt idx="8">
                  <c:v>0.22168055309342316</c:v>
                </c:pt>
                <c:pt idx="9">
                  <c:v>-4.27219888846464E-2</c:v>
                </c:pt>
                <c:pt idx="10">
                  <c:v>4.5173662902193712E-3</c:v>
                </c:pt>
                <c:pt idx="11">
                  <c:v>2.8726750621992814E-2</c:v>
                </c:pt>
                <c:pt idx="12">
                  <c:v>5.4981268211460987E-2</c:v>
                </c:pt>
                <c:pt idx="13">
                  <c:v>4.4089240873092628E-2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A4-4433-AA71-1A668AE81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72732290890549E-2"/>
          <c:y val="0.28154949862036477"/>
          <c:w val="0.95795330741250462"/>
          <c:h val="0.396946766269600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 años '!$T$6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D0-4A32-9ACA-5C680483DDEA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D0-4A32-9ACA-5C680483DDE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8D0-4A32-9ACA-5C680483DDE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8D0-4A32-9ACA-5C680483DDE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8D0-4A32-9ACA-5C680483DDE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8D0-4A32-9ACA-5C680483DDE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8D0-4A32-9ACA-5C680483DDE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8D0-4A32-9ACA-5C680483DD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'!$T$8:$T$9,'viaj entrados lugar resid años '!$T$12:$T$20)</c:f>
              <c:numCache>
                <c:formatCode>#,##0</c:formatCode>
                <c:ptCount val="11"/>
                <c:pt idx="0">
                  <c:v>188676</c:v>
                </c:pt>
                <c:pt idx="1">
                  <c:v>42953</c:v>
                </c:pt>
                <c:pt idx="2">
                  <c:v>145723</c:v>
                </c:pt>
                <c:pt idx="3">
                  <c:v>73188</c:v>
                </c:pt>
                <c:pt idx="4">
                  <c:v>10632</c:v>
                </c:pt>
                <c:pt idx="5">
                  <c:v>9824</c:v>
                </c:pt>
                <c:pt idx="6">
                  <c:v>5695</c:v>
                </c:pt>
                <c:pt idx="7">
                  <c:v>3080</c:v>
                </c:pt>
                <c:pt idx="8">
                  <c:v>2152</c:v>
                </c:pt>
                <c:pt idx="9">
                  <c:v>3206</c:v>
                </c:pt>
                <c:pt idx="10">
                  <c:v>37946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D0-4A32-9ACA-5C680483DDEA}"/>
            </c:ext>
          </c:extLst>
        </c:ser>
        <c:ser>
          <c:idx val="1"/>
          <c:order val="1"/>
          <c:tx>
            <c:strRef>
              <c:f>'viaj entrados lugar resid años '!$U$6</c:f>
              <c:strCache>
                <c:ptCount val="1"/>
                <c:pt idx="0">
                  <c:v>var. 25/24</c:v>
                </c:pt>
              </c:strCache>
            </c:strRef>
          </c:tx>
          <c:invertIfNegative val="0"/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'!$U$8:$U$9,'viaj entrados lugar resid años '!$U$12:$U$20)</c:f>
              <c:numCache>
                <c:formatCode>0.0%</c:formatCode>
                <c:ptCount val="11"/>
                <c:pt idx="0">
                  <c:v>-0.1862362845904354</c:v>
                </c:pt>
                <c:pt idx="1">
                  <c:v>-0.29943567327766174</c:v>
                </c:pt>
                <c:pt idx="2">
                  <c:v>-0.14554015386058727</c:v>
                </c:pt>
                <c:pt idx="3">
                  <c:v>-7.3728188744159873E-4</c:v>
                </c:pt>
                <c:pt idx="4">
                  <c:v>-9.2256080514397931E-3</c:v>
                </c:pt>
                <c:pt idx="5">
                  <c:v>-0.48627307430842437</c:v>
                </c:pt>
                <c:pt idx="6">
                  <c:v>-0.1176014874496436</c:v>
                </c:pt>
                <c:pt idx="7">
                  <c:v>-0.26996918701114003</c:v>
                </c:pt>
                <c:pt idx="8">
                  <c:v>-0.32454488386691771</c:v>
                </c:pt>
                <c:pt idx="9">
                  <c:v>2.2647527910685916E-2</c:v>
                </c:pt>
                <c:pt idx="10">
                  <c:v>-0.2479089864034566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8D0-4A32-9ACA-5C680483DDEA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8D0-4A32-9ACA-5C680483DDE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8D0-4A32-9ACA-5C680483DDE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8D0-4A32-9ACA-5C680483DDE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8D0-4A32-9ACA-5C680483DDE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8D0-4A32-9ACA-5C680483DDE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8D0-4A32-9ACA-5C680483DDE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8D0-4A32-9ACA-5C680483DDEA}"/>
              </c:ext>
            </c:extLst>
          </c:dPt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'!$W$8:$W$9,'viaj entrados lugar resid años '!$W$12:$W$20)</c:f>
              <c:numCache>
                <c:formatCode>0.0%</c:formatCode>
                <c:ptCount val="11"/>
                <c:pt idx="0">
                  <c:v>1</c:v>
                </c:pt>
                <c:pt idx="1">
                  <c:v>0.22765481566282941</c:v>
                </c:pt>
                <c:pt idx="2">
                  <c:v>0.77234518433717059</c:v>
                </c:pt>
                <c:pt idx="3">
                  <c:v>0.38790307193283724</c:v>
                </c:pt>
                <c:pt idx="4">
                  <c:v>5.6350569229790752E-2</c:v>
                </c:pt>
                <c:pt idx="5">
                  <c:v>5.2068095571243825E-2</c:v>
                </c:pt>
                <c:pt idx="6">
                  <c:v>3.0184019165129639E-2</c:v>
                </c:pt>
                <c:pt idx="7">
                  <c:v>1.6324280777629374E-2</c:v>
                </c:pt>
                <c:pt idx="8">
                  <c:v>1.140579617969429E-2</c:v>
                </c:pt>
                <c:pt idx="9">
                  <c:v>1.699209226398694E-2</c:v>
                </c:pt>
                <c:pt idx="10">
                  <c:v>0.20111725921685852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D0-4A32-9ACA-5C680483D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E2-465E-ADCD-FC31E027A8D9}"/>
              </c:ext>
            </c:extLst>
          </c:dPt>
          <c:val>
            <c:numRef>
              <c:f>'Viajeros entr evol mensu TF'!$G$31:$G$43</c:f>
              <c:numCache>
                <c:formatCode>#,##0</c:formatCode>
                <c:ptCount val="13"/>
                <c:pt idx="0">
                  <c:v>2799</c:v>
                </c:pt>
                <c:pt idx="1">
                  <c:v>3641</c:v>
                </c:pt>
                <c:pt idx="2">
                  <c:v>2080</c:v>
                </c:pt>
                <c:pt idx="3">
                  <c:v>3515</c:v>
                </c:pt>
                <c:pt idx="4">
                  <c:v>9559</c:v>
                </c:pt>
                <c:pt idx="5">
                  <c:v>7136</c:v>
                </c:pt>
                <c:pt idx="6">
                  <c:v>4179</c:v>
                </c:pt>
                <c:pt idx="7">
                  <c:v>8835</c:v>
                </c:pt>
                <c:pt idx="8">
                  <c:v>7018</c:v>
                </c:pt>
                <c:pt idx="9">
                  <c:v>4829</c:v>
                </c:pt>
                <c:pt idx="10">
                  <c:v>3704</c:v>
                </c:pt>
                <c:pt idx="11">
                  <c:v>4017</c:v>
                </c:pt>
                <c:pt idx="12">
                  <c:v>61312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E2-465E-ADCD-FC31E027A8D9}"/>
            </c:ext>
          </c:extLst>
        </c:ser>
        <c:ser>
          <c:idx val="0"/>
          <c:order val="2"/>
          <c:tx>
            <c:strRef>
              <c:f>'Viajeros entr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E2-465E-ADCD-FC31E027A8D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TF'!$I$31:$I$43</c:f>
              <c:numCache>
                <c:formatCode>#,##0</c:formatCode>
                <c:ptCount val="13"/>
                <c:pt idx="0">
                  <c:v>2131</c:v>
                </c:pt>
                <c:pt idx="1">
                  <c:v>1914</c:v>
                </c:pt>
                <c:pt idx="2">
                  <c:v>2072</c:v>
                </c:pt>
                <c:pt idx="3">
                  <c:v>1985</c:v>
                </c:pt>
                <c:pt idx="4">
                  <c:v>5218</c:v>
                </c:pt>
                <c:pt idx="5">
                  <c:v>5852</c:v>
                </c:pt>
                <c:pt idx="6">
                  <c:v>6409</c:v>
                </c:pt>
                <c:pt idx="7">
                  <c:v>4787</c:v>
                </c:pt>
                <c:pt idx="8">
                  <c:v>3304</c:v>
                </c:pt>
                <c:pt idx="9">
                  <c:v>3311</c:v>
                </c:pt>
                <c:pt idx="10">
                  <c:v>2977</c:v>
                </c:pt>
                <c:pt idx="11">
                  <c:v>2993</c:v>
                </c:pt>
                <c:pt idx="12">
                  <c:v>42953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E2-465E-ADCD-FC31E027A8D9}"/>
            </c:ext>
          </c:extLst>
        </c:ser>
        <c:ser>
          <c:idx val="1"/>
          <c:order val="3"/>
          <c:tx>
            <c:strRef>
              <c:f>'Viajeros entr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E2-465E-ADCD-FC31E027A8D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9E2-465E-ADCD-FC31E027A8D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TF'!$K$31:$K$43</c:f>
              <c:numCache>
                <c:formatCode>#,##0</c:formatCode>
                <c:ptCount val="13"/>
                <c:pt idx="0">
                  <c:v>2537</c:v>
                </c:pt>
                <c:pt idx="1">
                  <c:v>2651</c:v>
                </c:pt>
                <c:pt idx="2">
                  <c:v>3213</c:v>
                </c:pt>
                <c:pt idx="3">
                  <c:v>3755</c:v>
                </c:pt>
                <c:pt idx="4">
                  <c:v>4632</c:v>
                </c:pt>
                <c:pt idx="12">
                  <c:v>16788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E2-465E-ADCD-FC31E027A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9E2-465E-ADCD-FC31E027A8D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2005</c:v>
                      </c:pt>
                      <c:pt idx="1">
                        <c:v>2447</c:v>
                      </c:pt>
                      <c:pt idx="2">
                        <c:v>1994</c:v>
                      </c:pt>
                      <c:pt idx="3">
                        <c:v>2937</c:v>
                      </c:pt>
                      <c:pt idx="4">
                        <c:v>3581</c:v>
                      </c:pt>
                      <c:pt idx="5">
                        <c:v>2355</c:v>
                      </c:pt>
                      <c:pt idx="6">
                        <c:v>11839</c:v>
                      </c:pt>
                      <c:pt idx="7">
                        <c:v>1035</c:v>
                      </c:pt>
                      <c:pt idx="8">
                        <c:v>1239</c:v>
                      </c:pt>
                      <c:pt idx="9">
                        <c:v>1219</c:v>
                      </c:pt>
                      <c:pt idx="10">
                        <c:v>847</c:v>
                      </c:pt>
                      <c:pt idx="11">
                        <c:v>877</c:v>
                      </c:pt>
                      <c:pt idx="12">
                        <c:v>32375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9E2-465E-ADCD-FC31E027A8D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E2-465E-ADCD-FC31E027A8D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E2-465E-ADCD-FC31E027A8D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E2-465E-ADCD-FC31E027A8D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E2-465E-ADCD-FC31E027A8D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E2-465E-ADCD-FC31E027A8D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E2-465E-ADCD-FC31E027A8D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E2-465E-ADCD-FC31E027A8D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E2-465E-ADCD-FC31E027A8D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E2-465E-ADCD-FC31E027A8D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E2-465E-ADCD-FC31E027A8D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E2-465E-ADCD-FC31E027A8D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E2-465E-ADCD-FC31E027A8D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E2-465E-ADCD-FC31E027A8D9}"/>
              </c:ext>
            </c:extLst>
          </c:dPt>
          <c:cat>
            <c:strRef>
              <c:f>'Viajeros entr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TF'!$L$31:$L$43</c:f>
              <c:numCache>
                <c:formatCode>0.0%</c:formatCode>
                <c:ptCount val="13"/>
                <c:pt idx="0">
                  <c:v>0.19052088221492247</c:v>
                </c:pt>
                <c:pt idx="1">
                  <c:v>0.38505747126436773</c:v>
                </c:pt>
                <c:pt idx="2">
                  <c:v>0.55067567567567566</c:v>
                </c:pt>
                <c:pt idx="3">
                  <c:v>0.89168765743073042</c:v>
                </c:pt>
                <c:pt idx="4">
                  <c:v>-0.11230356458413182</c:v>
                </c:pt>
                <c:pt idx="12">
                  <c:v>0.26036036036036037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9E2-465E-ADCD-FC31E027A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8932313911888835"/>
          <c:w val="0.95795330741250462"/>
          <c:h val="0.4292076272420834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residencia'!$R$9</c:f>
              <c:strCache>
                <c:ptCount val="1"/>
                <c:pt idx="0">
                  <c:v>mayo 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74-465B-943A-FC8DC4E2E12B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874-465B-943A-FC8DC4E2E12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874-465B-943A-FC8DC4E2E12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874-465B-943A-FC8DC4E2E12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874-465B-943A-FC8DC4E2E12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874-465B-943A-FC8DC4E2E12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874-465B-943A-FC8DC4E2E12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874-465B-943A-FC8DC4E2E1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residencia'!$R$11:$R$23</c:f>
              <c:numCache>
                <c:formatCode>#,##0</c:formatCode>
                <c:ptCount val="13"/>
                <c:pt idx="0">
                  <c:v>16341</c:v>
                </c:pt>
                <c:pt idx="1">
                  <c:v>5218</c:v>
                </c:pt>
                <c:pt idx="2">
                  <c:v>2736</c:v>
                </c:pt>
                <c:pt idx="3">
                  <c:v>2482</c:v>
                </c:pt>
                <c:pt idx="4">
                  <c:v>11123</c:v>
                </c:pt>
                <c:pt idx="5">
                  <c:v>6557</c:v>
                </c:pt>
                <c:pt idx="6">
                  <c:v>554</c:v>
                </c:pt>
                <c:pt idx="7">
                  <c:v>983</c:v>
                </c:pt>
                <c:pt idx="8">
                  <c:v>274</c:v>
                </c:pt>
                <c:pt idx="9">
                  <c:v>207</c:v>
                </c:pt>
                <c:pt idx="10">
                  <c:v>0</c:v>
                </c:pt>
                <c:pt idx="11">
                  <c:v>4</c:v>
                </c:pt>
                <c:pt idx="12">
                  <c:v>2544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874-465B-943A-FC8DC4E2E12B}"/>
            </c:ext>
          </c:extLst>
        </c:ser>
        <c:ser>
          <c:idx val="1"/>
          <c:order val="1"/>
          <c:tx>
            <c:strRef>
              <c:f>'viaj entrados lugar residencia'!$S$9</c:f>
              <c:strCache>
                <c:ptCount val="1"/>
                <c:pt idx="0">
                  <c:v>mayo 2026</c:v>
                </c:pt>
              </c:strCache>
            </c:strRef>
          </c:tx>
          <c:invertIfNegative val="0"/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residencia'!$S$11:$S$23</c:f>
              <c:numCache>
                <c:formatCode>0.0%</c:formatCode>
                <c:ptCount val="13"/>
                <c:pt idx="0">
                  <c:v>-0.26613374051286653</c:v>
                </c:pt>
                <c:pt idx="1">
                  <c:v>-0.45412700073229417</c:v>
                </c:pt>
                <c:pt idx="2">
                  <c:v>-0.63833443489755459</c:v>
                </c:pt>
                <c:pt idx="3">
                  <c:v>0.24473420260782341</c:v>
                </c:pt>
                <c:pt idx="4">
                  <c:v>-0.12472458293988042</c:v>
                </c:pt>
                <c:pt idx="5">
                  <c:v>0.2451576148879604</c:v>
                </c:pt>
                <c:pt idx="6">
                  <c:v>0.5219780219780219</c:v>
                </c:pt>
                <c:pt idx="7">
                  <c:v>-0.40818783865141484</c:v>
                </c:pt>
                <c:pt idx="8">
                  <c:v>-0.58231707317073167</c:v>
                </c:pt>
                <c:pt idx="9">
                  <c:v>-0.56512605042016806</c:v>
                </c:pt>
                <c:pt idx="10">
                  <c:v>0</c:v>
                </c:pt>
                <c:pt idx="11">
                  <c:v>-0.81818181818181812</c:v>
                </c:pt>
                <c:pt idx="12">
                  <c:v>-0.40323715693173823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874-465B-943A-FC8DC4E2E12B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874-465B-943A-FC8DC4E2E12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874-465B-943A-FC8DC4E2E12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874-465B-943A-FC8DC4E2E12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874-465B-943A-FC8DC4E2E12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874-465B-943A-FC8DC4E2E12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874-465B-943A-FC8DC4E2E12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874-465B-943A-FC8DC4E2E12B}"/>
              </c:ext>
            </c:extLst>
          </c:dPt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residencia'!$T$11:$T$23</c:f>
              <c:numCache>
                <c:formatCode>0.0%</c:formatCode>
                <c:ptCount val="13"/>
                <c:pt idx="0">
                  <c:v>1</c:v>
                </c:pt>
                <c:pt idx="1">
                  <c:v>0.31931950309038615</c:v>
                </c:pt>
                <c:pt idx="2">
                  <c:v>0.16743161373232973</c:v>
                </c:pt>
                <c:pt idx="3">
                  <c:v>0.15188788935805642</c:v>
                </c:pt>
                <c:pt idx="4">
                  <c:v>0.68068049690961385</c:v>
                </c:pt>
                <c:pt idx="5">
                  <c:v>0.4012606327642127</c:v>
                </c:pt>
                <c:pt idx="6">
                  <c:v>3.3902453950186644E-2</c:v>
                </c:pt>
                <c:pt idx="7">
                  <c:v>6.0155437243742733E-2</c:v>
                </c:pt>
                <c:pt idx="8">
                  <c:v>1.676763967933419E-2</c:v>
                </c:pt>
                <c:pt idx="9">
                  <c:v>1.2667523407380209E-2</c:v>
                </c:pt>
                <c:pt idx="10">
                  <c:v>0</c:v>
                </c:pt>
                <c:pt idx="11">
                  <c:v>2.4478306101217794E-4</c:v>
                </c:pt>
                <c:pt idx="12">
                  <c:v>0.15568202680374518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874-465B-943A-FC8DC4E2E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1825749224955904"/>
          <c:w val="0.95795330741250462"/>
          <c:h val="0.380130115314533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acu'!$V$7</c:f>
              <c:strCache>
                <c:ptCount val="1"/>
                <c:pt idx="0">
                  <c:v>acumulado mayo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67-41FE-947C-0260665EB0EF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67-41FE-947C-0260665EB0E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967-41FE-947C-0260665EB0E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967-41FE-947C-0260665EB0E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967-41FE-947C-0260665EB0E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967-41FE-947C-0260665EB0E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967-41FE-947C-0260665EB0E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967-41FE-947C-0260665EB0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acu'!$V$9:$V$10,'viaj entrados lugar residen acu'!$V$13:$V$21)</c:f>
              <c:numCache>
                <c:formatCode>#,##0</c:formatCode>
                <c:ptCount val="11"/>
                <c:pt idx="0">
                  <c:v>79903</c:v>
                </c:pt>
                <c:pt idx="1">
                  <c:v>16788</c:v>
                </c:pt>
                <c:pt idx="2">
                  <c:v>63115</c:v>
                </c:pt>
                <c:pt idx="3">
                  <c:v>32976</c:v>
                </c:pt>
                <c:pt idx="4">
                  <c:v>4424</c:v>
                </c:pt>
                <c:pt idx="5">
                  <c:v>3748</c:v>
                </c:pt>
                <c:pt idx="6">
                  <c:v>2429</c:v>
                </c:pt>
                <c:pt idx="7">
                  <c:v>1154</c:v>
                </c:pt>
                <c:pt idx="8">
                  <c:v>927</c:v>
                </c:pt>
                <c:pt idx="9">
                  <c:v>1720</c:v>
                </c:pt>
                <c:pt idx="10">
                  <c:v>15737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67-41FE-947C-0260665EB0EF}"/>
            </c:ext>
          </c:extLst>
        </c:ser>
        <c:ser>
          <c:idx val="1"/>
          <c:order val="1"/>
          <c:tx>
            <c:strRef>
              <c:f>'viaj entrados lugar residen acu'!$W$7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acu'!$W$9:$W$10,'viaj entrados lugar residen acu'!$W$13:$W$21)</c:f>
              <c:numCache>
                <c:formatCode>0.0%</c:formatCode>
                <c:ptCount val="11"/>
                <c:pt idx="0">
                  <c:v>2.4397435897435926E-2</c:v>
                </c:pt>
                <c:pt idx="1">
                  <c:v>0.26036036036036037</c:v>
                </c:pt>
                <c:pt idx="2">
                  <c:v>-2.419604205318493E-2</c:v>
                </c:pt>
                <c:pt idx="3">
                  <c:v>4.4767607641859053E-2</c:v>
                </c:pt>
                <c:pt idx="4">
                  <c:v>-0.11128967456809968</c:v>
                </c:pt>
                <c:pt idx="5">
                  <c:v>-0.11666273862832899</c:v>
                </c:pt>
                <c:pt idx="6">
                  <c:v>3.4938219002982551E-2</c:v>
                </c:pt>
                <c:pt idx="7">
                  <c:v>-0.15022091310751107</c:v>
                </c:pt>
                <c:pt idx="8">
                  <c:v>-0.36024844720496896</c:v>
                </c:pt>
                <c:pt idx="9">
                  <c:v>-3.1531531531531543E-2</c:v>
                </c:pt>
                <c:pt idx="10">
                  <c:v>-7.2438995638335446E-2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967-41FE-947C-0260665EB0EF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967-41FE-947C-0260665EB0E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967-41FE-947C-0260665EB0E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967-41FE-947C-0260665EB0E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967-41FE-947C-0260665EB0E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967-41FE-947C-0260665EB0E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967-41FE-947C-0260665EB0E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967-41FE-947C-0260665EB0EF}"/>
              </c:ext>
            </c:extLst>
          </c:dPt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acu'!$Y$9:$Y$10,'viaj entrados lugar residen acu'!$Y$13:$Y$21)</c:f>
              <c:numCache>
                <c:formatCode>0.0%</c:formatCode>
                <c:ptCount val="11"/>
                <c:pt idx="0">
                  <c:v>1</c:v>
                </c:pt>
                <c:pt idx="1">
                  <c:v>0.21010475201181433</c:v>
                </c:pt>
                <c:pt idx="2">
                  <c:v>0.78989524798818567</c:v>
                </c:pt>
                <c:pt idx="3">
                  <c:v>0.41270039923407131</c:v>
                </c:pt>
                <c:pt idx="4">
                  <c:v>5.5367132648336106E-2</c:v>
                </c:pt>
                <c:pt idx="5">
                  <c:v>4.6906874585434841E-2</c:v>
                </c:pt>
                <c:pt idx="6">
                  <c:v>3.0399359223057958E-2</c:v>
                </c:pt>
                <c:pt idx="7">
                  <c:v>1.4442511545248614E-2</c:v>
                </c:pt>
                <c:pt idx="8">
                  <c:v>1.1601566899866087E-2</c:v>
                </c:pt>
                <c:pt idx="9">
                  <c:v>2.1526100396731036E-2</c:v>
                </c:pt>
                <c:pt idx="10">
                  <c:v>0.19695130345543971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1967-41FE-947C-0260665EB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0632289384879521"/>
          <c:w val="0.95795330741250462"/>
          <c:h val="0.384903954674838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hot'!$T$7</c:f>
              <c:strCache>
                <c:ptCount val="1"/>
                <c:pt idx="0">
                  <c:v>acumulado mayo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3A-43EA-AA1D-4B4E2CCC416D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D3A-43EA-AA1D-4B4E2CCC416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D3A-43EA-AA1D-4B4E2CCC416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D3A-43EA-AA1D-4B4E2CCC416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D3A-43EA-AA1D-4B4E2CCC416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D3A-43EA-AA1D-4B4E2CCC416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D3A-43EA-AA1D-4B4E2CCC416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D3A-43EA-AA1D-4B4E2CCC41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hot'!$T$9:$T$10,'viaj entrados lugar residen hot'!$T$13:$T$21)</c:f>
              <c:numCache>
                <c:formatCode>#,##0</c:formatCode>
                <c:ptCount val="11"/>
                <c:pt idx="0">
                  <c:v>65330</c:v>
                </c:pt>
                <c:pt idx="1">
                  <c:v>15760</c:v>
                </c:pt>
                <c:pt idx="2">
                  <c:v>49570</c:v>
                </c:pt>
                <c:pt idx="3">
                  <c:v>22803</c:v>
                </c:pt>
                <c:pt idx="4">
                  <c:v>4347</c:v>
                </c:pt>
                <c:pt idx="5">
                  <c:v>3716</c:v>
                </c:pt>
                <c:pt idx="6">
                  <c:v>1408</c:v>
                </c:pt>
                <c:pt idx="7">
                  <c:v>1154</c:v>
                </c:pt>
                <c:pt idx="8">
                  <c:v>468</c:v>
                </c:pt>
                <c:pt idx="9">
                  <c:v>637</c:v>
                </c:pt>
                <c:pt idx="10">
                  <c:v>15037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3A-43EA-AA1D-4B4E2CCC416D}"/>
            </c:ext>
          </c:extLst>
        </c:ser>
        <c:ser>
          <c:idx val="1"/>
          <c:order val="1"/>
          <c:tx>
            <c:strRef>
              <c:f>'viaj entrados lugar residen hot'!$U$7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hot'!$U$9:$U$10,'viaj entrados lugar residen hot'!$U$13:$U$21)</c:f>
              <c:numCache>
                <c:formatCode>0.0%</c:formatCode>
                <c:ptCount val="11"/>
                <c:pt idx="0">
                  <c:v>5.2284002319438194E-2</c:v>
                </c:pt>
                <c:pt idx="1">
                  <c:v>0.24930638129211258</c:v>
                </c:pt>
                <c:pt idx="2">
                  <c:v>2.0416826699549695E-3</c:v>
                </c:pt>
                <c:pt idx="3">
                  <c:v>0.10175387737353248</c:v>
                </c:pt>
                <c:pt idx="4">
                  <c:v>-0.10555555555555551</c:v>
                </c:pt>
                <c:pt idx="5">
                  <c:v>-0.12420457223662507</c:v>
                </c:pt>
                <c:pt idx="6">
                  <c:v>0.17529215358931549</c:v>
                </c:pt>
                <c:pt idx="7">
                  <c:v>-0.15022091310751107</c:v>
                </c:pt>
                <c:pt idx="8">
                  <c:v>-0.41279799247176918</c:v>
                </c:pt>
                <c:pt idx="9">
                  <c:v>0.27145708582834338</c:v>
                </c:pt>
                <c:pt idx="10">
                  <c:v>-4.9193803351248788E-2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D3A-43EA-AA1D-4B4E2CCC416D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D3A-43EA-AA1D-4B4E2CCC416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D3A-43EA-AA1D-4B4E2CCC416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D3A-43EA-AA1D-4B4E2CCC416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D3A-43EA-AA1D-4B4E2CCC416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D3A-43EA-AA1D-4B4E2CCC416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D3A-43EA-AA1D-4B4E2CCC416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D3A-43EA-AA1D-4B4E2CCC416D}"/>
              </c:ext>
            </c:extLst>
          </c:dPt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hot'!$W$9:$W$10,'viaj entrados lugar residen hot'!$W$13:$W$21)</c:f>
              <c:numCache>
                <c:formatCode>0.0%</c:formatCode>
                <c:ptCount val="11"/>
                <c:pt idx="0">
                  <c:v>1</c:v>
                </c:pt>
                <c:pt idx="1">
                  <c:v>0.2412367977958059</c:v>
                </c:pt>
                <c:pt idx="2">
                  <c:v>0.75876320220419413</c:v>
                </c:pt>
                <c:pt idx="3">
                  <c:v>0.34904331853666004</c:v>
                </c:pt>
                <c:pt idx="4">
                  <c:v>6.6539109138221336E-2</c:v>
                </c:pt>
                <c:pt idx="5">
                  <c:v>5.6880453084341039E-2</c:v>
                </c:pt>
                <c:pt idx="6">
                  <c:v>2.1552120006122763E-2</c:v>
                </c:pt>
                <c:pt idx="7">
                  <c:v>1.7664166539109138E-2</c:v>
                </c:pt>
                <c:pt idx="8">
                  <c:v>7.1636307974896679E-3</c:v>
                </c:pt>
                <c:pt idx="9">
                  <c:v>9.7504974743609363E-3</c:v>
                </c:pt>
                <c:pt idx="10">
                  <c:v>0.23016990662788916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D3A-43EA-AA1D-4B4E2CCC4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6568511642811568"/>
          <c:w val="0.95795330741250462"/>
          <c:h val="0.513800248653128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 lugar residen mes'!$P$8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1F-4376-852C-57D83C674834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71F-4376-852C-57D83C67483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71F-4376-852C-57D83C67483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71F-4376-852C-57D83C67483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71F-4376-852C-57D83C67483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71F-4376-852C-57D83C67483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71F-4376-852C-57D83C67483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71F-4376-852C-57D83C6748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mes'!$P$10,'viaj aloj lugar residen mes'!$P$11,'viaj aloj lugar residen mes'!$P$14:$P$22)</c:f>
              <c:numCache>
                <c:formatCode>#,##0</c:formatCode>
                <c:ptCount val="11"/>
                <c:pt idx="0">
                  <c:v>16752</c:v>
                </c:pt>
                <c:pt idx="1">
                  <c:v>5048</c:v>
                </c:pt>
                <c:pt idx="2">
                  <c:v>11704</c:v>
                </c:pt>
                <c:pt idx="3">
                  <c:v>7451</c:v>
                </c:pt>
                <c:pt idx="4">
                  <c:v>614</c:v>
                </c:pt>
                <c:pt idx="5">
                  <c:v>721</c:v>
                </c:pt>
                <c:pt idx="6">
                  <c:v>393</c:v>
                </c:pt>
                <c:pt idx="7">
                  <c:v>154</c:v>
                </c:pt>
                <c:pt idx="8">
                  <c:v>37</c:v>
                </c:pt>
                <c:pt idx="9">
                  <c:v>20</c:v>
                </c:pt>
                <c:pt idx="10">
                  <c:v>2314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1F-4376-852C-57D83C674834}"/>
            </c:ext>
          </c:extLst>
        </c:ser>
        <c:ser>
          <c:idx val="1"/>
          <c:order val="1"/>
          <c:tx>
            <c:strRef>
              <c:f>'viaj aloj lugar residen mes'!$Q$8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mes'!$Q$10,'viaj aloj lugar residen mes'!$Q$11,'viaj aloj lugar residen mes'!$Q$14:$Q$22)</c:f>
              <c:numCache>
                <c:formatCode>0.0%</c:formatCode>
                <c:ptCount val="11"/>
                <c:pt idx="0">
                  <c:v>-9.5464362850971929E-2</c:v>
                </c:pt>
                <c:pt idx="1">
                  <c:v>-0.12935494998275265</c:v>
                </c:pt>
                <c:pt idx="2">
                  <c:v>-8.0018864958339875E-2</c:v>
                </c:pt>
                <c:pt idx="3">
                  <c:v>1.9707130149172025E-2</c:v>
                </c:pt>
                <c:pt idx="4">
                  <c:v>-0.11271676300578037</c:v>
                </c:pt>
                <c:pt idx="5">
                  <c:v>-0.36754385964912284</c:v>
                </c:pt>
                <c:pt idx="6">
                  <c:v>0.18018018018018012</c:v>
                </c:pt>
                <c:pt idx="7">
                  <c:v>-0.42322097378277157</c:v>
                </c:pt>
                <c:pt idx="8">
                  <c:v>0</c:v>
                </c:pt>
                <c:pt idx="9">
                  <c:v>1.8571428571428572</c:v>
                </c:pt>
                <c:pt idx="10">
                  <c:v>-0.22244623655913975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71F-4376-852C-57D83C674834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71F-4376-852C-57D83C67483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71F-4376-852C-57D83C67483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71F-4376-852C-57D83C67483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71F-4376-852C-57D83C67483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71F-4376-852C-57D83C67483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71F-4376-852C-57D83C67483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71F-4376-852C-57D83C674834}"/>
              </c:ext>
            </c:extLst>
          </c:dPt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mes'!$R$10:$R$11,'viaj aloj lugar residen mes'!$R$14:$R$22)</c:f>
              <c:numCache>
                <c:formatCode>0.0%</c:formatCode>
                <c:ptCount val="11"/>
                <c:pt idx="0">
                  <c:v>1</c:v>
                </c:pt>
                <c:pt idx="1">
                  <c:v>0.30133715377268389</c:v>
                </c:pt>
                <c:pt idx="2">
                  <c:v>0.69866284622731611</c:v>
                </c:pt>
                <c:pt idx="3">
                  <c:v>0.44478271251193885</c:v>
                </c:pt>
                <c:pt idx="4">
                  <c:v>3.6652340019102198E-2</c:v>
                </c:pt>
                <c:pt idx="5">
                  <c:v>4.30396370582617E-2</c:v>
                </c:pt>
                <c:pt idx="6">
                  <c:v>2.3459885386819486E-2</c:v>
                </c:pt>
                <c:pt idx="7">
                  <c:v>9.1929321872015277E-3</c:v>
                </c:pt>
                <c:pt idx="8">
                  <c:v>2.2086914995224451E-3</c:v>
                </c:pt>
                <c:pt idx="9">
                  <c:v>1.1938872970391596E-3</c:v>
                </c:pt>
                <c:pt idx="10">
                  <c:v>0.13813276026743077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71F-4376-852C-57D83C674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551459596079018"/>
          <c:y val="0.19048427217274536"/>
          <c:w val="0.82247339202719794"/>
          <c:h val="0.409531703273932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alojados lugar residen acu'!$U$7</c:f>
              <c:strCache>
                <c:ptCount val="1"/>
                <c:pt idx="0">
                  <c:v>acumulado mayo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29-4DDA-8879-23266408689F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B29-4DDA-8879-23266408689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B29-4DDA-8879-23266408689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B29-4DDA-8879-23266408689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B29-4DDA-8879-23266408689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B29-4DDA-8879-23266408689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B29-4DDA-8879-23266408689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B29-4DDA-8879-2326640868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acu'!$U$9:$U$21</c:f>
              <c:numCache>
                <c:formatCode>#,##0</c:formatCode>
                <c:ptCount val="13"/>
                <c:pt idx="0">
                  <c:v>93301</c:v>
                </c:pt>
                <c:pt idx="1">
                  <c:v>19282</c:v>
                </c:pt>
                <c:pt idx="2">
                  <c:v>9236</c:v>
                </c:pt>
                <c:pt idx="3">
                  <c:v>10046</c:v>
                </c:pt>
                <c:pt idx="4">
                  <c:v>74019</c:v>
                </c:pt>
                <c:pt idx="5">
                  <c:v>38378</c:v>
                </c:pt>
                <c:pt idx="6">
                  <c:v>5243</c:v>
                </c:pt>
                <c:pt idx="7">
                  <c:v>4424</c:v>
                </c:pt>
                <c:pt idx="8">
                  <c:v>2768</c:v>
                </c:pt>
                <c:pt idx="9">
                  <c:v>1393</c:v>
                </c:pt>
                <c:pt idx="10">
                  <c:v>1287</c:v>
                </c:pt>
                <c:pt idx="11">
                  <c:v>2179</c:v>
                </c:pt>
                <c:pt idx="12">
                  <c:v>18347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29-4DDA-8879-23266408689F}"/>
            </c:ext>
          </c:extLst>
        </c:ser>
        <c:ser>
          <c:idx val="1"/>
          <c:order val="1"/>
          <c:tx>
            <c:strRef>
              <c:f>'viaj alojados lugar residen acu'!$V$7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acu'!$V$9:$V$21</c:f>
              <c:numCache>
                <c:formatCode>0.0%</c:formatCode>
                <c:ptCount val="13"/>
                <c:pt idx="0">
                  <c:v>3.3370990607832773E-2</c:v>
                </c:pt>
                <c:pt idx="1">
                  <c:v>0.26813548174942459</c:v>
                </c:pt>
                <c:pt idx="2">
                  <c:v>0.73968732341307208</c:v>
                </c:pt>
                <c:pt idx="3">
                  <c:v>1.5157639450283034E-2</c:v>
                </c:pt>
                <c:pt idx="4">
                  <c:v>-1.4170984110917217E-2</c:v>
                </c:pt>
                <c:pt idx="5">
                  <c:v>5.9726632610796582E-2</c:v>
                </c:pt>
                <c:pt idx="6">
                  <c:v>-0.11585160202360878</c:v>
                </c:pt>
                <c:pt idx="7">
                  <c:v>-9.6774193548387122E-2</c:v>
                </c:pt>
                <c:pt idx="8">
                  <c:v>-3.2409074540871163E-3</c:v>
                </c:pt>
                <c:pt idx="9">
                  <c:v>-0.17720023626698167</c:v>
                </c:pt>
                <c:pt idx="10">
                  <c:v>-0.24338624338624337</c:v>
                </c:pt>
                <c:pt idx="11">
                  <c:v>-3.6579789666209006E-3</c:v>
                </c:pt>
                <c:pt idx="12">
                  <c:v>-6.7828472716187416E-2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B29-4DDA-8879-23266408689F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B29-4DDA-8879-23266408689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B29-4DDA-8879-23266408689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B29-4DDA-8879-23266408689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B29-4DDA-8879-23266408689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B29-4DDA-8879-23266408689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B29-4DDA-8879-23266408689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B29-4DDA-8879-23266408689F}"/>
              </c:ext>
            </c:extLst>
          </c:dPt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acu'!$X$9:$X$21</c:f>
              <c:numCache>
                <c:formatCode>0.0%</c:formatCode>
                <c:ptCount val="13"/>
                <c:pt idx="0">
                  <c:v>1</c:v>
                </c:pt>
                <c:pt idx="1">
                  <c:v>0.2066644516135947</c:v>
                </c:pt>
                <c:pt idx="2">
                  <c:v>9.8991436319010515E-2</c:v>
                </c:pt>
                <c:pt idx="3">
                  <c:v>0.1076730152945842</c:v>
                </c:pt>
                <c:pt idx="4">
                  <c:v>0.7933355483864053</c:v>
                </c:pt>
                <c:pt idx="5">
                  <c:v>0.41133535546242805</c:v>
                </c:pt>
                <c:pt idx="6">
                  <c:v>5.6194467369052849E-2</c:v>
                </c:pt>
                <c:pt idx="7">
                  <c:v>4.7416426404861683E-2</c:v>
                </c:pt>
                <c:pt idx="8">
                  <c:v>2.9667420499244382E-2</c:v>
                </c:pt>
                <c:pt idx="9">
                  <c:v>1.4930172238239676E-2</c:v>
                </c:pt>
                <c:pt idx="10">
                  <c:v>1.3794064372300404E-2</c:v>
                </c:pt>
                <c:pt idx="11">
                  <c:v>2.3354519244166729E-2</c:v>
                </c:pt>
                <c:pt idx="12">
                  <c:v>0.19664312279611151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B29-4DDA-8879-232664086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03-4207-B98C-3688210B99C2}"/>
              </c:ext>
            </c:extLst>
          </c:dPt>
          <c:val>
            <c:numRef>
              <c:f>'Pernoctaciones evol mensu TF'!$G$9:$G$21</c:f>
              <c:numCache>
                <c:formatCode>#,##0</c:formatCode>
                <c:ptCount val="13"/>
                <c:pt idx="0">
                  <c:v>89491</c:v>
                </c:pt>
                <c:pt idx="1">
                  <c:v>145638</c:v>
                </c:pt>
                <c:pt idx="2">
                  <c:v>129096</c:v>
                </c:pt>
                <c:pt idx="3">
                  <c:v>122581</c:v>
                </c:pt>
                <c:pt idx="4">
                  <c:v>124784</c:v>
                </c:pt>
                <c:pt idx="5">
                  <c:v>78527</c:v>
                </c:pt>
                <c:pt idx="6">
                  <c:v>99510</c:v>
                </c:pt>
                <c:pt idx="7">
                  <c:v>168193</c:v>
                </c:pt>
                <c:pt idx="8">
                  <c:v>81749</c:v>
                </c:pt>
                <c:pt idx="9">
                  <c:v>146033</c:v>
                </c:pt>
                <c:pt idx="10">
                  <c:v>89613</c:v>
                </c:pt>
                <c:pt idx="11">
                  <c:v>86200</c:v>
                </c:pt>
                <c:pt idx="12">
                  <c:v>1361415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03-4207-B98C-3688210B99C2}"/>
            </c:ext>
          </c:extLst>
        </c:ser>
        <c:ser>
          <c:idx val="0"/>
          <c:order val="2"/>
          <c:tx>
            <c:strRef>
              <c:f>'Pernoctaciones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03-4207-B98C-3688210B99C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TF'!$I$9:$I$21</c:f>
              <c:numCache>
                <c:formatCode>#,##0</c:formatCode>
                <c:ptCount val="13"/>
                <c:pt idx="0">
                  <c:v>90625</c:v>
                </c:pt>
                <c:pt idx="1">
                  <c:v>91918</c:v>
                </c:pt>
                <c:pt idx="2">
                  <c:v>94245</c:v>
                </c:pt>
                <c:pt idx="3">
                  <c:v>86514</c:v>
                </c:pt>
                <c:pt idx="4">
                  <c:v>84984</c:v>
                </c:pt>
                <c:pt idx="5">
                  <c:v>92544</c:v>
                </c:pt>
                <c:pt idx="6">
                  <c:v>107220</c:v>
                </c:pt>
                <c:pt idx="7">
                  <c:v>105506</c:v>
                </c:pt>
                <c:pt idx="8">
                  <c:v>78737</c:v>
                </c:pt>
                <c:pt idx="9">
                  <c:v>99062</c:v>
                </c:pt>
                <c:pt idx="10">
                  <c:v>86987</c:v>
                </c:pt>
                <c:pt idx="11">
                  <c:v>85017</c:v>
                </c:pt>
                <c:pt idx="12">
                  <c:v>1103359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03-4207-B98C-3688210B99C2}"/>
            </c:ext>
          </c:extLst>
        </c:ser>
        <c:ser>
          <c:idx val="1"/>
          <c:order val="3"/>
          <c:tx>
            <c:strRef>
              <c:f>'Pernoctaciones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03-4207-B98C-3688210B99C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E03-4207-B98C-3688210B99C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TF'!$K$9:$K$21</c:f>
              <c:numCache>
                <c:formatCode>#,##0</c:formatCode>
                <c:ptCount val="13"/>
                <c:pt idx="0">
                  <c:v>92733</c:v>
                </c:pt>
                <c:pt idx="1">
                  <c:v>95163</c:v>
                </c:pt>
                <c:pt idx="2">
                  <c:v>99833</c:v>
                </c:pt>
                <c:pt idx="3">
                  <c:v>90584</c:v>
                </c:pt>
                <c:pt idx="4">
                  <c:v>79290</c:v>
                </c:pt>
                <c:pt idx="12">
                  <c:v>457603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03-4207-B98C-3688210B9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E03-4207-B98C-3688210B99C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70697</c:v>
                      </c:pt>
                      <c:pt idx="1">
                        <c:v>56495</c:v>
                      </c:pt>
                      <c:pt idx="2">
                        <c:v>68397</c:v>
                      </c:pt>
                      <c:pt idx="3">
                        <c:v>76269</c:v>
                      </c:pt>
                      <c:pt idx="4">
                        <c:v>68461</c:v>
                      </c:pt>
                      <c:pt idx="5">
                        <c:v>50889</c:v>
                      </c:pt>
                      <c:pt idx="6">
                        <c:v>137368</c:v>
                      </c:pt>
                      <c:pt idx="7">
                        <c:v>125617</c:v>
                      </c:pt>
                      <c:pt idx="8">
                        <c:v>74490</c:v>
                      </c:pt>
                      <c:pt idx="9">
                        <c:v>96232</c:v>
                      </c:pt>
                      <c:pt idx="10">
                        <c:v>96956</c:v>
                      </c:pt>
                      <c:pt idx="11">
                        <c:v>92826</c:v>
                      </c:pt>
                      <c:pt idx="12">
                        <c:v>1014697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E03-4207-B98C-3688210B99C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03-4207-B98C-3688210B99C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03-4207-B98C-3688210B99C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03-4207-B98C-3688210B99C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03-4207-B98C-3688210B99C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03-4207-B98C-3688210B99C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03-4207-B98C-3688210B99C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03-4207-B98C-3688210B99C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03-4207-B98C-3688210B99C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03-4207-B98C-3688210B99C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03-4207-B98C-3688210B99C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03-4207-B98C-3688210B99C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03-4207-B98C-3688210B99C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03-4207-B98C-3688210B99C2}"/>
              </c:ext>
            </c:extLst>
          </c:dPt>
          <c:cat>
            <c:strRef>
              <c:f>'Pernoctaciones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TF'!$L$9:$L$21</c:f>
              <c:numCache>
                <c:formatCode>0.0%</c:formatCode>
                <c:ptCount val="13"/>
                <c:pt idx="0">
                  <c:v>2.3260689655172362E-2</c:v>
                </c:pt>
                <c:pt idx="1">
                  <c:v>3.5303205030570828E-2</c:v>
                </c:pt>
                <c:pt idx="2">
                  <c:v>5.9292270146957371E-2</c:v>
                </c:pt>
                <c:pt idx="3">
                  <c:v>4.7044408997387599E-2</c:v>
                </c:pt>
                <c:pt idx="4">
                  <c:v>-6.7000847218299908E-2</c:v>
                </c:pt>
                <c:pt idx="12">
                  <c:v>2.0783606893813422E-2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E03-4207-B98C-3688210B9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4D-43EC-8836-3A605C0D7F1A}"/>
              </c:ext>
            </c:extLst>
          </c:dPt>
          <c:val>
            <c:numRef>
              <c:f>'Pernoctaciones evol mensu TF'!$G$31:$G$43</c:f>
              <c:numCache>
                <c:formatCode>#,##0</c:formatCode>
                <c:ptCount val="13"/>
                <c:pt idx="0">
                  <c:v>12040</c:v>
                </c:pt>
                <c:pt idx="1">
                  <c:v>13841</c:v>
                </c:pt>
                <c:pt idx="2">
                  <c:v>8452</c:v>
                </c:pt>
                <c:pt idx="3">
                  <c:v>21455</c:v>
                </c:pt>
                <c:pt idx="4">
                  <c:v>39819</c:v>
                </c:pt>
                <c:pt idx="5">
                  <c:v>29035</c:v>
                </c:pt>
                <c:pt idx="6">
                  <c:v>20634</c:v>
                </c:pt>
                <c:pt idx="7">
                  <c:v>35528</c:v>
                </c:pt>
                <c:pt idx="8">
                  <c:v>26145</c:v>
                </c:pt>
                <c:pt idx="9">
                  <c:v>18094</c:v>
                </c:pt>
                <c:pt idx="10">
                  <c:v>15098</c:v>
                </c:pt>
                <c:pt idx="11">
                  <c:v>16204</c:v>
                </c:pt>
                <c:pt idx="12">
                  <c:v>256345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4D-43EC-8836-3A605C0D7F1A}"/>
            </c:ext>
          </c:extLst>
        </c:ser>
        <c:ser>
          <c:idx val="0"/>
          <c:order val="2"/>
          <c:tx>
            <c:strRef>
              <c:f>'Pernoctaciones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4D-43EC-8836-3A605C0D7F1A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TF'!$I$31:$I$43</c:f>
              <c:numCache>
                <c:formatCode>#,##0</c:formatCode>
                <c:ptCount val="13"/>
                <c:pt idx="0">
                  <c:v>9498</c:v>
                </c:pt>
                <c:pt idx="1">
                  <c:v>7813</c:v>
                </c:pt>
                <c:pt idx="2">
                  <c:v>8898</c:v>
                </c:pt>
                <c:pt idx="3">
                  <c:v>7755</c:v>
                </c:pt>
                <c:pt idx="4">
                  <c:v>18059</c:v>
                </c:pt>
                <c:pt idx="5">
                  <c:v>23626</c:v>
                </c:pt>
                <c:pt idx="6">
                  <c:v>30091</c:v>
                </c:pt>
                <c:pt idx="7">
                  <c:v>25693</c:v>
                </c:pt>
                <c:pt idx="8">
                  <c:v>14747</c:v>
                </c:pt>
                <c:pt idx="9">
                  <c:v>13595</c:v>
                </c:pt>
                <c:pt idx="10">
                  <c:v>12105</c:v>
                </c:pt>
                <c:pt idx="11">
                  <c:v>11818</c:v>
                </c:pt>
                <c:pt idx="12">
                  <c:v>183698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4D-43EC-8836-3A605C0D7F1A}"/>
            </c:ext>
          </c:extLst>
        </c:ser>
        <c:ser>
          <c:idx val="1"/>
          <c:order val="3"/>
          <c:tx>
            <c:strRef>
              <c:f>'Pernoctaciones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4D-43EC-8836-3A605C0D7F1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D4D-43EC-8836-3A605C0D7F1A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TF'!$K$31:$K$43</c:f>
              <c:numCache>
                <c:formatCode>#,##0</c:formatCode>
                <c:ptCount val="13"/>
                <c:pt idx="0">
                  <c:v>9945</c:v>
                </c:pt>
                <c:pt idx="1">
                  <c:v>10720</c:v>
                </c:pt>
                <c:pt idx="2">
                  <c:v>12420</c:v>
                </c:pt>
                <c:pt idx="3">
                  <c:v>15220</c:v>
                </c:pt>
                <c:pt idx="4">
                  <c:v>15835</c:v>
                </c:pt>
                <c:pt idx="12">
                  <c:v>64140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4D-43EC-8836-3A605C0D7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D4D-43EC-8836-3A605C0D7F1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10407</c:v>
                      </c:pt>
                      <c:pt idx="1">
                        <c:v>8213</c:v>
                      </c:pt>
                      <c:pt idx="2">
                        <c:v>6623</c:v>
                      </c:pt>
                      <c:pt idx="3">
                        <c:v>10433</c:v>
                      </c:pt>
                      <c:pt idx="4">
                        <c:v>11499</c:v>
                      </c:pt>
                      <c:pt idx="5">
                        <c:v>6475</c:v>
                      </c:pt>
                      <c:pt idx="6">
                        <c:v>40192</c:v>
                      </c:pt>
                      <c:pt idx="7">
                        <c:v>5290</c:v>
                      </c:pt>
                      <c:pt idx="8">
                        <c:v>6718</c:v>
                      </c:pt>
                      <c:pt idx="9">
                        <c:v>4935</c:v>
                      </c:pt>
                      <c:pt idx="10">
                        <c:v>3869</c:v>
                      </c:pt>
                      <c:pt idx="11">
                        <c:v>4602</c:v>
                      </c:pt>
                      <c:pt idx="12">
                        <c:v>119256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D4D-43EC-8836-3A605C0D7F1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4D-43EC-8836-3A605C0D7F1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4D-43EC-8836-3A605C0D7F1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4D-43EC-8836-3A605C0D7F1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4D-43EC-8836-3A605C0D7F1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4D-43EC-8836-3A605C0D7F1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4D-43EC-8836-3A605C0D7F1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4D-43EC-8836-3A605C0D7F1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4D-43EC-8836-3A605C0D7F1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4D-43EC-8836-3A605C0D7F1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4D-43EC-8836-3A605C0D7F1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4D-43EC-8836-3A605C0D7F1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4D-43EC-8836-3A605C0D7F1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4D-43EC-8836-3A605C0D7F1A}"/>
              </c:ext>
            </c:extLst>
          </c:dPt>
          <c:cat>
            <c:strRef>
              <c:f>'Pernoctaciones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TF'!$L$31:$L$43</c:f>
              <c:numCache>
                <c:formatCode>0.0%</c:formatCode>
                <c:ptCount val="13"/>
                <c:pt idx="0">
                  <c:v>4.7062539481996124E-2</c:v>
                </c:pt>
                <c:pt idx="1">
                  <c:v>0.37207218738000769</c:v>
                </c:pt>
                <c:pt idx="2">
                  <c:v>0.39581928523263654</c:v>
                </c:pt>
                <c:pt idx="3">
                  <c:v>0.96260477111540932</c:v>
                </c:pt>
                <c:pt idx="4">
                  <c:v>-0.12315189102386626</c:v>
                </c:pt>
                <c:pt idx="12">
                  <c:v>0.23291621013782371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D4D-43EC-8836-3A605C0D7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48-4CE6-941F-66C1132BCEB7}"/>
              </c:ext>
            </c:extLst>
          </c:dPt>
          <c:val>
            <c:numRef>
              <c:f>'Pernoctaciones evol mensu TF'!$G$53:$G$65</c:f>
              <c:numCache>
                <c:formatCode>#,##0</c:formatCode>
                <c:ptCount val="13"/>
                <c:pt idx="0">
                  <c:v>5669</c:v>
                </c:pt>
                <c:pt idx="1">
                  <c:v>6599</c:v>
                </c:pt>
                <c:pt idx="2">
                  <c:v>7711</c:v>
                </c:pt>
                <c:pt idx="3">
                  <c:v>20810</c:v>
                </c:pt>
                <c:pt idx="4">
                  <c:v>12704</c:v>
                </c:pt>
                <c:pt idx="5">
                  <c:v>8969</c:v>
                </c:pt>
                <c:pt idx="6">
                  <c:v>13575</c:v>
                </c:pt>
                <c:pt idx="7">
                  <c:v>16494</c:v>
                </c:pt>
                <c:pt idx="8">
                  <c:v>11149</c:v>
                </c:pt>
                <c:pt idx="9">
                  <c:v>9980</c:v>
                </c:pt>
                <c:pt idx="10">
                  <c:v>6495</c:v>
                </c:pt>
                <c:pt idx="11">
                  <c:v>11929</c:v>
                </c:pt>
                <c:pt idx="12">
                  <c:v>132084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48-4CE6-941F-66C1132BCEB7}"/>
            </c:ext>
          </c:extLst>
        </c:ser>
        <c:ser>
          <c:idx val="0"/>
          <c:order val="2"/>
          <c:tx>
            <c:strRef>
              <c:f>'Pernoctaciones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48-4CE6-941F-66C1132BCEB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TF'!$I$53:$I$65</c:f>
              <c:numCache>
                <c:formatCode>#,##0</c:formatCode>
                <c:ptCount val="13"/>
                <c:pt idx="0">
                  <c:v>8631</c:v>
                </c:pt>
                <c:pt idx="1">
                  <c:v>5368</c:v>
                </c:pt>
                <c:pt idx="2">
                  <c:v>5774</c:v>
                </c:pt>
                <c:pt idx="3">
                  <c:v>6956</c:v>
                </c:pt>
                <c:pt idx="4">
                  <c:v>11770</c:v>
                </c:pt>
                <c:pt idx="5">
                  <c:v>17394</c:v>
                </c:pt>
                <c:pt idx="6">
                  <c:v>22922</c:v>
                </c:pt>
                <c:pt idx="7">
                  <c:v>22797</c:v>
                </c:pt>
                <c:pt idx="8">
                  <c:v>11904</c:v>
                </c:pt>
                <c:pt idx="9">
                  <c:v>9537</c:v>
                </c:pt>
                <c:pt idx="10">
                  <c:v>7268</c:v>
                </c:pt>
                <c:pt idx="11">
                  <c:v>8095</c:v>
                </c:pt>
                <c:pt idx="12">
                  <c:v>138416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48-4CE6-941F-66C1132BCEB7}"/>
            </c:ext>
          </c:extLst>
        </c:ser>
        <c:ser>
          <c:idx val="1"/>
          <c:order val="3"/>
          <c:tx>
            <c:strRef>
              <c:f>'Pernoctaciones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48-4CE6-941F-66C1132BCEB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48-4CE6-941F-66C1132BCEB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TF'!$K$53:$K$65</c:f>
              <c:numCache>
                <c:formatCode>#,##0</c:formatCode>
                <c:ptCount val="13"/>
                <c:pt idx="0">
                  <c:v>6060</c:v>
                </c:pt>
                <c:pt idx="1">
                  <c:v>6126</c:v>
                </c:pt>
                <c:pt idx="2">
                  <c:v>8311</c:v>
                </c:pt>
                <c:pt idx="3">
                  <c:v>8585</c:v>
                </c:pt>
                <c:pt idx="4">
                  <c:v>9201</c:v>
                </c:pt>
                <c:pt idx="12">
                  <c:v>38283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48-4CE6-941F-66C1132BC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348-4CE6-941F-66C1132BCEB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4551</c:v>
                      </c:pt>
                      <c:pt idx="1">
                        <c:v>3869</c:v>
                      </c:pt>
                      <c:pt idx="2">
                        <c:v>3001</c:v>
                      </c:pt>
                      <c:pt idx="3">
                        <c:v>3344</c:v>
                      </c:pt>
                      <c:pt idx="4">
                        <c:v>2914</c:v>
                      </c:pt>
                      <c:pt idx="5">
                        <c:v>838</c:v>
                      </c:pt>
                      <c:pt idx="6">
                        <c:v>7079</c:v>
                      </c:pt>
                      <c:pt idx="7">
                        <c:v>4021</c:v>
                      </c:pt>
                      <c:pt idx="8">
                        <c:v>5575</c:v>
                      </c:pt>
                      <c:pt idx="9">
                        <c:v>4051</c:v>
                      </c:pt>
                      <c:pt idx="10">
                        <c:v>3662</c:v>
                      </c:pt>
                      <c:pt idx="11">
                        <c:v>3633</c:v>
                      </c:pt>
                      <c:pt idx="12">
                        <c:v>46538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348-4CE6-941F-66C1132BCEB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48-4CE6-941F-66C1132BCEB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48-4CE6-941F-66C1132BCEB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48-4CE6-941F-66C1132BCEB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48-4CE6-941F-66C1132BCEB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48-4CE6-941F-66C1132BCEB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48-4CE6-941F-66C1132BCEB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48-4CE6-941F-66C1132BCEB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48-4CE6-941F-66C1132BCEB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48-4CE6-941F-66C1132BCEB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48-4CE6-941F-66C1132BCEB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48-4CE6-941F-66C1132BCEB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48-4CE6-941F-66C1132BCEB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48-4CE6-941F-66C1132BCEB7}"/>
              </c:ext>
            </c:extLst>
          </c:dPt>
          <c:cat>
            <c:strRef>
              <c:f>'Pernoctaciones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TF'!$L$53:$L$65</c:f>
              <c:numCache>
                <c:formatCode>0.0%</c:formatCode>
                <c:ptCount val="13"/>
                <c:pt idx="0">
                  <c:v>-0.29787973583594018</c:v>
                </c:pt>
                <c:pt idx="1">
                  <c:v>0.14120715350223545</c:v>
                </c:pt>
                <c:pt idx="2">
                  <c:v>0.43938344302043641</c:v>
                </c:pt>
                <c:pt idx="3">
                  <c:v>0.23418631397354805</c:v>
                </c:pt>
                <c:pt idx="4">
                  <c:v>-0.21826677994902299</c:v>
                </c:pt>
                <c:pt idx="12">
                  <c:v>-5.610535338580247E-3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348-4CE6-941F-66C1132BC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BD-4D74-96A2-9EE915BA78DE}"/>
              </c:ext>
            </c:extLst>
          </c:dPt>
          <c:val>
            <c:numRef>
              <c:f>'Pernoctaciones evol mensu TF'!$G$75:$G$87</c:f>
              <c:numCache>
                <c:formatCode>#,##0</c:formatCode>
                <c:ptCount val="13"/>
                <c:pt idx="0">
                  <c:v>6371</c:v>
                </c:pt>
                <c:pt idx="1">
                  <c:v>7242</c:v>
                </c:pt>
                <c:pt idx="2">
                  <c:v>741</c:v>
                </c:pt>
                <c:pt idx="3">
                  <c:v>645</c:v>
                </c:pt>
                <c:pt idx="4">
                  <c:v>27115</c:v>
                </c:pt>
                <c:pt idx="5">
                  <c:v>20066</c:v>
                </c:pt>
                <c:pt idx="6">
                  <c:v>7059</c:v>
                </c:pt>
                <c:pt idx="7">
                  <c:v>19034</c:v>
                </c:pt>
                <c:pt idx="8">
                  <c:v>14996</c:v>
                </c:pt>
                <c:pt idx="9">
                  <c:v>8114</c:v>
                </c:pt>
                <c:pt idx="10">
                  <c:v>8603</c:v>
                </c:pt>
                <c:pt idx="11">
                  <c:v>4275</c:v>
                </c:pt>
                <c:pt idx="12">
                  <c:v>124261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BD-4D74-96A2-9EE915BA78DE}"/>
            </c:ext>
          </c:extLst>
        </c:ser>
        <c:ser>
          <c:idx val="0"/>
          <c:order val="2"/>
          <c:tx>
            <c:strRef>
              <c:f>'Pernoctaciones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BD-4D74-96A2-9EE915BA78DE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TF'!$I$75:$I$87</c:f>
              <c:numCache>
                <c:formatCode>#,##0</c:formatCode>
                <c:ptCount val="13"/>
                <c:pt idx="0">
                  <c:v>867</c:v>
                </c:pt>
                <c:pt idx="1">
                  <c:v>2445</c:v>
                </c:pt>
                <c:pt idx="2">
                  <c:v>3124</c:v>
                </c:pt>
                <c:pt idx="3">
                  <c:v>799</c:v>
                </c:pt>
                <c:pt idx="4">
                  <c:v>6289</c:v>
                </c:pt>
                <c:pt idx="5">
                  <c:v>6232</c:v>
                </c:pt>
                <c:pt idx="6">
                  <c:v>7169</c:v>
                </c:pt>
                <c:pt idx="7">
                  <c:v>2896</c:v>
                </c:pt>
                <c:pt idx="8">
                  <c:v>2843</c:v>
                </c:pt>
                <c:pt idx="9">
                  <c:v>4058</c:v>
                </c:pt>
                <c:pt idx="10">
                  <c:v>4837</c:v>
                </c:pt>
                <c:pt idx="11">
                  <c:v>3723</c:v>
                </c:pt>
                <c:pt idx="12">
                  <c:v>45282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BD-4D74-96A2-9EE915BA78DE}"/>
            </c:ext>
          </c:extLst>
        </c:ser>
        <c:ser>
          <c:idx val="1"/>
          <c:order val="3"/>
          <c:tx>
            <c:strRef>
              <c:f>'Pernoctaciones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BD-4D74-96A2-9EE915BA78D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6BD-4D74-96A2-9EE915BA78DE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TF'!$K$75:$K$87</c:f>
              <c:numCache>
                <c:formatCode>#,##0</c:formatCode>
                <c:ptCount val="13"/>
                <c:pt idx="0">
                  <c:v>3885</c:v>
                </c:pt>
                <c:pt idx="1">
                  <c:v>4594</c:v>
                </c:pt>
                <c:pt idx="2">
                  <c:v>4109</c:v>
                </c:pt>
                <c:pt idx="3">
                  <c:v>6635</c:v>
                </c:pt>
                <c:pt idx="4">
                  <c:v>6634</c:v>
                </c:pt>
                <c:pt idx="12">
                  <c:v>25857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BD-4D74-96A2-9EE915BA7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6BD-4D74-96A2-9EE915BA78D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5856</c:v>
                      </c:pt>
                      <c:pt idx="1">
                        <c:v>4344</c:v>
                      </c:pt>
                      <c:pt idx="2">
                        <c:v>3622</c:v>
                      </c:pt>
                      <c:pt idx="3">
                        <c:v>7089</c:v>
                      </c:pt>
                      <c:pt idx="4">
                        <c:v>8585</c:v>
                      </c:pt>
                      <c:pt idx="5">
                        <c:v>5637</c:v>
                      </c:pt>
                      <c:pt idx="6">
                        <c:v>33113</c:v>
                      </c:pt>
                      <c:pt idx="7">
                        <c:v>1269</c:v>
                      </c:pt>
                      <c:pt idx="8">
                        <c:v>1143</c:v>
                      </c:pt>
                      <c:pt idx="9">
                        <c:v>884</c:v>
                      </c:pt>
                      <c:pt idx="10">
                        <c:v>207</c:v>
                      </c:pt>
                      <c:pt idx="11">
                        <c:v>969</c:v>
                      </c:pt>
                      <c:pt idx="12">
                        <c:v>72718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6BD-4D74-96A2-9EE915BA78D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BD-4D74-96A2-9EE915BA78D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BD-4D74-96A2-9EE915BA78D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BD-4D74-96A2-9EE915BA78D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BD-4D74-96A2-9EE915BA78D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BD-4D74-96A2-9EE915BA78D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BD-4D74-96A2-9EE915BA78D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BD-4D74-96A2-9EE915BA78D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BD-4D74-96A2-9EE915BA78D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BD-4D74-96A2-9EE915BA78D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BD-4D74-96A2-9EE915BA78D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BD-4D74-96A2-9EE915BA78D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BD-4D74-96A2-9EE915BA78D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BD-4D74-96A2-9EE915BA78DE}"/>
              </c:ext>
            </c:extLst>
          </c:dPt>
          <c:cat>
            <c:strRef>
              <c:f>'Pernoctaciones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TF'!$L$75:$L$87</c:f>
              <c:numCache>
                <c:formatCode>0.0%</c:formatCode>
                <c:ptCount val="13"/>
                <c:pt idx="0">
                  <c:v>3.4809688581314875</c:v>
                </c:pt>
                <c:pt idx="1">
                  <c:v>0.87893660531697337</c:v>
                </c:pt>
                <c:pt idx="2">
                  <c:v>0.31530089628681179</c:v>
                </c:pt>
                <c:pt idx="3">
                  <c:v>7.3041301627033786</c:v>
                </c:pt>
                <c:pt idx="4">
                  <c:v>5.4857688026713314E-2</c:v>
                </c:pt>
                <c:pt idx="12">
                  <c:v>0.9119343389529726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6BD-4D74-96A2-9EE915BA7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7D-45DD-9826-9A4AF1AB778F}"/>
              </c:ext>
            </c:extLst>
          </c:dPt>
          <c:val>
            <c:numRef>
              <c:f>'Pernoctaciones evol mensu TF'!$G$97:$G$109</c:f>
              <c:numCache>
                <c:formatCode>#,##0</c:formatCode>
                <c:ptCount val="13"/>
                <c:pt idx="0">
                  <c:v>77451</c:v>
                </c:pt>
                <c:pt idx="1">
                  <c:v>131797</c:v>
                </c:pt>
                <c:pt idx="2">
                  <c:v>120644</c:v>
                </c:pt>
                <c:pt idx="3">
                  <c:v>101126</c:v>
                </c:pt>
                <c:pt idx="4">
                  <c:v>84965</c:v>
                </c:pt>
                <c:pt idx="5">
                  <c:v>49492</c:v>
                </c:pt>
                <c:pt idx="6">
                  <c:v>78876</c:v>
                </c:pt>
                <c:pt idx="7">
                  <c:v>132665</c:v>
                </c:pt>
                <c:pt idx="8">
                  <c:v>55604</c:v>
                </c:pt>
                <c:pt idx="9">
                  <c:v>127939</c:v>
                </c:pt>
                <c:pt idx="10">
                  <c:v>74515</c:v>
                </c:pt>
                <c:pt idx="11">
                  <c:v>69996</c:v>
                </c:pt>
                <c:pt idx="12">
                  <c:v>1105070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7D-45DD-9826-9A4AF1AB778F}"/>
            </c:ext>
          </c:extLst>
        </c:ser>
        <c:ser>
          <c:idx val="0"/>
          <c:order val="2"/>
          <c:tx>
            <c:strRef>
              <c:f>'Pernoctaciones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7D-45DD-9826-9A4AF1AB778F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TF'!$I$97:$I$109</c:f>
              <c:numCache>
                <c:formatCode>#,##0</c:formatCode>
                <c:ptCount val="13"/>
                <c:pt idx="0">
                  <c:v>81127</c:v>
                </c:pt>
                <c:pt idx="1">
                  <c:v>84105</c:v>
                </c:pt>
                <c:pt idx="2">
                  <c:v>85347</c:v>
                </c:pt>
                <c:pt idx="3">
                  <c:v>78759</c:v>
                </c:pt>
                <c:pt idx="4">
                  <c:v>66925</c:v>
                </c:pt>
                <c:pt idx="5">
                  <c:v>68918</c:v>
                </c:pt>
                <c:pt idx="6">
                  <c:v>77129</c:v>
                </c:pt>
                <c:pt idx="7">
                  <c:v>79813</c:v>
                </c:pt>
                <c:pt idx="8">
                  <c:v>63990</c:v>
                </c:pt>
                <c:pt idx="9">
                  <c:v>85467</c:v>
                </c:pt>
                <c:pt idx="10">
                  <c:v>74882</c:v>
                </c:pt>
                <c:pt idx="11">
                  <c:v>73199</c:v>
                </c:pt>
                <c:pt idx="12">
                  <c:v>919661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7D-45DD-9826-9A4AF1AB778F}"/>
            </c:ext>
          </c:extLst>
        </c:ser>
        <c:ser>
          <c:idx val="1"/>
          <c:order val="3"/>
          <c:tx>
            <c:strRef>
              <c:f>'Pernoctaciones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7D-45DD-9826-9A4AF1AB778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7D-45DD-9826-9A4AF1AB778F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TF'!$K$97:$K$109</c:f>
              <c:numCache>
                <c:formatCode>#,##0</c:formatCode>
                <c:ptCount val="13"/>
                <c:pt idx="0">
                  <c:v>82788</c:v>
                </c:pt>
                <c:pt idx="1">
                  <c:v>84443</c:v>
                </c:pt>
                <c:pt idx="2">
                  <c:v>87413</c:v>
                </c:pt>
                <c:pt idx="3">
                  <c:v>75364</c:v>
                </c:pt>
                <c:pt idx="4">
                  <c:v>63455</c:v>
                </c:pt>
                <c:pt idx="12">
                  <c:v>393463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7D-45DD-9826-9A4AF1AB7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97D-45DD-9826-9A4AF1AB778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60290</c:v>
                      </c:pt>
                      <c:pt idx="1">
                        <c:v>48282</c:v>
                      </c:pt>
                      <c:pt idx="2">
                        <c:v>61774</c:v>
                      </c:pt>
                      <c:pt idx="3">
                        <c:v>65836</c:v>
                      </c:pt>
                      <c:pt idx="4">
                        <c:v>56962</c:v>
                      </c:pt>
                      <c:pt idx="5">
                        <c:v>44414</c:v>
                      </c:pt>
                      <c:pt idx="6">
                        <c:v>97176</c:v>
                      </c:pt>
                      <c:pt idx="7">
                        <c:v>120327</c:v>
                      </c:pt>
                      <c:pt idx="8">
                        <c:v>67772</c:v>
                      </c:pt>
                      <c:pt idx="9">
                        <c:v>91297</c:v>
                      </c:pt>
                      <c:pt idx="10">
                        <c:v>93087</c:v>
                      </c:pt>
                      <c:pt idx="11">
                        <c:v>88224</c:v>
                      </c:pt>
                      <c:pt idx="12">
                        <c:v>895441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97D-45DD-9826-9A4AF1AB778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7D-45DD-9826-9A4AF1AB778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7D-45DD-9826-9A4AF1AB778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7D-45DD-9826-9A4AF1AB778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7D-45DD-9826-9A4AF1AB778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7D-45DD-9826-9A4AF1AB778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7D-45DD-9826-9A4AF1AB778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7D-45DD-9826-9A4AF1AB778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7D-45DD-9826-9A4AF1AB778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7D-45DD-9826-9A4AF1AB778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7D-45DD-9826-9A4AF1AB778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7D-45DD-9826-9A4AF1AB778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7D-45DD-9826-9A4AF1AB778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7D-45DD-9826-9A4AF1AB778F}"/>
              </c:ext>
            </c:extLst>
          </c:dPt>
          <c:cat>
            <c:strRef>
              <c:f>'Pernoctaciones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TF'!$L$97:$L$109</c:f>
              <c:numCache>
                <c:formatCode>0.0%</c:formatCode>
                <c:ptCount val="13"/>
                <c:pt idx="0">
                  <c:v>2.0474071517497361E-2</c:v>
                </c:pt>
                <c:pt idx="1">
                  <c:v>4.0187860412579379E-3</c:v>
                </c:pt>
                <c:pt idx="2">
                  <c:v>2.4207060587952745E-2</c:v>
                </c:pt>
                <c:pt idx="3">
                  <c:v>-4.3106184690003713E-2</c:v>
                </c:pt>
                <c:pt idx="4">
                  <c:v>-5.1849084796413925E-2</c:v>
                </c:pt>
                <c:pt idx="12">
                  <c:v>-7.0660142380186697E-3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97D-45DD-9826-9A4AF1AB7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43-405C-897E-C9166B0ECB5F}"/>
              </c:ext>
            </c:extLst>
          </c:dPt>
          <c:val>
            <c:numRef>
              <c:f>'Viajeros entr evol mensu TF'!$G$53:$G$65</c:f>
              <c:numCache>
                <c:formatCode>#,##0</c:formatCode>
                <c:ptCount val="13"/>
                <c:pt idx="0">
                  <c:v>962</c:v>
                </c:pt>
                <c:pt idx="1">
                  <c:v>1508</c:v>
                </c:pt>
                <c:pt idx="2">
                  <c:v>1613</c:v>
                </c:pt>
                <c:pt idx="3">
                  <c:v>3327</c:v>
                </c:pt>
                <c:pt idx="4">
                  <c:v>1994</c:v>
                </c:pt>
                <c:pt idx="5">
                  <c:v>1518</c:v>
                </c:pt>
                <c:pt idx="6">
                  <c:v>2188</c:v>
                </c:pt>
                <c:pt idx="7">
                  <c:v>2816</c:v>
                </c:pt>
                <c:pt idx="8">
                  <c:v>2001</c:v>
                </c:pt>
                <c:pt idx="9">
                  <c:v>1897</c:v>
                </c:pt>
                <c:pt idx="10">
                  <c:v>1378</c:v>
                </c:pt>
                <c:pt idx="11">
                  <c:v>2548</c:v>
                </c:pt>
                <c:pt idx="12">
                  <c:v>23750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3-405C-897E-C9166B0ECB5F}"/>
            </c:ext>
          </c:extLst>
        </c:ser>
        <c:ser>
          <c:idx val="0"/>
          <c:order val="2"/>
          <c:tx>
            <c:strRef>
              <c:f>'Viajeros entr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43-405C-897E-C9166B0ECB5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TF'!$I$53:$I$65</c:f>
              <c:numCache>
                <c:formatCode>#,##0</c:formatCode>
                <c:ptCount val="13"/>
                <c:pt idx="0">
                  <c:v>1724</c:v>
                </c:pt>
                <c:pt idx="1">
                  <c:v>1213</c:v>
                </c:pt>
                <c:pt idx="2">
                  <c:v>1319</c:v>
                </c:pt>
                <c:pt idx="3">
                  <c:v>1585</c:v>
                </c:pt>
                <c:pt idx="4">
                  <c:v>2482</c:v>
                </c:pt>
                <c:pt idx="5">
                  <c:v>3408</c:v>
                </c:pt>
                <c:pt idx="6">
                  <c:v>3801</c:v>
                </c:pt>
                <c:pt idx="7">
                  <c:v>3631</c:v>
                </c:pt>
                <c:pt idx="8">
                  <c:v>2119</c:v>
                </c:pt>
                <c:pt idx="9">
                  <c:v>1889</c:v>
                </c:pt>
                <c:pt idx="10">
                  <c:v>1553</c:v>
                </c:pt>
                <c:pt idx="11">
                  <c:v>1730</c:v>
                </c:pt>
                <c:pt idx="12">
                  <c:v>26454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43-405C-897E-C9166B0ECB5F}"/>
            </c:ext>
          </c:extLst>
        </c:ser>
        <c:ser>
          <c:idx val="1"/>
          <c:order val="3"/>
          <c:tx>
            <c:strRef>
              <c:f>'Viajeros entr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43-405C-897E-C9166B0ECB5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943-405C-897E-C9166B0ECB5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TF'!$K$53:$K$65</c:f>
              <c:numCache>
                <c:formatCode>#,##0</c:formatCode>
                <c:ptCount val="13"/>
                <c:pt idx="0">
                  <c:v>1246</c:v>
                </c:pt>
                <c:pt idx="1">
                  <c:v>1267</c:v>
                </c:pt>
                <c:pt idx="2">
                  <c:v>1986</c:v>
                </c:pt>
                <c:pt idx="3">
                  <c:v>1631</c:v>
                </c:pt>
                <c:pt idx="4">
                  <c:v>2171</c:v>
                </c:pt>
                <c:pt idx="12">
                  <c:v>8301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43-405C-897E-C9166B0EC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943-405C-897E-C9166B0ECB5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796</c:v>
                      </c:pt>
                      <c:pt idx="1">
                        <c:v>882</c:v>
                      </c:pt>
                      <c:pt idx="2">
                        <c:v>766</c:v>
                      </c:pt>
                      <c:pt idx="3">
                        <c:v>712</c:v>
                      </c:pt>
                      <c:pt idx="4">
                        <c:v>712</c:v>
                      </c:pt>
                      <c:pt idx="5">
                        <c:v>194</c:v>
                      </c:pt>
                      <c:pt idx="6">
                        <c:v>1113</c:v>
                      </c:pt>
                      <c:pt idx="7">
                        <c:v>529</c:v>
                      </c:pt>
                      <c:pt idx="8">
                        <c:v>971</c:v>
                      </c:pt>
                      <c:pt idx="9">
                        <c:v>904</c:v>
                      </c:pt>
                      <c:pt idx="10">
                        <c:v>707</c:v>
                      </c:pt>
                      <c:pt idx="11">
                        <c:v>751</c:v>
                      </c:pt>
                      <c:pt idx="12">
                        <c:v>9037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943-405C-897E-C9166B0ECB5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43-405C-897E-C9166B0ECB5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43-405C-897E-C9166B0ECB5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43-405C-897E-C9166B0ECB5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43-405C-897E-C9166B0ECB5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43-405C-897E-C9166B0ECB5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43-405C-897E-C9166B0ECB5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43-405C-897E-C9166B0ECB5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43-405C-897E-C9166B0ECB5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43-405C-897E-C9166B0ECB5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43-405C-897E-C9166B0ECB5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43-405C-897E-C9166B0ECB5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43-405C-897E-C9166B0ECB5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43-405C-897E-C9166B0ECB5F}"/>
              </c:ext>
            </c:extLst>
          </c:dPt>
          <c:cat>
            <c:strRef>
              <c:f>'Viajeros entr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TF'!$L$53:$L$65</c:f>
              <c:numCache>
                <c:formatCode>0.0%</c:formatCode>
                <c:ptCount val="13"/>
                <c:pt idx="0">
                  <c:v>-0.27726218097447797</c:v>
                </c:pt>
                <c:pt idx="1">
                  <c:v>4.4517724649629109E-2</c:v>
                </c:pt>
                <c:pt idx="2">
                  <c:v>0.50568612585291883</c:v>
                </c:pt>
                <c:pt idx="3">
                  <c:v>2.9022082018927531E-2</c:v>
                </c:pt>
                <c:pt idx="4">
                  <c:v>-0.12530217566478641</c:v>
                </c:pt>
                <c:pt idx="12">
                  <c:v>-2.6432776643037226E-3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943-405C-897E-C9166B0EC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13-4837-8FFE-8BF458E5DB55}"/>
              </c:ext>
            </c:extLst>
          </c:dPt>
          <c:val>
            <c:numRef>
              <c:f>'Pernoctaciones evol mensu TF'!$G$119:$G$131</c:f>
              <c:numCache>
                <c:formatCode>#,##0</c:formatCode>
                <c:ptCount val="13"/>
                <c:pt idx="0">
                  <c:v>34817</c:v>
                </c:pt>
                <c:pt idx="1">
                  <c:v>37890</c:v>
                </c:pt>
                <c:pt idx="2">
                  <c:v>34272</c:v>
                </c:pt>
                <c:pt idx="3">
                  <c:v>40796</c:v>
                </c:pt>
                <c:pt idx="4">
                  <c:v>34295</c:v>
                </c:pt>
                <c:pt idx="5">
                  <c:v>27425</c:v>
                </c:pt>
                <c:pt idx="6">
                  <c:v>46489</c:v>
                </c:pt>
                <c:pt idx="7">
                  <c:v>71431</c:v>
                </c:pt>
                <c:pt idx="8">
                  <c:v>28214</c:v>
                </c:pt>
                <c:pt idx="9">
                  <c:v>45010</c:v>
                </c:pt>
                <c:pt idx="10">
                  <c:v>29038</c:v>
                </c:pt>
                <c:pt idx="11">
                  <c:v>25089</c:v>
                </c:pt>
                <c:pt idx="12">
                  <c:v>454766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13-4837-8FFE-8BF458E5DB55}"/>
            </c:ext>
          </c:extLst>
        </c:ser>
        <c:ser>
          <c:idx val="0"/>
          <c:order val="2"/>
          <c:tx>
            <c:strRef>
              <c:f>'Pernoctaciones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13-4837-8FFE-8BF458E5DB55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TF'!$I$119:$I$131</c:f>
              <c:numCache>
                <c:formatCode>#,##0</c:formatCode>
                <c:ptCount val="13"/>
                <c:pt idx="0">
                  <c:v>30761</c:v>
                </c:pt>
                <c:pt idx="1">
                  <c:v>35548</c:v>
                </c:pt>
                <c:pt idx="2">
                  <c:v>36725</c:v>
                </c:pt>
                <c:pt idx="3">
                  <c:v>39525</c:v>
                </c:pt>
                <c:pt idx="4">
                  <c:v>39006</c:v>
                </c:pt>
                <c:pt idx="5">
                  <c:v>39632</c:v>
                </c:pt>
                <c:pt idx="6">
                  <c:v>42784</c:v>
                </c:pt>
                <c:pt idx="7">
                  <c:v>44438</c:v>
                </c:pt>
                <c:pt idx="8">
                  <c:v>31813</c:v>
                </c:pt>
                <c:pt idx="9">
                  <c:v>43299</c:v>
                </c:pt>
                <c:pt idx="10">
                  <c:v>28529</c:v>
                </c:pt>
                <c:pt idx="11">
                  <c:v>31444</c:v>
                </c:pt>
                <c:pt idx="12">
                  <c:v>443504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13-4837-8FFE-8BF458E5DB55}"/>
            </c:ext>
          </c:extLst>
        </c:ser>
        <c:ser>
          <c:idx val="1"/>
          <c:order val="3"/>
          <c:tx>
            <c:strRef>
              <c:f>'Pernoctaciones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13-4837-8FFE-8BF458E5DB5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713-4837-8FFE-8BF458E5DB55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TF'!$K$119:$K$131</c:f>
              <c:numCache>
                <c:formatCode>#,##0</c:formatCode>
                <c:ptCount val="13"/>
                <c:pt idx="0">
                  <c:v>32620</c:v>
                </c:pt>
                <c:pt idx="1">
                  <c:v>40651</c:v>
                </c:pt>
                <c:pt idx="2">
                  <c:v>43809</c:v>
                </c:pt>
                <c:pt idx="3">
                  <c:v>41183</c:v>
                </c:pt>
                <c:pt idx="4">
                  <c:v>43298</c:v>
                </c:pt>
                <c:pt idx="12">
                  <c:v>201561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13-4837-8FFE-8BF458E5D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713-4837-8FFE-8BF458E5DB5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14615</c:v>
                      </c:pt>
                      <c:pt idx="1">
                        <c:v>17812</c:v>
                      </c:pt>
                      <c:pt idx="2">
                        <c:v>27034</c:v>
                      </c:pt>
                      <c:pt idx="3">
                        <c:v>36473</c:v>
                      </c:pt>
                      <c:pt idx="4">
                        <c:v>17702</c:v>
                      </c:pt>
                      <c:pt idx="5">
                        <c:v>19904</c:v>
                      </c:pt>
                      <c:pt idx="6">
                        <c:v>55357</c:v>
                      </c:pt>
                      <c:pt idx="7">
                        <c:v>79516</c:v>
                      </c:pt>
                      <c:pt idx="8">
                        <c:v>31051</c:v>
                      </c:pt>
                      <c:pt idx="9">
                        <c:v>40031</c:v>
                      </c:pt>
                      <c:pt idx="10">
                        <c:v>30508</c:v>
                      </c:pt>
                      <c:pt idx="11">
                        <c:v>29417</c:v>
                      </c:pt>
                      <c:pt idx="12">
                        <c:v>399420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713-4837-8FFE-8BF458E5DB5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13-4837-8FFE-8BF458E5DB5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13-4837-8FFE-8BF458E5DB5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13-4837-8FFE-8BF458E5DB5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13-4837-8FFE-8BF458E5DB5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13-4837-8FFE-8BF458E5DB5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13-4837-8FFE-8BF458E5DB5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13-4837-8FFE-8BF458E5DB5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13-4837-8FFE-8BF458E5DB5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13-4837-8FFE-8BF458E5DB5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13-4837-8FFE-8BF458E5DB5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13-4837-8FFE-8BF458E5DB5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13-4837-8FFE-8BF458E5DB5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13-4837-8FFE-8BF458E5DB55}"/>
              </c:ext>
            </c:extLst>
          </c:dPt>
          <c:cat>
            <c:strRef>
              <c:f>'Pernoctaciones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TF'!$L$119:$L$131</c:f>
              <c:numCache>
                <c:formatCode>0.0%</c:formatCode>
                <c:ptCount val="13"/>
                <c:pt idx="0">
                  <c:v>6.0433666005656583E-2</c:v>
                </c:pt>
                <c:pt idx="1">
                  <c:v>0.14355237988072456</c:v>
                </c:pt>
                <c:pt idx="2">
                  <c:v>0.19289312457454044</c:v>
                </c:pt>
                <c:pt idx="3">
                  <c:v>4.1948134092346656E-2</c:v>
                </c:pt>
                <c:pt idx="4">
                  <c:v>0.11003435368917613</c:v>
                </c:pt>
                <c:pt idx="12">
                  <c:v>0.11013135791589779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713-4837-8FFE-8BF458E5D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8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81-4C02-B505-B6D00273C97B}"/>
              </c:ext>
            </c:extLst>
          </c:dPt>
          <c:val>
            <c:numRef>
              <c:f>'Pernoctaciones evol mensu TF'!$G$141:$G$153</c:f>
              <c:numCache>
                <c:formatCode>#,##0</c:formatCode>
                <c:ptCount val="13"/>
                <c:pt idx="0">
                  <c:v>8477</c:v>
                </c:pt>
                <c:pt idx="1">
                  <c:v>10131</c:v>
                </c:pt>
                <c:pt idx="2">
                  <c:v>10656</c:v>
                </c:pt>
                <c:pt idx="3">
                  <c:v>4755</c:v>
                </c:pt>
                <c:pt idx="4">
                  <c:v>3337</c:v>
                </c:pt>
                <c:pt idx="5">
                  <c:v>2892</c:v>
                </c:pt>
                <c:pt idx="6">
                  <c:v>4680</c:v>
                </c:pt>
                <c:pt idx="7">
                  <c:v>3525</c:v>
                </c:pt>
                <c:pt idx="8">
                  <c:v>3058</c:v>
                </c:pt>
                <c:pt idx="9">
                  <c:v>8807</c:v>
                </c:pt>
                <c:pt idx="10">
                  <c:v>10666</c:v>
                </c:pt>
                <c:pt idx="11">
                  <c:v>7575</c:v>
                </c:pt>
                <c:pt idx="12">
                  <c:v>78559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81-4C02-B505-B6D00273C97B}"/>
            </c:ext>
          </c:extLst>
        </c:ser>
        <c:ser>
          <c:idx val="0"/>
          <c:order val="2"/>
          <c:tx>
            <c:strRef>
              <c:f>'Pernoctaciones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81-4C02-B505-B6D00273C97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TF'!$I$141:$I$153</c:f>
              <c:numCache>
                <c:formatCode>#,##0</c:formatCode>
                <c:ptCount val="13"/>
                <c:pt idx="0">
                  <c:v>7639</c:v>
                </c:pt>
                <c:pt idx="1">
                  <c:v>7027</c:v>
                </c:pt>
                <c:pt idx="2">
                  <c:v>9290</c:v>
                </c:pt>
                <c:pt idx="3">
                  <c:v>6906</c:v>
                </c:pt>
                <c:pt idx="4">
                  <c:v>4118</c:v>
                </c:pt>
                <c:pt idx="5">
                  <c:v>4572</c:v>
                </c:pt>
                <c:pt idx="6">
                  <c:v>4528</c:v>
                </c:pt>
                <c:pt idx="7">
                  <c:v>4451</c:v>
                </c:pt>
                <c:pt idx="8">
                  <c:v>5191</c:v>
                </c:pt>
                <c:pt idx="9">
                  <c:v>7604</c:v>
                </c:pt>
                <c:pt idx="10">
                  <c:v>9511</c:v>
                </c:pt>
                <c:pt idx="11">
                  <c:v>6302</c:v>
                </c:pt>
                <c:pt idx="12">
                  <c:v>77139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81-4C02-B505-B6D00273C97B}"/>
            </c:ext>
          </c:extLst>
        </c:ser>
        <c:ser>
          <c:idx val="1"/>
          <c:order val="3"/>
          <c:tx>
            <c:strRef>
              <c:f>'Pernoctaciones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81-4C02-B505-B6D00273C97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F81-4C02-B505-B6D00273C97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TF'!$K$141:$K$153</c:f>
              <c:numCache>
                <c:formatCode>#,##0</c:formatCode>
                <c:ptCount val="13"/>
                <c:pt idx="0">
                  <c:v>7400</c:v>
                </c:pt>
                <c:pt idx="1">
                  <c:v>6397</c:v>
                </c:pt>
                <c:pt idx="2">
                  <c:v>7929</c:v>
                </c:pt>
                <c:pt idx="3">
                  <c:v>5153</c:v>
                </c:pt>
                <c:pt idx="4">
                  <c:v>3574</c:v>
                </c:pt>
                <c:pt idx="12">
                  <c:v>30453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81-4C02-B505-B6D00273C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F81-4C02-B505-B6D00273C97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2969</c:v>
                      </c:pt>
                      <c:pt idx="1">
                        <c:v>7286</c:v>
                      </c:pt>
                      <c:pt idx="2">
                        <c:v>12172</c:v>
                      </c:pt>
                      <c:pt idx="3">
                        <c:v>8715</c:v>
                      </c:pt>
                      <c:pt idx="4">
                        <c:v>3126</c:v>
                      </c:pt>
                      <c:pt idx="5">
                        <c:v>3591</c:v>
                      </c:pt>
                      <c:pt idx="6">
                        <c:v>1577</c:v>
                      </c:pt>
                      <c:pt idx="7">
                        <c:v>1422</c:v>
                      </c:pt>
                      <c:pt idx="8">
                        <c:v>2175</c:v>
                      </c:pt>
                      <c:pt idx="9">
                        <c:v>3026</c:v>
                      </c:pt>
                      <c:pt idx="10">
                        <c:v>6875</c:v>
                      </c:pt>
                      <c:pt idx="11">
                        <c:v>3771</c:v>
                      </c:pt>
                      <c:pt idx="12">
                        <c:v>56705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F81-4C02-B505-B6D00273C97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81-4C02-B505-B6D00273C97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81-4C02-B505-B6D00273C97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81-4C02-B505-B6D00273C97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81-4C02-B505-B6D00273C97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81-4C02-B505-B6D00273C97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81-4C02-B505-B6D00273C97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81-4C02-B505-B6D00273C97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81-4C02-B505-B6D00273C97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81-4C02-B505-B6D00273C97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81-4C02-B505-B6D00273C97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81-4C02-B505-B6D00273C97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81-4C02-B505-B6D00273C97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81-4C02-B505-B6D00273C97B}"/>
              </c:ext>
            </c:extLst>
          </c:dPt>
          <c:cat>
            <c:strRef>
              <c:f>'Pernoctaciones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TF'!$L$141:$L$153</c:f>
              <c:numCache>
                <c:formatCode>0.0%</c:formatCode>
                <c:ptCount val="13"/>
                <c:pt idx="0">
                  <c:v>-3.1286817646288823E-2</c:v>
                </c:pt>
                <c:pt idx="1">
                  <c:v>-8.9654190977657588E-2</c:v>
                </c:pt>
                <c:pt idx="2">
                  <c:v>-0.14650161463939715</c:v>
                </c:pt>
                <c:pt idx="3">
                  <c:v>-0.25383724297712129</c:v>
                </c:pt>
                <c:pt idx="4">
                  <c:v>-0.13210296260320542</c:v>
                </c:pt>
                <c:pt idx="12">
                  <c:v>-0.12941680960548885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F81-4C02-B505-B6D00273C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3B-47C5-A243-EBC591785288}"/>
              </c:ext>
            </c:extLst>
          </c:dPt>
          <c:val>
            <c:numRef>
              <c:f>'Pernoctaciones evol mensu TF'!$G$163:$G$175</c:f>
              <c:numCache>
                <c:formatCode>#,##0</c:formatCode>
                <c:ptCount val="13"/>
                <c:pt idx="0">
                  <c:v>3290</c:v>
                </c:pt>
                <c:pt idx="1">
                  <c:v>16908</c:v>
                </c:pt>
                <c:pt idx="2">
                  <c:v>15794</c:v>
                </c:pt>
                <c:pt idx="3">
                  <c:v>19903</c:v>
                </c:pt>
                <c:pt idx="4">
                  <c:v>12337</c:v>
                </c:pt>
                <c:pt idx="5">
                  <c:v>2445</c:v>
                </c:pt>
                <c:pt idx="6">
                  <c:v>5749</c:v>
                </c:pt>
                <c:pt idx="7">
                  <c:v>17326</c:v>
                </c:pt>
                <c:pt idx="8">
                  <c:v>3768</c:v>
                </c:pt>
                <c:pt idx="9">
                  <c:v>26260</c:v>
                </c:pt>
                <c:pt idx="10">
                  <c:v>4058</c:v>
                </c:pt>
                <c:pt idx="11">
                  <c:v>4141</c:v>
                </c:pt>
                <c:pt idx="12">
                  <c:v>131979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B-47C5-A243-EBC591785288}"/>
            </c:ext>
          </c:extLst>
        </c:ser>
        <c:ser>
          <c:idx val="0"/>
          <c:order val="2"/>
          <c:tx>
            <c:strRef>
              <c:f>'Pernoctaciones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3B-47C5-A243-EBC591785288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TF'!$I$163:$I$175</c:f>
              <c:numCache>
                <c:formatCode>#,##0</c:formatCode>
                <c:ptCount val="13"/>
                <c:pt idx="0">
                  <c:v>4917</c:v>
                </c:pt>
                <c:pt idx="1">
                  <c:v>5870</c:v>
                </c:pt>
                <c:pt idx="2">
                  <c:v>4769</c:v>
                </c:pt>
                <c:pt idx="3">
                  <c:v>5624</c:v>
                </c:pt>
                <c:pt idx="4">
                  <c:v>6011</c:v>
                </c:pt>
                <c:pt idx="5">
                  <c:v>5101</c:v>
                </c:pt>
                <c:pt idx="6">
                  <c:v>5796</c:v>
                </c:pt>
                <c:pt idx="7">
                  <c:v>10079</c:v>
                </c:pt>
                <c:pt idx="8">
                  <c:v>4493</c:v>
                </c:pt>
                <c:pt idx="9">
                  <c:v>6356</c:v>
                </c:pt>
                <c:pt idx="10">
                  <c:v>3390</c:v>
                </c:pt>
                <c:pt idx="11">
                  <c:v>3930</c:v>
                </c:pt>
                <c:pt idx="12">
                  <c:v>66336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3B-47C5-A243-EBC591785288}"/>
            </c:ext>
          </c:extLst>
        </c:ser>
        <c:ser>
          <c:idx val="1"/>
          <c:order val="3"/>
          <c:tx>
            <c:strRef>
              <c:f>'Pernoctaciones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3B-47C5-A243-EBC59178528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3B-47C5-A243-EBC591785288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TF'!$K$163:$K$175</c:f>
              <c:numCache>
                <c:formatCode>#,##0</c:formatCode>
                <c:ptCount val="13"/>
                <c:pt idx="0">
                  <c:v>4549</c:v>
                </c:pt>
                <c:pt idx="1">
                  <c:v>4916</c:v>
                </c:pt>
                <c:pt idx="2">
                  <c:v>4191</c:v>
                </c:pt>
                <c:pt idx="3">
                  <c:v>5787</c:v>
                </c:pt>
                <c:pt idx="4">
                  <c:v>3077</c:v>
                </c:pt>
                <c:pt idx="12">
                  <c:v>22520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3B-47C5-A243-EBC591785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73B-47C5-A243-EBC59178528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7772</c:v>
                      </c:pt>
                      <c:pt idx="1">
                        <c:v>4127</c:v>
                      </c:pt>
                      <c:pt idx="2">
                        <c:v>5526</c:v>
                      </c:pt>
                      <c:pt idx="3">
                        <c:v>5883</c:v>
                      </c:pt>
                      <c:pt idx="4">
                        <c:v>17440</c:v>
                      </c:pt>
                      <c:pt idx="5">
                        <c:v>4140</c:v>
                      </c:pt>
                      <c:pt idx="6">
                        <c:v>12259</c:v>
                      </c:pt>
                      <c:pt idx="7">
                        <c:v>12685</c:v>
                      </c:pt>
                      <c:pt idx="8">
                        <c:v>10452</c:v>
                      </c:pt>
                      <c:pt idx="9">
                        <c:v>20423</c:v>
                      </c:pt>
                      <c:pt idx="10">
                        <c:v>12938</c:v>
                      </c:pt>
                      <c:pt idx="11">
                        <c:v>13150</c:v>
                      </c:pt>
                      <c:pt idx="12">
                        <c:v>126795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73B-47C5-A243-EBC59178528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3B-47C5-A243-EBC59178528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3B-47C5-A243-EBC59178528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3B-47C5-A243-EBC59178528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3B-47C5-A243-EBC59178528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3B-47C5-A243-EBC59178528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3B-47C5-A243-EBC59178528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3B-47C5-A243-EBC59178528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3B-47C5-A243-EBC59178528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3B-47C5-A243-EBC59178528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3B-47C5-A243-EBC59178528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3B-47C5-A243-EBC59178528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3B-47C5-A243-EBC59178528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3B-47C5-A243-EBC591785288}"/>
              </c:ext>
            </c:extLst>
          </c:dPt>
          <c:cat>
            <c:strRef>
              <c:f>'Pernoctaciones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TF'!$L$163:$L$175</c:f>
              <c:numCache>
                <c:formatCode>0.0%</c:formatCode>
                <c:ptCount val="13"/>
                <c:pt idx="0">
                  <c:v>-7.4842383567215731E-2</c:v>
                </c:pt>
                <c:pt idx="1">
                  <c:v>-0.16252129471890975</c:v>
                </c:pt>
                <c:pt idx="2">
                  <c:v>-0.1211994128748165</c:v>
                </c:pt>
                <c:pt idx="3">
                  <c:v>2.8982930298719678E-2</c:v>
                </c:pt>
                <c:pt idx="4">
                  <c:v>-0.48810514057561138</c:v>
                </c:pt>
                <c:pt idx="12">
                  <c:v>-0.1717847817292486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73B-47C5-A243-EBC591785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16-4C0E-8CF4-45A67A24F781}"/>
              </c:ext>
            </c:extLst>
          </c:dPt>
          <c:val>
            <c:numRef>
              <c:f>'Pernoctaciones evol mensu TF'!$G$185:$G$197</c:f>
              <c:numCache>
                <c:formatCode>#,##0</c:formatCode>
                <c:ptCount val="13"/>
                <c:pt idx="0">
                  <c:v>1208</c:v>
                </c:pt>
                <c:pt idx="1">
                  <c:v>3493</c:v>
                </c:pt>
                <c:pt idx="2">
                  <c:v>2610</c:v>
                </c:pt>
                <c:pt idx="3">
                  <c:v>1352</c:v>
                </c:pt>
                <c:pt idx="4">
                  <c:v>3433</c:v>
                </c:pt>
                <c:pt idx="5">
                  <c:v>753</c:v>
                </c:pt>
                <c:pt idx="6">
                  <c:v>3193</c:v>
                </c:pt>
                <c:pt idx="7">
                  <c:v>3376</c:v>
                </c:pt>
                <c:pt idx="8">
                  <c:v>1688</c:v>
                </c:pt>
                <c:pt idx="9">
                  <c:v>2875</c:v>
                </c:pt>
                <c:pt idx="10">
                  <c:v>1887</c:v>
                </c:pt>
                <c:pt idx="11">
                  <c:v>1706</c:v>
                </c:pt>
                <c:pt idx="12">
                  <c:v>27574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16-4C0E-8CF4-45A67A24F781}"/>
            </c:ext>
          </c:extLst>
        </c:ser>
        <c:ser>
          <c:idx val="0"/>
          <c:order val="2"/>
          <c:tx>
            <c:strRef>
              <c:f>'Pernoctaciones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16-4C0E-8CF4-45A67A24F781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TF'!$I$185:$I$197</c:f>
              <c:numCache>
                <c:formatCode>#,##0</c:formatCode>
                <c:ptCount val="13"/>
                <c:pt idx="0">
                  <c:v>1731</c:v>
                </c:pt>
                <c:pt idx="1">
                  <c:v>1752</c:v>
                </c:pt>
                <c:pt idx="2">
                  <c:v>2151</c:v>
                </c:pt>
                <c:pt idx="3">
                  <c:v>1854</c:v>
                </c:pt>
                <c:pt idx="4">
                  <c:v>1337</c:v>
                </c:pt>
                <c:pt idx="5">
                  <c:v>1239</c:v>
                </c:pt>
                <c:pt idx="6">
                  <c:v>1492</c:v>
                </c:pt>
                <c:pt idx="7">
                  <c:v>1192</c:v>
                </c:pt>
                <c:pt idx="8">
                  <c:v>1171</c:v>
                </c:pt>
                <c:pt idx="9">
                  <c:v>1963</c:v>
                </c:pt>
                <c:pt idx="10">
                  <c:v>1597</c:v>
                </c:pt>
                <c:pt idx="11">
                  <c:v>2338</c:v>
                </c:pt>
                <c:pt idx="12">
                  <c:v>19817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16-4C0E-8CF4-45A67A24F781}"/>
            </c:ext>
          </c:extLst>
        </c:ser>
        <c:ser>
          <c:idx val="1"/>
          <c:order val="3"/>
          <c:tx>
            <c:strRef>
              <c:f>'Pernoctaciones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16-4C0E-8CF4-45A67A24F78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216-4C0E-8CF4-45A67A24F781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TF'!$K$185:$K$197</c:f>
              <c:numCache>
                <c:formatCode>#,##0</c:formatCode>
                <c:ptCount val="13"/>
                <c:pt idx="0">
                  <c:v>2105</c:v>
                </c:pt>
                <c:pt idx="1">
                  <c:v>1607</c:v>
                </c:pt>
                <c:pt idx="2">
                  <c:v>1225</c:v>
                </c:pt>
                <c:pt idx="3">
                  <c:v>1337</c:v>
                </c:pt>
                <c:pt idx="4">
                  <c:v>778</c:v>
                </c:pt>
                <c:pt idx="12">
                  <c:v>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16-4C0E-8CF4-45A67A24F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216-4C0E-8CF4-45A67A24F78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1397</c:v>
                      </c:pt>
                      <c:pt idx="1">
                        <c:v>1062</c:v>
                      </c:pt>
                      <c:pt idx="2">
                        <c:v>3467</c:v>
                      </c:pt>
                      <c:pt idx="3">
                        <c:v>2408</c:v>
                      </c:pt>
                      <c:pt idx="4">
                        <c:v>316</c:v>
                      </c:pt>
                      <c:pt idx="5">
                        <c:v>727</c:v>
                      </c:pt>
                      <c:pt idx="6">
                        <c:v>4173</c:v>
                      </c:pt>
                      <c:pt idx="7">
                        <c:v>1991</c:v>
                      </c:pt>
                      <c:pt idx="8">
                        <c:v>2542</c:v>
                      </c:pt>
                      <c:pt idx="9">
                        <c:v>1136</c:v>
                      </c:pt>
                      <c:pt idx="10">
                        <c:v>2063</c:v>
                      </c:pt>
                      <c:pt idx="11">
                        <c:v>1644</c:v>
                      </c:pt>
                      <c:pt idx="12">
                        <c:v>22926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216-4C0E-8CF4-45A67A24F78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16-4C0E-8CF4-45A67A24F78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16-4C0E-8CF4-45A67A24F78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16-4C0E-8CF4-45A67A24F78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16-4C0E-8CF4-45A67A24F78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16-4C0E-8CF4-45A67A24F78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16-4C0E-8CF4-45A67A24F78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16-4C0E-8CF4-45A67A24F78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16-4C0E-8CF4-45A67A24F78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16-4C0E-8CF4-45A67A24F78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16-4C0E-8CF4-45A67A24F78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16-4C0E-8CF4-45A67A24F78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16-4C0E-8CF4-45A67A24F78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16-4C0E-8CF4-45A67A24F781}"/>
              </c:ext>
            </c:extLst>
          </c:dPt>
          <c:cat>
            <c:strRef>
              <c:f>'Pernoctaciones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TF'!$L$185:$L$197</c:f>
              <c:numCache>
                <c:formatCode>0.0%</c:formatCode>
                <c:ptCount val="13"/>
                <c:pt idx="0">
                  <c:v>0.21606008087810524</c:v>
                </c:pt>
                <c:pt idx="1">
                  <c:v>-8.2762557077625587E-2</c:v>
                </c:pt>
                <c:pt idx="2">
                  <c:v>-0.43049744304974435</c:v>
                </c:pt>
                <c:pt idx="3">
                  <c:v>-0.278856526429342</c:v>
                </c:pt>
                <c:pt idx="4">
                  <c:v>-0.41810022438294692</c:v>
                </c:pt>
                <c:pt idx="12">
                  <c:v>-0.20090651558073658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216-4C0E-8CF4-45A67A24F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C2-4565-826F-7CBB027A9D30}"/>
              </c:ext>
            </c:extLst>
          </c:dPt>
          <c:val>
            <c:numRef>
              <c:f>'Pernoctaciones evol mensu TF'!$G$207:$G$219</c:f>
              <c:numCache>
                <c:formatCode>#,##0</c:formatCode>
                <c:ptCount val="13"/>
                <c:pt idx="0">
                  <c:v>3677</c:v>
                </c:pt>
                <c:pt idx="1">
                  <c:v>5430</c:v>
                </c:pt>
                <c:pt idx="2">
                  <c:v>4490</c:v>
                </c:pt>
                <c:pt idx="3">
                  <c:v>2854</c:v>
                </c:pt>
                <c:pt idx="4">
                  <c:v>4521</c:v>
                </c:pt>
                <c:pt idx="5">
                  <c:v>2058</c:v>
                </c:pt>
                <c:pt idx="6">
                  <c:v>1956</c:v>
                </c:pt>
                <c:pt idx="7">
                  <c:v>6279</c:v>
                </c:pt>
                <c:pt idx="8">
                  <c:v>3392</c:v>
                </c:pt>
                <c:pt idx="9">
                  <c:v>6807</c:v>
                </c:pt>
                <c:pt idx="10">
                  <c:v>3034</c:v>
                </c:pt>
                <c:pt idx="11">
                  <c:v>3001</c:v>
                </c:pt>
                <c:pt idx="12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C2-4565-826F-7CBB027A9D30}"/>
            </c:ext>
          </c:extLst>
        </c:ser>
        <c:ser>
          <c:idx val="0"/>
          <c:order val="2"/>
          <c:tx>
            <c:strRef>
              <c:f>'Pernoctaciones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C2-4565-826F-7CBB027A9D3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TF'!$I$207:$I$219</c:f>
              <c:numCache>
                <c:formatCode>#,##0</c:formatCode>
                <c:ptCount val="13"/>
                <c:pt idx="0">
                  <c:v>3422</c:v>
                </c:pt>
                <c:pt idx="1">
                  <c:v>3615</c:v>
                </c:pt>
                <c:pt idx="2">
                  <c:v>3471</c:v>
                </c:pt>
                <c:pt idx="3">
                  <c:v>3012</c:v>
                </c:pt>
                <c:pt idx="4">
                  <c:v>1648</c:v>
                </c:pt>
                <c:pt idx="5">
                  <c:v>2195</c:v>
                </c:pt>
                <c:pt idx="6">
                  <c:v>3849</c:v>
                </c:pt>
                <c:pt idx="7">
                  <c:v>3385</c:v>
                </c:pt>
                <c:pt idx="8">
                  <c:v>5513</c:v>
                </c:pt>
                <c:pt idx="9">
                  <c:v>3590</c:v>
                </c:pt>
                <c:pt idx="10">
                  <c:v>3190</c:v>
                </c:pt>
                <c:pt idx="11">
                  <c:v>2826</c:v>
                </c:pt>
                <c:pt idx="12">
                  <c:v>39716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C2-4565-826F-7CBB027A9D30}"/>
            </c:ext>
          </c:extLst>
        </c:ser>
        <c:ser>
          <c:idx val="1"/>
          <c:order val="3"/>
          <c:tx>
            <c:strRef>
              <c:f>'Pernoctaciones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C2-4565-826F-7CBB027A9D3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0C2-4565-826F-7CBB027A9D3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TF'!$K$207:$K$219</c:f>
              <c:numCache>
                <c:formatCode>#,##0</c:formatCode>
                <c:ptCount val="13"/>
                <c:pt idx="0">
                  <c:v>4729</c:v>
                </c:pt>
                <c:pt idx="1">
                  <c:v>3651</c:v>
                </c:pt>
                <c:pt idx="2">
                  <c:v>2763</c:v>
                </c:pt>
                <c:pt idx="3">
                  <c:v>2700</c:v>
                </c:pt>
                <c:pt idx="4">
                  <c:v>1979</c:v>
                </c:pt>
                <c:pt idx="12">
                  <c:v>15822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C2-4565-826F-7CBB027A9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0C2-4565-826F-7CBB027A9D3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6840</c:v>
                      </c:pt>
                      <c:pt idx="1">
                        <c:v>1138</c:v>
                      </c:pt>
                      <c:pt idx="2">
                        <c:v>585</c:v>
                      </c:pt>
                      <c:pt idx="3">
                        <c:v>438</c:v>
                      </c:pt>
                      <c:pt idx="4">
                        <c:v>1318</c:v>
                      </c:pt>
                      <c:pt idx="5">
                        <c:v>1317</c:v>
                      </c:pt>
                      <c:pt idx="6">
                        <c:v>2346</c:v>
                      </c:pt>
                      <c:pt idx="7">
                        <c:v>2405</c:v>
                      </c:pt>
                      <c:pt idx="8">
                        <c:v>1098</c:v>
                      </c:pt>
                      <c:pt idx="9">
                        <c:v>2125</c:v>
                      </c:pt>
                      <c:pt idx="10">
                        <c:v>3258</c:v>
                      </c:pt>
                      <c:pt idx="11">
                        <c:v>2289</c:v>
                      </c:pt>
                      <c:pt idx="12">
                        <c:v>25157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0C2-4565-826F-7CBB027A9D3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C2-4565-826F-7CBB027A9D3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C2-4565-826F-7CBB027A9D3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C2-4565-826F-7CBB027A9D3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C2-4565-826F-7CBB027A9D3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C2-4565-826F-7CBB027A9D3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C2-4565-826F-7CBB027A9D3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C2-4565-826F-7CBB027A9D3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C2-4565-826F-7CBB027A9D3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C2-4565-826F-7CBB027A9D3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C2-4565-826F-7CBB027A9D3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C2-4565-826F-7CBB027A9D3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C2-4565-826F-7CBB027A9D3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C2-4565-826F-7CBB027A9D30}"/>
              </c:ext>
            </c:extLst>
          </c:dPt>
          <c:cat>
            <c:strRef>
              <c:f>'Pernoctaciones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TF'!$L$207:$L$219</c:f>
              <c:numCache>
                <c:formatCode>0.0%</c:formatCode>
                <c:ptCount val="13"/>
                <c:pt idx="0">
                  <c:v>0.38194038573933375</c:v>
                </c:pt>
                <c:pt idx="1">
                  <c:v>9.9585062240663547E-3</c:v>
                </c:pt>
                <c:pt idx="2">
                  <c:v>-0.20397579948141742</c:v>
                </c:pt>
                <c:pt idx="3">
                  <c:v>-0.10358565737051795</c:v>
                </c:pt>
                <c:pt idx="4">
                  <c:v>0.20084951456310685</c:v>
                </c:pt>
                <c:pt idx="12">
                  <c:v>4.3117088607594889E-2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0C2-4565-826F-7CBB027A9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A5-4974-8BDF-E4C90B8B8EF1}"/>
              </c:ext>
            </c:extLst>
          </c:dPt>
          <c:val>
            <c:numRef>
              <c:f>'Pernoctaciones evol mensu TF'!$G$229:$G$241</c:f>
              <c:numCache>
                <c:formatCode>#,##0</c:formatCode>
                <c:ptCount val="13"/>
                <c:pt idx="0">
                  <c:v>1790</c:v>
                </c:pt>
                <c:pt idx="1">
                  <c:v>5887</c:v>
                </c:pt>
                <c:pt idx="2">
                  <c:v>8571</c:v>
                </c:pt>
                <c:pt idx="3">
                  <c:v>998</c:v>
                </c:pt>
                <c:pt idx="4">
                  <c:v>0</c:v>
                </c:pt>
                <c:pt idx="5">
                  <c:v>4</c:v>
                </c:pt>
                <c:pt idx="6">
                  <c:v>80</c:v>
                </c:pt>
                <c:pt idx="7">
                  <c:v>0</c:v>
                </c:pt>
                <c:pt idx="8">
                  <c:v>181</c:v>
                </c:pt>
                <c:pt idx="9">
                  <c:v>1750</c:v>
                </c:pt>
                <c:pt idx="10">
                  <c:v>2349</c:v>
                </c:pt>
                <c:pt idx="11">
                  <c:v>2710</c:v>
                </c:pt>
                <c:pt idx="12">
                  <c:v>24320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A5-4974-8BDF-E4C90B8B8EF1}"/>
            </c:ext>
          </c:extLst>
        </c:ser>
        <c:ser>
          <c:idx val="0"/>
          <c:order val="2"/>
          <c:tx>
            <c:strRef>
              <c:f>'Pernoctaciones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A5-4974-8BDF-E4C90B8B8EF1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TF'!$I$229:$I$241</c:f>
              <c:numCache>
                <c:formatCode>#,##0</c:formatCode>
                <c:ptCount val="13"/>
                <c:pt idx="0">
                  <c:v>3190</c:v>
                </c:pt>
                <c:pt idx="1">
                  <c:v>2893</c:v>
                </c:pt>
                <c:pt idx="2">
                  <c:v>3058</c:v>
                </c:pt>
                <c:pt idx="3">
                  <c:v>1611</c:v>
                </c:pt>
                <c:pt idx="4">
                  <c:v>0</c:v>
                </c:pt>
                <c:pt idx="5">
                  <c:v>74</c:v>
                </c:pt>
                <c:pt idx="6">
                  <c:v>745</c:v>
                </c:pt>
                <c:pt idx="7">
                  <c:v>24</c:v>
                </c:pt>
                <c:pt idx="8">
                  <c:v>640</c:v>
                </c:pt>
                <c:pt idx="9">
                  <c:v>598</c:v>
                </c:pt>
                <c:pt idx="10">
                  <c:v>1437</c:v>
                </c:pt>
                <c:pt idx="11">
                  <c:v>1974</c:v>
                </c:pt>
                <c:pt idx="12">
                  <c:v>16244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A5-4974-8BDF-E4C90B8B8EF1}"/>
            </c:ext>
          </c:extLst>
        </c:ser>
        <c:ser>
          <c:idx val="1"/>
          <c:order val="3"/>
          <c:tx>
            <c:strRef>
              <c:f>'Pernoctaciones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A5-4974-8BDF-E4C90B8B8EF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A5-4974-8BDF-E4C90B8B8EF1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TF'!$K$229:$K$241</c:f>
              <c:numCache>
                <c:formatCode>#,##0</c:formatCode>
                <c:ptCount val="13"/>
                <c:pt idx="0">
                  <c:v>1959</c:v>
                </c:pt>
                <c:pt idx="1">
                  <c:v>2077</c:v>
                </c:pt>
                <c:pt idx="2">
                  <c:v>2590</c:v>
                </c:pt>
                <c:pt idx="3">
                  <c:v>1154</c:v>
                </c:pt>
                <c:pt idx="4">
                  <c:v>120</c:v>
                </c:pt>
                <c:pt idx="12">
                  <c:v>7900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A5-4974-8BDF-E4C90B8B8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2A5-4974-8BDF-E4C90B8B8EF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3569</c:v>
                      </c:pt>
                      <c:pt idx="1">
                        <c:v>1552</c:v>
                      </c:pt>
                      <c:pt idx="2">
                        <c:v>1554</c:v>
                      </c:pt>
                      <c:pt idx="3">
                        <c:v>784</c:v>
                      </c:pt>
                      <c:pt idx="4">
                        <c:v>14</c:v>
                      </c:pt>
                      <c:pt idx="5">
                        <c:v>172</c:v>
                      </c:pt>
                      <c:pt idx="6">
                        <c:v>91</c:v>
                      </c:pt>
                      <c:pt idx="7">
                        <c:v>46</c:v>
                      </c:pt>
                      <c:pt idx="8">
                        <c:v>84</c:v>
                      </c:pt>
                      <c:pt idx="9">
                        <c:v>2187</c:v>
                      </c:pt>
                      <c:pt idx="10">
                        <c:v>5199</c:v>
                      </c:pt>
                      <c:pt idx="11">
                        <c:v>5705</c:v>
                      </c:pt>
                      <c:pt idx="12">
                        <c:v>20957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2A5-4974-8BDF-E4C90B8B8EF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A5-4974-8BDF-E4C90B8B8EF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A5-4974-8BDF-E4C90B8B8EF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A5-4974-8BDF-E4C90B8B8EF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A5-4974-8BDF-E4C90B8B8EF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A5-4974-8BDF-E4C90B8B8EF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A5-4974-8BDF-E4C90B8B8EF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A5-4974-8BDF-E4C90B8B8EF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A5-4974-8BDF-E4C90B8B8EF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A5-4974-8BDF-E4C90B8B8EF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A5-4974-8BDF-E4C90B8B8EF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A5-4974-8BDF-E4C90B8B8EF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A5-4974-8BDF-E4C90B8B8EF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A5-4974-8BDF-E4C90B8B8EF1}"/>
              </c:ext>
            </c:extLst>
          </c:dPt>
          <c:cat>
            <c:strRef>
              <c:f>'Pernoctaciones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TF'!$L$229:$L$241</c:f>
              <c:numCache>
                <c:formatCode>0.0%</c:formatCode>
                <c:ptCount val="13"/>
                <c:pt idx="0">
                  <c:v>-0.38589341692789969</c:v>
                </c:pt>
                <c:pt idx="1">
                  <c:v>-0.28206014517801592</c:v>
                </c:pt>
                <c:pt idx="2">
                  <c:v>-0.15304120340091565</c:v>
                </c:pt>
                <c:pt idx="3">
                  <c:v>-0.28367473618870265</c:v>
                </c:pt>
                <c:pt idx="4">
                  <c:v>0</c:v>
                </c:pt>
                <c:pt idx="12">
                  <c:v>-0.26525297619047616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2A5-4974-8BDF-E4C90B8B8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TF'!$G$253:$H$253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CC-46EF-8718-F524400BCF00}"/>
              </c:ext>
            </c:extLst>
          </c:dPt>
          <c:val>
            <c:numRef>
              <c:f>'Pernoctaciones evol mensu TF'!$G$255:$G$267</c:f>
              <c:numCache>
                <c:formatCode>#,##0</c:formatCode>
                <c:ptCount val="13"/>
                <c:pt idx="0">
                  <c:v>2993</c:v>
                </c:pt>
                <c:pt idx="1">
                  <c:v>3151</c:v>
                </c:pt>
                <c:pt idx="2">
                  <c:v>2829</c:v>
                </c:pt>
                <c:pt idx="3">
                  <c:v>2595</c:v>
                </c:pt>
                <c:pt idx="4">
                  <c:v>157</c:v>
                </c:pt>
                <c:pt idx="5">
                  <c:v>77</c:v>
                </c:pt>
                <c:pt idx="6">
                  <c:v>0</c:v>
                </c:pt>
                <c:pt idx="7">
                  <c:v>0</c:v>
                </c:pt>
                <c:pt idx="8">
                  <c:v>412</c:v>
                </c:pt>
                <c:pt idx="9">
                  <c:v>920</c:v>
                </c:pt>
                <c:pt idx="10">
                  <c:v>2687</c:v>
                </c:pt>
                <c:pt idx="11">
                  <c:v>5685</c:v>
                </c:pt>
                <c:pt idx="12">
                  <c:v>21506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CC-46EF-8718-F524400BCF00}"/>
            </c:ext>
          </c:extLst>
        </c:ser>
        <c:ser>
          <c:idx val="0"/>
          <c:order val="2"/>
          <c:tx>
            <c:strRef>
              <c:f>'Pernoctaciones evol mensu TF'!$I$253:$J$253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CC-46EF-8718-F524400BCF0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TF'!$I$255:$I$267</c:f>
              <c:numCache>
                <c:formatCode>#,##0</c:formatCode>
                <c:ptCount val="13"/>
                <c:pt idx="0">
                  <c:v>4942</c:v>
                </c:pt>
                <c:pt idx="1">
                  <c:v>3861</c:v>
                </c:pt>
                <c:pt idx="2">
                  <c:v>3621</c:v>
                </c:pt>
                <c:pt idx="3">
                  <c:v>1604</c:v>
                </c:pt>
                <c:pt idx="4">
                  <c:v>34</c:v>
                </c:pt>
                <c:pt idx="5">
                  <c:v>411</c:v>
                </c:pt>
                <c:pt idx="6">
                  <c:v>476</c:v>
                </c:pt>
                <c:pt idx="7">
                  <c:v>260</c:v>
                </c:pt>
                <c:pt idx="8">
                  <c:v>185</c:v>
                </c:pt>
                <c:pt idx="9">
                  <c:v>1345</c:v>
                </c:pt>
                <c:pt idx="10">
                  <c:v>3766</c:v>
                </c:pt>
                <c:pt idx="11">
                  <c:v>3867</c:v>
                </c:pt>
                <c:pt idx="12">
                  <c:v>24372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CC-46EF-8718-F524400BCF00}"/>
            </c:ext>
          </c:extLst>
        </c:ser>
        <c:ser>
          <c:idx val="1"/>
          <c:order val="3"/>
          <c:tx>
            <c:strRef>
              <c:f>'Pernoctaciones evol mensu TF'!$K$253:$L$253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CC-46EF-8718-F524400BCF0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5CC-46EF-8718-F524400BCF0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TF'!$K$255:$K$267</c:f>
              <c:numCache>
                <c:formatCode>#,##0</c:formatCode>
                <c:ptCount val="13"/>
                <c:pt idx="0">
                  <c:v>4913</c:v>
                </c:pt>
                <c:pt idx="1">
                  <c:v>3556</c:v>
                </c:pt>
                <c:pt idx="2">
                  <c:v>3979</c:v>
                </c:pt>
                <c:pt idx="3">
                  <c:v>1447</c:v>
                </c:pt>
                <c:pt idx="4">
                  <c:v>56</c:v>
                </c:pt>
                <c:pt idx="12">
                  <c:v>13951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CC-46EF-8718-F524400BC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TF'!$C$253:$D$253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5CC-46EF-8718-F524400BCF0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TF'!$C$255:$C$267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1402</c:v>
                      </c:pt>
                      <c:pt idx="1">
                        <c:v>636</c:v>
                      </c:pt>
                      <c:pt idx="2">
                        <c:v>28</c:v>
                      </c:pt>
                      <c:pt idx="3">
                        <c:v>2</c:v>
                      </c:pt>
                      <c:pt idx="4">
                        <c:v>44</c:v>
                      </c:pt>
                      <c:pt idx="5">
                        <c:v>435</c:v>
                      </c:pt>
                      <c:pt idx="6">
                        <c:v>31</c:v>
                      </c:pt>
                      <c:pt idx="7">
                        <c:v>195</c:v>
                      </c:pt>
                      <c:pt idx="8">
                        <c:v>23</c:v>
                      </c:pt>
                      <c:pt idx="9">
                        <c:v>292</c:v>
                      </c:pt>
                      <c:pt idx="10">
                        <c:v>1064</c:v>
                      </c:pt>
                      <c:pt idx="11">
                        <c:v>1948</c:v>
                      </c:pt>
                      <c:pt idx="12">
                        <c:v>6100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5CC-46EF-8718-F524400BCF0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TF'!$L$254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CC-46EF-8718-F524400BCF0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CC-46EF-8718-F524400BCF0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CC-46EF-8718-F524400BCF0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CC-46EF-8718-F524400BCF0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CC-46EF-8718-F524400BCF0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CC-46EF-8718-F524400BCF0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CC-46EF-8718-F524400BCF0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CC-46EF-8718-F524400BCF0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CC-46EF-8718-F524400BCF0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CC-46EF-8718-F524400BCF0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CC-46EF-8718-F524400BCF0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CC-46EF-8718-F524400BCF0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CC-46EF-8718-F524400BCF00}"/>
              </c:ext>
            </c:extLst>
          </c:dPt>
          <c:cat>
            <c:strRef>
              <c:f>'Pernoctaciones evol mensu TF'!$B$255:$B$266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TF'!$L$255:$L$267</c:f>
              <c:numCache>
                <c:formatCode>0.0%</c:formatCode>
                <c:ptCount val="13"/>
                <c:pt idx="0">
                  <c:v>-5.8680696074463468E-3</c:v>
                </c:pt>
                <c:pt idx="1">
                  <c:v>-7.899507899507896E-2</c:v>
                </c:pt>
                <c:pt idx="2">
                  <c:v>9.8867716100524694E-2</c:v>
                </c:pt>
                <c:pt idx="3">
                  <c:v>-9.7880299251870362E-2</c:v>
                </c:pt>
                <c:pt idx="4">
                  <c:v>0.64705882352941169</c:v>
                </c:pt>
                <c:pt idx="12">
                  <c:v>-7.8936139951643058E-3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5CC-46EF-8718-F524400BC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44-44F0-964A-3E73EF18F118}"/>
              </c:ext>
            </c:extLst>
          </c:dPt>
          <c:val>
            <c:numRef>
              <c:f>'Pernocta evol mensu TF cat'!$G$9:$G$21</c:f>
              <c:numCache>
                <c:formatCode>#,##0</c:formatCode>
                <c:ptCount val="13"/>
                <c:pt idx="0">
                  <c:v>89491</c:v>
                </c:pt>
                <c:pt idx="1">
                  <c:v>145638</c:v>
                </c:pt>
                <c:pt idx="2">
                  <c:v>129096</c:v>
                </c:pt>
                <c:pt idx="3">
                  <c:v>122581</c:v>
                </c:pt>
                <c:pt idx="4">
                  <c:v>124784</c:v>
                </c:pt>
                <c:pt idx="5">
                  <c:v>78527</c:v>
                </c:pt>
                <c:pt idx="6">
                  <c:v>99510</c:v>
                </c:pt>
                <c:pt idx="7">
                  <c:v>168193</c:v>
                </c:pt>
                <c:pt idx="8">
                  <c:v>81749</c:v>
                </c:pt>
                <c:pt idx="9">
                  <c:v>146033</c:v>
                </c:pt>
                <c:pt idx="10">
                  <c:v>89613</c:v>
                </c:pt>
                <c:pt idx="11">
                  <c:v>86200</c:v>
                </c:pt>
                <c:pt idx="12">
                  <c:v>1361415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44-44F0-964A-3E73EF18F118}"/>
            </c:ext>
          </c:extLst>
        </c:ser>
        <c:ser>
          <c:idx val="0"/>
          <c:order val="2"/>
          <c:tx>
            <c:strRef>
              <c:f>'Pernocta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44-44F0-964A-3E73EF18F118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cat'!$I$9:$I$21</c:f>
              <c:numCache>
                <c:formatCode>#,##0</c:formatCode>
                <c:ptCount val="13"/>
                <c:pt idx="0">
                  <c:v>90625</c:v>
                </c:pt>
                <c:pt idx="1">
                  <c:v>91918</c:v>
                </c:pt>
                <c:pt idx="2">
                  <c:v>94245</c:v>
                </c:pt>
                <c:pt idx="3">
                  <c:v>86514</c:v>
                </c:pt>
                <c:pt idx="4">
                  <c:v>84984</c:v>
                </c:pt>
                <c:pt idx="5">
                  <c:v>92544</c:v>
                </c:pt>
                <c:pt idx="6">
                  <c:v>107220</c:v>
                </c:pt>
                <c:pt idx="7">
                  <c:v>105506</c:v>
                </c:pt>
                <c:pt idx="8">
                  <c:v>78737</c:v>
                </c:pt>
                <c:pt idx="9">
                  <c:v>99062</c:v>
                </c:pt>
                <c:pt idx="10">
                  <c:v>86987</c:v>
                </c:pt>
                <c:pt idx="11">
                  <c:v>85017</c:v>
                </c:pt>
                <c:pt idx="12">
                  <c:v>1103359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44-44F0-964A-3E73EF18F118}"/>
            </c:ext>
          </c:extLst>
        </c:ser>
        <c:ser>
          <c:idx val="1"/>
          <c:order val="3"/>
          <c:tx>
            <c:strRef>
              <c:f>'Pernocta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44-44F0-964A-3E73EF18F11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44-44F0-964A-3E73EF18F118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cat'!$K$9:$K$21</c:f>
              <c:numCache>
                <c:formatCode>#,##0</c:formatCode>
                <c:ptCount val="13"/>
                <c:pt idx="0">
                  <c:v>92733</c:v>
                </c:pt>
                <c:pt idx="1">
                  <c:v>95163</c:v>
                </c:pt>
                <c:pt idx="2">
                  <c:v>99833</c:v>
                </c:pt>
                <c:pt idx="3">
                  <c:v>90584</c:v>
                </c:pt>
                <c:pt idx="4">
                  <c:v>79290</c:v>
                </c:pt>
                <c:pt idx="12">
                  <c:v>457603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44-44F0-964A-3E73EF18F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844-44F0-964A-3E73EF18F11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12913</c:v>
                      </c:pt>
                      <c:pt idx="1">
                        <c:v>12940</c:v>
                      </c:pt>
                      <c:pt idx="2">
                        <c:v>19186</c:v>
                      </c:pt>
                      <c:pt idx="3">
                        <c:v>25955</c:v>
                      </c:pt>
                      <c:pt idx="4">
                        <c:v>35027</c:v>
                      </c:pt>
                      <c:pt idx="5">
                        <c:v>14068</c:v>
                      </c:pt>
                      <c:pt idx="6">
                        <c:v>6598</c:v>
                      </c:pt>
                      <c:pt idx="7">
                        <c:v>32683</c:v>
                      </c:pt>
                      <c:pt idx="8">
                        <c:v>47142</c:v>
                      </c:pt>
                      <c:pt idx="9">
                        <c:v>74494</c:v>
                      </c:pt>
                      <c:pt idx="10">
                        <c:v>80598</c:v>
                      </c:pt>
                      <c:pt idx="11">
                        <c:v>57766</c:v>
                      </c:pt>
                      <c:pt idx="12">
                        <c:v>419370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844-44F0-964A-3E73EF18F11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44-44F0-964A-3E73EF18F11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44-44F0-964A-3E73EF18F11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44-44F0-964A-3E73EF18F11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44-44F0-964A-3E73EF18F11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44-44F0-964A-3E73EF18F11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44-44F0-964A-3E73EF18F11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44-44F0-964A-3E73EF18F11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44-44F0-964A-3E73EF18F11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44-44F0-964A-3E73EF18F11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44-44F0-964A-3E73EF18F11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44-44F0-964A-3E73EF18F11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44-44F0-964A-3E73EF18F11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44-44F0-964A-3E73EF18F118}"/>
              </c:ext>
            </c:extLst>
          </c:dPt>
          <c:cat>
            <c:strRef>
              <c:f>'Pernocta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cat'!$L$9:$L$21</c:f>
              <c:numCache>
                <c:formatCode>0.0%</c:formatCode>
                <c:ptCount val="13"/>
                <c:pt idx="0">
                  <c:v>2.3260689655172362E-2</c:v>
                </c:pt>
                <c:pt idx="1">
                  <c:v>3.5303205030570828E-2</c:v>
                </c:pt>
                <c:pt idx="2">
                  <c:v>5.9292270146957371E-2</c:v>
                </c:pt>
                <c:pt idx="3">
                  <c:v>4.7044408997387599E-2</c:v>
                </c:pt>
                <c:pt idx="4">
                  <c:v>-6.7000847218299908E-2</c:v>
                </c:pt>
                <c:pt idx="12">
                  <c:v>2.0783606893813422E-2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844-44F0-964A-3E73EF18F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00-4D10-A690-B8F1D61EC551}"/>
              </c:ext>
            </c:extLst>
          </c:dPt>
          <c:val>
            <c:numRef>
              <c:f>'Pernocta evol mensu TF cat'!$G$31:$G$43</c:f>
              <c:numCache>
                <c:formatCode>#,##0</c:formatCode>
                <c:ptCount val="13"/>
                <c:pt idx="0">
                  <c:v>69459</c:v>
                </c:pt>
                <c:pt idx="1">
                  <c:v>126419</c:v>
                </c:pt>
                <c:pt idx="2">
                  <c:v>108728</c:v>
                </c:pt>
                <c:pt idx="3">
                  <c:v>105905</c:v>
                </c:pt>
                <c:pt idx="4">
                  <c:v>106442</c:v>
                </c:pt>
                <c:pt idx="5">
                  <c:v>60812</c:v>
                </c:pt>
                <c:pt idx="6">
                  <c:v>79640</c:v>
                </c:pt>
                <c:pt idx="7">
                  <c:v>149093</c:v>
                </c:pt>
                <c:pt idx="8">
                  <c:v>63472</c:v>
                </c:pt>
                <c:pt idx="9">
                  <c:v>127387</c:v>
                </c:pt>
                <c:pt idx="10">
                  <c:v>71110</c:v>
                </c:pt>
                <c:pt idx="11">
                  <c:v>68339</c:v>
                </c:pt>
                <c:pt idx="12">
                  <c:v>1136806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00-4D10-A690-B8F1D61EC551}"/>
            </c:ext>
          </c:extLst>
        </c:ser>
        <c:ser>
          <c:idx val="0"/>
          <c:order val="2"/>
          <c:tx>
            <c:strRef>
              <c:f>'Pernocta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00-4D10-A690-B8F1D61EC551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cat'!$I$31:$I$43</c:f>
              <c:numCache>
                <c:formatCode>#,##0</c:formatCode>
                <c:ptCount val="13"/>
                <c:pt idx="0">
                  <c:v>70434</c:v>
                </c:pt>
                <c:pt idx="1">
                  <c:v>74038</c:v>
                </c:pt>
                <c:pt idx="2">
                  <c:v>74795</c:v>
                </c:pt>
                <c:pt idx="3">
                  <c:v>71549</c:v>
                </c:pt>
                <c:pt idx="4">
                  <c:v>70234</c:v>
                </c:pt>
                <c:pt idx="5">
                  <c:v>75337</c:v>
                </c:pt>
                <c:pt idx="6">
                  <c:v>88465</c:v>
                </c:pt>
                <c:pt idx="7">
                  <c:v>87091</c:v>
                </c:pt>
                <c:pt idx="8">
                  <c:v>61432</c:v>
                </c:pt>
                <c:pt idx="9">
                  <c:v>81701</c:v>
                </c:pt>
                <c:pt idx="10">
                  <c:v>69847</c:v>
                </c:pt>
                <c:pt idx="11">
                  <c:v>67768</c:v>
                </c:pt>
                <c:pt idx="12">
                  <c:v>892691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00-4D10-A690-B8F1D61EC551}"/>
            </c:ext>
          </c:extLst>
        </c:ser>
        <c:ser>
          <c:idx val="1"/>
          <c:order val="3"/>
          <c:tx>
            <c:strRef>
              <c:f>'Pernocta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00-4D10-A690-B8F1D61EC55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00-4D10-A690-B8F1D61EC551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cat'!$K$31:$K$43</c:f>
              <c:numCache>
                <c:formatCode>#,##0</c:formatCode>
                <c:ptCount val="13"/>
                <c:pt idx="0">
                  <c:v>72761</c:v>
                </c:pt>
                <c:pt idx="1">
                  <c:v>76796</c:v>
                </c:pt>
                <c:pt idx="2">
                  <c:v>80542</c:v>
                </c:pt>
                <c:pt idx="3">
                  <c:v>75877</c:v>
                </c:pt>
                <c:pt idx="4">
                  <c:v>63209</c:v>
                </c:pt>
                <c:pt idx="12">
                  <c:v>369185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000-4D10-A690-B8F1D61EC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000-4D10-A690-B8F1D61EC55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52867</c:v>
                      </c:pt>
                      <c:pt idx="1">
                        <c:v>52756</c:v>
                      </c:pt>
                      <c:pt idx="2">
                        <c:v>63892</c:v>
                      </c:pt>
                      <c:pt idx="3">
                        <c:v>70112</c:v>
                      </c:pt>
                      <c:pt idx="4">
                        <c:v>65633</c:v>
                      </c:pt>
                      <c:pt idx="5">
                        <c:v>48479</c:v>
                      </c:pt>
                      <c:pt idx="6">
                        <c:v>131509</c:v>
                      </c:pt>
                      <c:pt idx="7">
                        <c:v>118989</c:v>
                      </c:pt>
                      <c:pt idx="8">
                        <c:v>71807</c:v>
                      </c:pt>
                      <c:pt idx="9">
                        <c:v>90510</c:v>
                      </c:pt>
                      <c:pt idx="10">
                        <c:v>92633</c:v>
                      </c:pt>
                      <c:pt idx="11">
                        <c:v>87824</c:v>
                      </c:pt>
                      <c:pt idx="12">
                        <c:v>947011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000-4D10-A690-B8F1D61EC55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00-4D10-A690-B8F1D61EC55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00-4D10-A690-B8F1D61EC55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00-4D10-A690-B8F1D61EC55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00-4D10-A690-B8F1D61EC55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00-4D10-A690-B8F1D61EC55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00-4D10-A690-B8F1D61EC55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00-4D10-A690-B8F1D61EC55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00-4D10-A690-B8F1D61EC55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00-4D10-A690-B8F1D61EC55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00-4D10-A690-B8F1D61EC55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00-4D10-A690-B8F1D61EC55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00-4D10-A690-B8F1D61EC55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00-4D10-A690-B8F1D61EC551}"/>
              </c:ext>
            </c:extLst>
          </c:dPt>
          <c:cat>
            <c:strRef>
              <c:f>'Pernocta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cat'!$L$31:$L$43</c:f>
              <c:numCache>
                <c:formatCode>0.0%</c:formatCode>
                <c:ptCount val="13"/>
                <c:pt idx="0">
                  <c:v>3.3038021410114471E-2</c:v>
                </c:pt>
                <c:pt idx="1">
                  <c:v>3.725114130581586E-2</c:v>
                </c:pt>
                <c:pt idx="2">
                  <c:v>7.6836686944314447E-2</c:v>
                </c:pt>
                <c:pt idx="3">
                  <c:v>6.0490013836671297E-2</c:v>
                </c:pt>
                <c:pt idx="4">
                  <c:v>-0.10002278098926443</c:v>
                </c:pt>
                <c:pt idx="12">
                  <c:v>2.2531505331671475E-2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000-4D10-A690-B8F1D61EC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6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EE-4EEB-BF54-BBB05F54BC81}"/>
              </c:ext>
            </c:extLst>
          </c:dPt>
          <c:val>
            <c:numRef>
              <c:f>'EM evol menusual lugar resd'!$G$9:$G$21</c:f>
              <c:numCache>
                <c:formatCode>0.00</c:formatCode>
                <c:ptCount val="13"/>
                <c:pt idx="0">
                  <c:v>5.6493276939587149</c:v>
                </c:pt>
                <c:pt idx="1">
                  <c:v>5.967058630720695</c:v>
                </c:pt>
                <c:pt idx="2">
                  <c:v>6.3053628992869006</c:v>
                </c:pt>
                <c:pt idx="3">
                  <c:v>6.8823199146594805</c:v>
                </c:pt>
                <c:pt idx="4">
                  <c:v>5.6039879642520321</c:v>
                </c:pt>
                <c:pt idx="5">
                  <c:v>4.8911242603550296</c:v>
                </c:pt>
                <c:pt idx="6">
                  <c:v>5.9049370994540711</c:v>
                </c:pt>
                <c:pt idx="7">
                  <c:v>6.7142914171656685</c:v>
                </c:pt>
                <c:pt idx="8">
                  <c:v>4.7806432748538015</c:v>
                </c:pt>
                <c:pt idx="9">
                  <c:v>5.9375076235007116</c:v>
                </c:pt>
                <c:pt idx="10">
                  <c:v>5.6613178343546657</c:v>
                </c:pt>
                <c:pt idx="11">
                  <c:v>5.5345104333868376</c:v>
                </c:pt>
                <c:pt idx="12">
                  <c:v>5.8718126768338967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EE-4EEB-BF54-BBB05F54BC81}"/>
            </c:ext>
          </c:extLst>
        </c:ser>
        <c:ser>
          <c:idx val="0"/>
          <c:order val="2"/>
          <c:tx>
            <c:strRef>
              <c:f>'EM evol menusual lugar resd'!$I$7:$J$7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EE-4EEB-BF54-BBB05F54BC8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resd'!$I$9:$I$21</c:f>
              <c:numCache>
                <c:formatCode>0.00</c:formatCode>
                <c:ptCount val="13"/>
                <c:pt idx="0">
                  <c:v>6.1282796862320801</c:v>
                </c:pt>
                <c:pt idx="1">
                  <c:v>5.8275534140620051</c:v>
                </c:pt>
                <c:pt idx="2">
                  <c:v>6.0208905641091164</c:v>
                </c:pt>
                <c:pt idx="3">
                  <c:v>5.601424409193914</c:v>
                </c:pt>
                <c:pt idx="4">
                  <c:v>5.2006609142647333</c:v>
                </c:pt>
                <c:pt idx="5">
                  <c:v>5.7150620638547522</c:v>
                </c:pt>
                <c:pt idx="6">
                  <c:v>6.1261570106273568</c:v>
                </c:pt>
                <c:pt idx="7">
                  <c:v>6.431723969763472</c:v>
                </c:pt>
                <c:pt idx="8">
                  <c:v>5.7615249524367043</c:v>
                </c:pt>
                <c:pt idx="9">
                  <c:v>5.9120315111005013</c:v>
                </c:pt>
                <c:pt idx="10">
                  <c:v>5.7710475684999665</c:v>
                </c:pt>
                <c:pt idx="11">
                  <c:v>5.6369844848163373</c:v>
                </c:pt>
                <c:pt idx="12">
                  <c:v>5.8479032839364837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EE-4EEB-BF54-BBB05F54BC81}"/>
            </c:ext>
          </c:extLst>
        </c:ser>
        <c:ser>
          <c:idx val="1"/>
          <c:order val="3"/>
          <c:tx>
            <c:strRef>
              <c:f>'EM evol menusual lugar resd'!$K$7:$L$7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EE-4EEB-BF54-BBB05F54BC8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EE-4EEB-BF54-BBB05F54BC8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resd'!$K$9:$K$21</c:f>
              <c:numCache>
                <c:formatCode>0.00</c:formatCode>
                <c:ptCount val="13"/>
                <c:pt idx="0">
                  <c:v>5.8205498368064275</c:v>
                </c:pt>
                <c:pt idx="1">
                  <c:v>5.8100616643262715</c:v>
                </c:pt>
                <c:pt idx="2">
                  <c:v>5.830685667562201</c:v>
                </c:pt>
                <c:pt idx="3">
                  <c:v>5.8238395268098238</c:v>
                </c:pt>
                <c:pt idx="4">
                  <c:v>5.3157683024939661</c:v>
                </c:pt>
                <c:pt idx="12">
                  <c:v>5.7269814650263449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EE-4EEB-BF54-BBB05F54B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8EE-4EEB-BF54-BBB05F54BC8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7.1439975747776883</c:v>
                      </c:pt>
                      <c:pt idx="1">
                        <c:v>5.433778974704242</c:v>
                      </c:pt>
                      <c:pt idx="2">
                        <c:v>6.3085224128389594</c:v>
                      </c:pt>
                      <c:pt idx="3">
                        <c:v>5.8118570448830296</c:v>
                      </c:pt>
                      <c:pt idx="4">
                        <c:v>5.3957282471626735</c:v>
                      </c:pt>
                      <c:pt idx="5">
                        <c:v>4.8837811900191941</c:v>
                      </c:pt>
                      <c:pt idx="6">
                        <c:v>5.606170672978819</c:v>
                      </c:pt>
                      <c:pt idx="7">
                        <c:v>8.4148579849946401</c:v>
                      </c:pt>
                      <c:pt idx="8">
                        <c:v>6.9209328254204214</c:v>
                      </c:pt>
                      <c:pt idx="9">
                        <c:v>6.51228260133992</c:v>
                      </c:pt>
                      <c:pt idx="10">
                        <c:v>6.6308302557789629</c:v>
                      </c:pt>
                      <c:pt idx="11">
                        <c:v>6.5736137667304018</c:v>
                      </c:pt>
                      <c:pt idx="12">
                        <c:v>6.2993357337968714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8EE-4EEB-BF54-BBB05F54BC8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EE-4EEB-BF54-BBB05F54BC8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EE-4EEB-BF54-BBB05F54BC8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EE-4EEB-BF54-BBB05F54BC8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EE-4EEB-BF54-BBB05F54BC8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EE-4EEB-BF54-BBB05F54BC8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EE-4EEB-BF54-BBB05F54BC8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EE-4EEB-BF54-BBB05F54BC8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EE-4EEB-BF54-BBB05F54BC8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EE-4EEB-BF54-BBB05F54BC8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EE-4EEB-BF54-BBB05F54BC8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EE-4EEB-BF54-BBB05F54BC8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EE-4EEB-BF54-BBB05F54BC8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EE-4EEB-BF54-BBB05F54BC81}"/>
              </c:ext>
            </c:extLst>
          </c:dPt>
          <c:cat>
            <c:strRef>
              <c:f>'EM evol menusual lugar resd'!$B$9:$B$20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resd'!$L$9:$L$21</c:f>
              <c:numCache>
                <c:formatCode>0.00</c:formatCode>
                <c:ptCount val="13"/>
                <c:pt idx="0">
                  <c:v>-0.30772984942565262</c:v>
                </c:pt>
                <c:pt idx="1">
                  <c:v>-1.7491749735733642E-2</c:v>
                </c:pt>
                <c:pt idx="2">
                  <c:v>-0.19020489654691541</c:v>
                </c:pt>
                <c:pt idx="3">
                  <c:v>0.22241511761590971</c:v>
                </c:pt>
                <c:pt idx="4">
                  <c:v>0.11510738822923283</c:v>
                </c:pt>
                <c:pt idx="12">
                  <c:v>-2.0274945230065455E-2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8EE-4EEB-BF54-BBB05F54B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57-4137-B8A2-92099296A109}"/>
              </c:ext>
            </c:extLst>
          </c:dPt>
          <c:val>
            <c:numRef>
              <c:f>'Viajeros entr evol mensu TF'!$G$75:$G$87</c:f>
              <c:numCache>
                <c:formatCode>#,##0</c:formatCode>
                <c:ptCount val="13"/>
                <c:pt idx="0">
                  <c:v>1837</c:v>
                </c:pt>
                <c:pt idx="1">
                  <c:v>2133</c:v>
                </c:pt>
                <c:pt idx="2">
                  <c:v>467</c:v>
                </c:pt>
                <c:pt idx="3">
                  <c:v>188</c:v>
                </c:pt>
                <c:pt idx="4">
                  <c:v>7565</c:v>
                </c:pt>
                <c:pt idx="5">
                  <c:v>5618</c:v>
                </c:pt>
                <c:pt idx="6">
                  <c:v>1991</c:v>
                </c:pt>
                <c:pt idx="7">
                  <c:v>6019</c:v>
                </c:pt>
                <c:pt idx="8">
                  <c:v>5017</c:v>
                </c:pt>
                <c:pt idx="9">
                  <c:v>2932</c:v>
                </c:pt>
                <c:pt idx="10">
                  <c:v>2326</c:v>
                </c:pt>
                <c:pt idx="11">
                  <c:v>1469</c:v>
                </c:pt>
                <c:pt idx="12">
                  <c:v>37562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57-4137-B8A2-92099296A109}"/>
            </c:ext>
          </c:extLst>
        </c:ser>
        <c:ser>
          <c:idx val="0"/>
          <c:order val="2"/>
          <c:tx>
            <c:strRef>
              <c:f>'Viajeros entr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57-4137-B8A2-92099296A10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TF'!$I$75:$I$87</c:f>
              <c:numCache>
                <c:formatCode>#,##0</c:formatCode>
                <c:ptCount val="13"/>
                <c:pt idx="0">
                  <c:v>407</c:v>
                </c:pt>
                <c:pt idx="1">
                  <c:v>701</c:v>
                </c:pt>
                <c:pt idx="2">
                  <c:v>753</c:v>
                </c:pt>
                <c:pt idx="3">
                  <c:v>400</c:v>
                </c:pt>
                <c:pt idx="4">
                  <c:v>2736</c:v>
                </c:pt>
                <c:pt idx="5">
                  <c:v>2444</c:v>
                </c:pt>
                <c:pt idx="6">
                  <c:v>2608</c:v>
                </c:pt>
                <c:pt idx="7">
                  <c:v>1156</c:v>
                </c:pt>
                <c:pt idx="8">
                  <c:v>1185</c:v>
                </c:pt>
                <c:pt idx="9">
                  <c:v>1422</c:v>
                </c:pt>
                <c:pt idx="10">
                  <c:v>1424</c:v>
                </c:pt>
                <c:pt idx="11">
                  <c:v>1263</c:v>
                </c:pt>
                <c:pt idx="12">
                  <c:v>16499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57-4137-B8A2-92099296A109}"/>
            </c:ext>
          </c:extLst>
        </c:ser>
        <c:ser>
          <c:idx val="1"/>
          <c:order val="3"/>
          <c:tx>
            <c:strRef>
              <c:f>'Viajeros entr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57-4137-B8A2-92099296A10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757-4137-B8A2-92099296A10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TF'!$K$75:$K$87</c:f>
              <c:numCache>
                <c:formatCode>#,##0</c:formatCode>
                <c:ptCount val="13"/>
                <c:pt idx="0">
                  <c:v>1291</c:v>
                </c:pt>
                <c:pt idx="1">
                  <c:v>1384</c:v>
                </c:pt>
                <c:pt idx="2">
                  <c:v>1227</c:v>
                </c:pt>
                <c:pt idx="3">
                  <c:v>2124</c:v>
                </c:pt>
                <c:pt idx="4">
                  <c:v>2461</c:v>
                </c:pt>
                <c:pt idx="12">
                  <c:v>8487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57-4137-B8A2-92099296A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757-4137-B8A2-92099296A10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1209</c:v>
                      </c:pt>
                      <c:pt idx="1">
                        <c:v>1565</c:v>
                      </c:pt>
                      <c:pt idx="2">
                        <c:v>1228</c:v>
                      </c:pt>
                      <c:pt idx="3">
                        <c:v>2225</c:v>
                      </c:pt>
                      <c:pt idx="4">
                        <c:v>2869</c:v>
                      </c:pt>
                      <c:pt idx="5">
                        <c:v>2161</c:v>
                      </c:pt>
                      <c:pt idx="6">
                        <c:v>10726</c:v>
                      </c:pt>
                      <c:pt idx="7">
                        <c:v>506</c:v>
                      </c:pt>
                      <c:pt idx="8">
                        <c:v>268</c:v>
                      </c:pt>
                      <c:pt idx="9">
                        <c:v>315</c:v>
                      </c:pt>
                      <c:pt idx="10">
                        <c:v>140</c:v>
                      </c:pt>
                      <c:pt idx="11">
                        <c:v>126</c:v>
                      </c:pt>
                      <c:pt idx="12">
                        <c:v>23338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757-4137-B8A2-92099296A10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57-4137-B8A2-92099296A10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57-4137-B8A2-92099296A10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57-4137-B8A2-92099296A10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57-4137-B8A2-92099296A10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57-4137-B8A2-92099296A10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57-4137-B8A2-92099296A10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57-4137-B8A2-92099296A10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57-4137-B8A2-92099296A10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57-4137-B8A2-92099296A10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57-4137-B8A2-92099296A10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57-4137-B8A2-92099296A10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57-4137-B8A2-92099296A10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57-4137-B8A2-92099296A109}"/>
              </c:ext>
            </c:extLst>
          </c:dPt>
          <c:cat>
            <c:strRef>
              <c:f>'Viajeros entr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TF'!$L$75:$L$87</c:f>
              <c:numCache>
                <c:formatCode>0.0%</c:formatCode>
                <c:ptCount val="13"/>
                <c:pt idx="0">
                  <c:v>2.171990171990172</c:v>
                </c:pt>
                <c:pt idx="1">
                  <c:v>0.97432239657631947</c:v>
                </c:pt>
                <c:pt idx="2">
                  <c:v>0.62948207171314752</c:v>
                </c:pt>
                <c:pt idx="3">
                  <c:v>4.3099999999999996</c:v>
                </c:pt>
                <c:pt idx="4">
                  <c:v>-0.10051169590643272</c:v>
                </c:pt>
                <c:pt idx="12">
                  <c:v>0.69841905143085858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757-4137-B8A2-92099296A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99-49AD-B676-621CD1874E31}"/>
              </c:ext>
            </c:extLst>
          </c:dPt>
          <c:val>
            <c:numRef>
              <c:f>'EM evol menusual lugar resd'!$G$31:$G$43</c:f>
              <c:numCache>
                <c:formatCode>0.00</c:formatCode>
                <c:ptCount val="13"/>
                <c:pt idx="0">
                  <c:v>4.3015362629510543</c:v>
                </c:pt>
                <c:pt idx="1">
                  <c:v>3.8014281790716837</c:v>
                </c:pt>
                <c:pt idx="2">
                  <c:v>4.0634615384615387</c:v>
                </c:pt>
                <c:pt idx="3">
                  <c:v>6.1038406827880509</c:v>
                </c:pt>
                <c:pt idx="4">
                  <c:v>4.1656030965582174</c:v>
                </c:pt>
                <c:pt idx="5">
                  <c:v>4.0688060538116595</c:v>
                </c:pt>
                <c:pt idx="6">
                  <c:v>4.9375448671931084</c:v>
                </c:pt>
                <c:pt idx="7">
                  <c:v>4.0212790039615163</c:v>
                </c:pt>
                <c:pt idx="8">
                  <c:v>3.7254203476774008</c:v>
                </c:pt>
                <c:pt idx="9">
                  <c:v>3.7469455373783394</c:v>
                </c:pt>
                <c:pt idx="10">
                  <c:v>4.0761339092872566</c:v>
                </c:pt>
                <c:pt idx="11">
                  <c:v>4.0338561115260143</c:v>
                </c:pt>
                <c:pt idx="12">
                  <c:v>4.1809923016701465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99-49AD-B676-621CD1874E31}"/>
            </c:ext>
          </c:extLst>
        </c:ser>
        <c:ser>
          <c:idx val="0"/>
          <c:order val="2"/>
          <c:tx>
            <c:strRef>
              <c:f>'EM evol menusual lugar resd'!$I$29:$J$29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99-49AD-B676-621CD1874E3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resd'!$I$31:$I$43</c:f>
              <c:numCache>
                <c:formatCode>0.00</c:formatCode>
                <c:ptCount val="13"/>
                <c:pt idx="0">
                  <c:v>4.4570624120131397</c:v>
                </c:pt>
                <c:pt idx="1">
                  <c:v>4.082027168234065</c:v>
                </c:pt>
                <c:pt idx="2">
                  <c:v>4.294401544401544</c:v>
                </c:pt>
                <c:pt idx="3">
                  <c:v>3.906801007556675</c:v>
                </c:pt>
                <c:pt idx="4">
                  <c:v>3.4609045611345342</c:v>
                </c:pt>
                <c:pt idx="5">
                  <c:v>4.0372522214627482</c:v>
                </c:pt>
                <c:pt idx="6">
                  <c:v>4.6951162427835857</c:v>
                </c:pt>
                <c:pt idx="7">
                  <c:v>5.3672446208481306</c:v>
                </c:pt>
                <c:pt idx="8">
                  <c:v>4.463377723970944</c:v>
                </c:pt>
                <c:pt idx="9">
                  <c:v>4.1060102688009668</c:v>
                </c:pt>
                <c:pt idx="10">
                  <c:v>4.0661740006718174</c:v>
                </c:pt>
                <c:pt idx="11">
                  <c:v>3.9485466087537588</c:v>
                </c:pt>
                <c:pt idx="12">
                  <c:v>4.2767210672129998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99-49AD-B676-621CD1874E31}"/>
            </c:ext>
          </c:extLst>
        </c:ser>
        <c:ser>
          <c:idx val="1"/>
          <c:order val="3"/>
          <c:tx>
            <c:strRef>
              <c:f>'EM evol menusual lugar resd'!$K$29:$L$29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99-49AD-B676-621CD1874E3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99-49AD-B676-621CD1874E3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resd'!$K$31:$K$43</c:f>
              <c:numCache>
                <c:formatCode>0.00</c:formatCode>
                <c:ptCount val="13"/>
                <c:pt idx="0">
                  <c:v>3.9199842333464723</c:v>
                </c:pt>
                <c:pt idx="1">
                  <c:v>4.0437570728027161</c:v>
                </c:pt>
                <c:pt idx="2">
                  <c:v>3.865546218487395</c:v>
                </c:pt>
                <c:pt idx="3">
                  <c:v>4.0532623169107858</c:v>
                </c:pt>
                <c:pt idx="4">
                  <c:v>3.4186096718480137</c:v>
                </c:pt>
                <c:pt idx="12">
                  <c:v>3.8205861329521085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99-49AD-B676-621CD1874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299-49AD-B676-621CD1874E3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5.190523690773067</c:v>
                      </c:pt>
                      <c:pt idx="1">
                        <c:v>3.356354720065386</c:v>
                      </c:pt>
                      <c:pt idx="2">
                        <c:v>3.3214643931795385</c:v>
                      </c:pt>
                      <c:pt idx="3">
                        <c:v>3.5522642151855637</c:v>
                      </c:pt>
                      <c:pt idx="4">
                        <c:v>3.2111142139067299</c:v>
                      </c:pt>
                      <c:pt idx="5">
                        <c:v>2.7494692144373674</c:v>
                      </c:pt>
                      <c:pt idx="6">
                        <c:v>3.3948813244361853</c:v>
                      </c:pt>
                      <c:pt idx="7">
                        <c:v>5.1111111111111107</c:v>
                      </c:pt>
                      <c:pt idx="8">
                        <c:v>5.4221146085552867</c:v>
                      </c:pt>
                      <c:pt idx="9">
                        <c:v>4.0484003281378182</c:v>
                      </c:pt>
                      <c:pt idx="10">
                        <c:v>4.5678866587957501</c:v>
                      </c:pt>
                      <c:pt idx="11">
                        <c:v>5.2474344355758271</c:v>
                      </c:pt>
                      <c:pt idx="12">
                        <c:v>3.6835830115830115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299-49AD-B676-621CD1874E3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resd'!$L$30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99-49AD-B676-621CD1874E3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99-49AD-B676-621CD1874E3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99-49AD-B676-621CD1874E3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99-49AD-B676-621CD1874E3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99-49AD-B676-621CD1874E3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99-49AD-B676-621CD1874E3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99-49AD-B676-621CD1874E3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99-49AD-B676-621CD1874E3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99-49AD-B676-621CD1874E3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99-49AD-B676-621CD1874E3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99-49AD-B676-621CD1874E3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99-49AD-B676-621CD1874E3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99-49AD-B676-621CD1874E31}"/>
              </c:ext>
            </c:extLst>
          </c:dPt>
          <c:cat>
            <c:strRef>
              <c:f>'EM evol menusual lugar resd'!$B$31:$B$42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resd'!$L$31:$L$43</c:f>
              <c:numCache>
                <c:formatCode>0.00</c:formatCode>
                <c:ptCount val="13"/>
                <c:pt idx="0">
                  <c:v>-0.53707817866666741</c:v>
                </c:pt>
                <c:pt idx="1">
                  <c:v>-3.827009543134885E-2</c:v>
                </c:pt>
                <c:pt idx="2">
                  <c:v>-0.42885532591414899</c:v>
                </c:pt>
                <c:pt idx="3">
                  <c:v>0.14646130935411072</c:v>
                </c:pt>
                <c:pt idx="4">
                  <c:v>-4.2294889286520476E-2</c:v>
                </c:pt>
                <c:pt idx="12">
                  <c:v>-8.5044497678522291E-2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299-49AD-B676-621CD1874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A5-4B91-94F7-4461DB253D75}"/>
              </c:ext>
            </c:extLst>
          </c:dPt>
          <c:val>
            <c:numRef>
              <c:f>'EM evol menusual lugar resd'!$G$53:$G$65</c:f>
              <c:numCache>
                <c:formatCode>0.00</c:formatCode>
                <c:ptCount val="13"/>
                <c:pt idx="0">
                  <c:v>5.8929313929313931</c:v>
                </c:pt>
                <c:pt idx="1">
                  <c:v>4.3759946949602124</c:v>
                </c:pt>
                <c:pt idx="2">
                  <c:v>4.780533168009919</c:v>
                </c:pt>
                <c:pt idx="3">
                  <c:v>6.2548842801322513</c:v>
                </c:pt>
                <c:pt idx="4">
                  <c:v>6.3711133400200604</c:v>
                </c:pt>
                <c:pt idx="5">
                  <c:v>5.9084321475625821</c:v>
                </c:pt>
                <c:pt idx="6">
                  <c:v>6.2042961608775133</c:v>
                </c:pt>
                <c:pt idx="7">
                  <c:v>5.8572443181818183</c:v>
                </c:pt>
                <c:pt idx="8">
                  <c:v>5.5717141429285357</c:v>
                </c:pt>
                <c:pt idx="9">
                  <c:v>5.2609383236689506</c:v>
                </c:pt>
                <c:pt idx="10">
                  <c:v>4.7133526850507979</c:v>
                </c:pt>
                <c:pt idx="11">
                  <c:v>4.6817111459968599</c:v>
                </c:pt>
                <c:pt idx="12">
                  <c:v>5.5614315789473681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A5-4B91-94F7-4461DB253D75}"/>
            </c:ext>
          </c:extLst>
        </c:ser>
        <c:ser>
          <c:idx val="0"/>
          <c:order val="2"/>
          <c:tx>
            <c:strRef>
              <c:f>'EM evol menusual lugar resd'!$I$51:$J$51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A5-4B91-94F7-4461DB253D7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resd'!$I$53:$I$65</c:f>
              <c:numCache>
                <c:formatCode>0.00</c:formatCode>
                <c:ptCount val="13"/>
                <c:pt idx="0">
                  <c:v>5.0063805104408354</c:v>
                </c:pt>
                <c:pt idx="1">
                  <c:v>4.4253915910964547</c:v>
                </c:pt>
                <c:pt idx="2">
                  <c:v>4.3775587566338139</c:v>
                </c:pt>
                <c:pt idx="3">
                  <c:v>4.3886435331230285</c:v>
                </c:pt>
                <c:pt idx="4">
                  <c:v>4.7421434327155518</c:v>
                </c:pt>
                <c:pt idx="5">
                  <c:v>5.10387323943662</c:v>
                </c:pt>
                <c:pt idx="6">
                  <c:v>6.0305182846619312</c:v>
                </c:pt>
                <c:pt idx="7">
                  <c:v>6.2784356926466538</c:v>
                </c:pt>
                <c:pt idx="8">
                  <c:v>5.6177442189712128</c:v>
                </c:pt>
                <c:pt idx="9">
                  <c:v>5.0487030174695606</c:v>
                </c:pt>
                <c:pt idx="10">
                  <c:v>4.6799742433998714</c:v>
                </c:pt>
                <c:pt idx="11">
                  <c:v>4.6791907514450868</c:v>
                </c:pt>
                <c:pt idx="12">
                  <c:v>5.2323278143191958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A5-4B91-94F7-4461DB253D75}"/>
            </c:ext>
          </c:extLst>
        </c:ser>
        <c:ser>
          <c:idx val="1"/>
          <c:order val="3"/>
          <c:tx>
            <c:strRef>
              <c:f>'EM evol menusual lugar resd'!$K$51:$L$51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A5-4B91-94F7-4461DB253D7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A5-4B91-94F7-4461DB253D7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resd'!$K$53:$K$65</c:f>
              <c:numCache>
                <c:formatCode>0.00</c:formatCode>
                <c:ptCount val="13"/>
                <c:pt idx="0">
                  <c:v>4.8635634028892456</c:v>
                </c:pt>
                <c:pt idx="1">
                  <c:v>4.8350434096290451</c:v>
                </c:pt>
                <c:pt idx="2">
                  <c:v>4.1847935548841892</c:v>
                </c:pt>
                <c:pt idx="3">
                  <c:v>5.2636419374616796</c:v>
                </c:pt>
                <c:pt idx="4">
                  <c:v>4.2381391064025795</c:v>
                </c:pt>
                <c:pt idx="12">
                  <c:v>4.6118539934947593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A5-4B91-94F7-4461DB253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3A5-4B91-94F7-4461DB253D7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5.7173366834170851</c:v>
                      </c:pt>
                      <c:pt idx="1">
                        <c:v>4.3866213151927438</c:v>
                      </c:pt>
                      <c:pt idx="2">
                        <c:v>3.9177545691906004</c:v>
                      </c:pt>
                      <c:pt idx="3">
                        <c:v>4.6966292134831464</c:v>
                      </c:pt>
                      <c:pt idx="4">
                        <c:v>4.0926966292134832</c:v>
                      </c:pt>
                      <c:pt idx="5">
                        <c:v>4.3195876288659791</c:v>
                      </c:pt>
                      <c:pt idx="6">
                        <c:v>6.3602875112309079</c:v>
                      </c:pt>
                      <c:pt idx="7">
                        <c:v>7.6011342155009451</c:v>
                      </c:pt>
                      <c:pt idx="8">
                        <c:v>5.7415036045314105</c:v>
                      </c:pt>
                      <c:pt idx="9">
                        <c:v>4.4811946902654869</c:v>
                      </c:pt>
                      <c:pt idx="10">
                        <c:v>5.1796322489391793</c:v>
                      </c:pt>
                      <c:pt idx="11">
                        <c:v>4.8375499334221042</c:v>
                      </c:pt>
                      <c:pt idx="12">
                        <c:v>5.1497178267124042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3A5-4B91-94F7-4461DB253D7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resd'!$L$52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A5-4B91-94F7-4461DB253D7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A5-4B91-94F7-4461DB253D7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A5-4B91-94F7-4461DB253D7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A5-4B91-94F7-4461DB253D7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A5-4B91-94F7-4461DB253D7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A5-4B91-94F7-4461DB253D7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A5-4B91-94F7-4461DB253D7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A5-4B91-94F7-4461DB253D7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A5-4B91-94F7-4461DB253D7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A5-4B91-94F7-4461DB253D7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A5-4B91-94F7-4461DB253D7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A5-4B91-94F7-4461DB253D7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A5-4B91-94F7-4461DB253D75}"/>
              </c:ext>
            </c:extLst>
          </c:dPt>
          <c:cat>
            <c:strRef>
              <c:f>'EM evol menusual lugar resd'!$B$53:$B$64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resd'!$L$53:$L$65</c:f>
              <c:numCache>
                <c:formatCode>0.00</c:formatCode>
                <c:ptCount val="13"/>
                <c:pt idx="0">
                  <c:v>-0.14281710755158983</c:v>
                </c:pt>
                <c:pt idx="1">
                  <c:v>0.40965181853259036</c:v>
                </c:pt>
                <c:pt idx="2">
                  <c:v>-0.19276520174962464</c:v>
                </c:pt>
                <c:pt idx="3">
                  <c:v>0.87499840433865117</c:v>
                </c:pt>
                <c:pt idx="4">
                  <c:v>-0.50400432631297232</c:v>
                </c:pt>
                <c:pt idx="12">
                  <c:v>-1.3761770052038713E-2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3A5-4B91-94F7-4461DB253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1C-4D8D-B66E-FEB3730B3FF3}"/>
              </c:ext>
            </c:extLst>
          </c:dPt>
          <c:val>
            <c:numRef>
              <c:f>'EM evol menusual lugar resd'!$G$75:$G$87</c:f>
              <c:numCache>
                <c:formatCode>0.00</c:formatCode>
                <c:ptCount val="13"/>
                <c:pt idx="0">
                  <c:v>3.4681545998911267</c:v>
                </c:pt>
                <c:pt idx="1">
                  <c:v>3.3952180028129395</c:v>
                </c:pt>
                <c:pt idx="2">
                  <c:v>1.5867237687366167</c:v>
                </c:pt>
                <c:pt idx="3">
                  <c:v>3.4308510638297873</c:v>
                </c:pt>
                <c:pt idx="4">
                  <c:v>3.5842696629213484</c:v>
                </c:pt>
                <c:pt idx="5">
                  <c:v>3.5717337130651479</c:v>
                </c:pt>
                <c:pt idx="6">
                  <c:v>3.5454545454545454</c:v>
                </c:pt>
                <c:pt idx="7">
                  <c:v>3.1623193221465358</c:v>
                </c:pt>
                <c:pt idx="8">
                  <c:v>2.989037273270879</c:v>
                </c:pt>
                <c:pt idx="9">
                  <c:v>2.7673942701227832</c:v>
                </c:pt>
                <c:pt idx="10">
                  <c:v>3.6986242476354256</c:v>
                </c:pt>
                <c:pt idx="11">
                  <c:v>2.910142954390742</c:v>
                </c:pt>
                <c:pt idx="12">
                  <c:v>3.3081571801288536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C-4D8D-B66E-FEB3730B3FF3}"/>
            </c:ext>
          </c:extLst>
        </c:ser>
        <c:ser>
          <c:idx val="0"/>
          <c:order val="2"/>
          <c:tx>
            <c:strRef>
              <c:f>'EM evol menusual lugar resd'!$I$73:$J$73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1C-4D8D-B66E-FEB3730B3FF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resd'!$I$75:$I$87</c:f>
              <c:numCache>
                <c:formatCode>0.00</c:formatCode>
                <c:ptCount val="13"/>
                <c:pt idx="0">
                  <c:v>2.13022113022113</c:v>
                </c:pt>
                <c:pt idx="1">
                  <c:v>3.4878744650499285</c:v>
                </c:pt>
                <c:pt idx="2">
                  <c:v>4.1487383798140769</c:v>
                </c:pt>
                <c:pt idx="3">
                  <c:v>1.9975000000000001</c:v>
                </c:pt>
                <c:pt idx="4">
                  <c:v>2.2986111111111112</c:v>
                </c:pt>
                <c:pt idx="5">
                  <c:v>2.5499181669394435</c:v>
                </c:pt>
                <c:pt idx="6">
                  <c:v>2.7488496932515338</c:v>
                </c:pt>
                <c:pt idx="7">
                  <c:v>2.5051903114186853</c:v>
                </c:pt>
                <c:pt idx="8">
                  <c:v>2.39915611814346</c:v>
                </c:pt>
                <c:pt idx="9">
                  <c:v>2.8537271448663852</c:v>
                </c:pt>
                <c:pt idx="10">
                  <c:v>3.3967696629213484</c:v>
                </c:pt>
                <c:pt idx="11">
                  <c:v>2.9477434679334915</c:v>
                </c:pt>
                <c:pt idx="12">
                  <c:v>2.7445299715134253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1C-4D8D-B66E-FEB3730B3FF3}"/>
            </c:ext>
          </c:extLst>
        </c:ser>
        <c:ser>
          <c:idx val="1"/>
          <c:order val="3"/>
          <c:tx>
            <c:strRef>
              <c:f>'EM evol menusual lugar resd'!$K$73:$L$73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1C-4D8D-B66E-FEB3730B3FF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21C-4D8D-B66E-FEB3730B3FF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resd'!$K$75:$K$87</c:f>
              <c:numCache>
                <c:formatCode>0.00</c:formatCode>
                <c:ptCount val="13"/>
                <c:pt idx="0">
                  <c:v>3.0092951200619673</c:v>
                </c:pt>
                <c:pt idx="1">
                  <c:v>3.3193641618497112</c:v>
                </c:pt>
                <c:pt idx="2">
                  <c:v>3.3488182559087205</c:v>
                </c:pt>
                <c:pt idx="3">
                  <c:v>3.1238229755178906</c:v>
                </c:pt>
                <c:pt idx="4">
                  <c:v>2.6956521739130435</c:v>
                </c:pt>
                <c:pt idx="12">
                  <c:v>3.0466595970307528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1C-4D8D-B66E-FEB3730B3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21C-4D8D-B66E-FEB3730B3FF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4.8436724565756828</c:v>
                      </c:pt>
                      <c:pt idx="1">
                        <c:v>2.7757188498402554</c:v>
                      </c:pt>
                      <c:pt idx="2">
                        <c:v>2.949511400651466</c:v>
                      </c:pt>
                      <c:pt idx="3">
                        <c:v>3.1860674157303372</c:v>
                      </c:pt>
                      <c:pt idx="4">
                        <c:v>2.9923318229348204</c:v>
                      </c:pt>
                      <c:pt idx="5">
                        <c:v>2.6085145765849145</c:v>
                      </c:pt>
                      <c:pt idx="6">
                        <c:v>3.087171359313817</c:v>
                      </c:pt>
                      <c:pt idx="7">
                        <c:v>2.5079051383399209</c:v>
                      </c:pt>
                      <c:pt idx="8">
                        <c:v>4.2649253731343286</c:v>
                      </c:pt>
                      <c:pt idx="9">
                        <c:v>2.8063492063492061</c:v>
                      </c:pt>
                      <c:pt idx="10">
                        <c:v>1.4785714285714286</c:v>
                      </c:pt>
                      <c:pt idx="11">
                        <c:v>7.6904761904761907</c:v>
                      </c:pt>
                      <c:pt idx="12">
                        <c:v>3.1158625417773589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21C-4D8D-B66E-FEB3730B3FF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resd'!$L$74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1C-4D8D-B66E-FEB3730B3FF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1C-4D8D-B66E-FEB3730B3FF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1C-4D8D-B66E-FEB3730B3FF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1C-4D8D-B66E-FEB3730B3FF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1C-4D8D-B66E-FEB3730B3FF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1C-4D8D-B66E-FEB3730B3FF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1C-4D8D-B66E-FEB3730B3FF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1C-4D8D-B66E-FEB3730B3FF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1C-4D8D-B66E-FEB3730B3FF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1C-4D8D-B66E-FEB3730B3FF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1C-4D8D-B66E-FEB3730B3FF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1C-4D8D-B66E-FEB3730B3FF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1C-4D8D-B66E-FEB3730B3FF3}"/>
              </c:ext>
            </c:extLst>
          </c:dPt>
          <c:cat>
            <c:strRef>
              <c:f>'EM evol menusual lugar resd'!$B$75:$B$86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resd'!$L$75:$L$87</c:f>
              <c:numCache>
                <c:formatCode>0.00</c:formatCode>
                <c:ptCount val="13"/>
                <c:pt idx="0">
                  <c:v>0.87907398984083729</c:v>
                </c:pt>
                <c:pt idx="1">
                  <c:v>-0.16851030320021732</c:v>
                </c:pt>
                <c:pt idx="2">
                  <c:v>-0.79992012390535638</c:v>
                </c:pt>
                <c:pt idx="3">
                  <c:v>1.1263229755178905</c:v>
                </c:pt>
                <c:pt idx="4">
                  <c:v>0.3970410628019323</c:v>
                </c:pt>
                <c:pt idx="12">
                  <c:v>0.34023574271816548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21C-4D8D-B66E-FEB3730B3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ED-4361-945C-7AF42222AC87}"/>
              </c:ext>
            </c:extLst>
          </c:dPt>
          <c:val>
            <c:numRef>
              <c:f>'EM evol menusual lugar resd'!$G$97:$G$109</c:f>
              <c:numCache>
                <c:formatCode>0.00</c:formatCode>
                <c:ptCount val="13"/>
                <c:pt idx="0">
                  <c:v>5.9385830394111334</c:v>
                </c:pt>
                <c:pt idx="1">
                  <c:v>6.3467687566214002</c:v>
                </c:pt>
                <c:pt idx="2">
                  <c:v>6.5588778949657494</c:v>
                </c:pt>
                <c:pt idx="3">
                  <c:v>7.0737269166200338</c:v>
                </c:pt>
                <c:pt idx="4">
                  <c:v>6.6859458608750391</c:v>
                </c:pt>
                <c:pt idx="5">
                  <c:v>5.549052584370445</c:v>
                </c:pt>
                <c:pt idx="6">
                  <c:v>6.2239406612483235</c:v>
                </c:pt>
                <c:pt idx="7">
                  <c:v>8.1816219549799563</c:v>
                </c:pt>
                <c:pt idx="8">
                  <c:v>5.5151755604046819</c:v>
                </c:pt>
                <c:pt idx="9">
                  <c:v>6.4726803602145093</c:v>
                </c:pt>
                <c:pt idx="10">
                  <c:v>6.1455670103092785</c:v>
                </c:pt>
                <c:pt idx="11">
                  <c:v>6.0560650631597159</c:v>
                </c:pt>
                <c:pt idx="12">
                  <c:v>6.479676798949245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ED-4361-945C-7AF42222AC87}"/>
            </c:ext>
          </c:extLst>
        </c:ser>
        <c:ser>
          <c:idx val="0"/>
          <c:order val="2"/>
          <c:tx>
            <c:strRef>
              <c:f>'EM evol menusual lugar resd'!$I$95:$J$95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ED-4361-945C-7AF42222AC8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resd'!$I$97:$I$109</c:f>
              <c:numCache>
                <c:formatCode>0.00</c:formatCode>
                <c:ptCount val="13"/>
                <c:pt idx="0">
                  <c:v>6.4096547365094416</c:v>
                </c:pt>
                <c:pt idx="1">
                  <c:v>6.0686196695288261</c:v>
                </c:pt>
                <c:pt idx="2">
                  <c:v>6.2842942345924451</c:v>
                </c:pt>
                <c:pt idx="3">
                  <c:v>5.8513372956909357</c:v>
                </c:pt>
                <c:pt idx="4">
                  <c:v>6.0168120111480716</c:v>
                </c:pt>
                <c:pt idx="5">
                  <c:v>6.6645392128420848</c:v>
                </c:pt>
                <c:pt idx="6">
                  <c:v>6.9529432975750476</c:v>
                </c:pt>
                <c:pt idx="7">
                  <c:v>6.8703623999311354</c:v>
                </c:pt>
                <c:pt idx="8">
                  <c:v>6.1754487550665891</c:v>
                </c:pt>
                <c:pt idx="9">
                  <c:v>6.3567869096318335</c:v>
                </c:pt>
                <c:pt idx="10">
                  <c:v>6.190641534391534</c:v>
                </c:pt>
                <c:pt idx="11">
                  <c:v>6.0550086855819343</c:v>
                </c:pt>
                <c:pt idx="12">
                  <c:v>6.3110215957673121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ED-4361-945C-7AF42222AC87}"/>
            </c:ext>
          </c:extLst>
        </c:ser>
        <c:ser>
          <c:idx val="1"/>
          <c:order val="3"/>
          <c:tx>
            <c:strRef>
              <c:f>'EM evol menusual lugar resd'!$K$95:$L$95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ED-4361-945C-7AF42222AC8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ED-4361-945C-7AF42222AC8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resd'!$K$97:$K$109</c:f>
              <c:numCache>
                <c:formatCode>0.00</c:formatCode>
                <c:ptCount val="13"/>
                <c:pt idx="0">
                  <c:v>6.1805151175811872</c:v>
                </c:pt>
                <c:pt idx="1">
                  <c:v>6.1511509324009328</c:v>
                </c:pt>
                <c:pt idx="2">
                  <c:v>6.2846358472931199</c:v>
                </c:pt>
                <c:pt idx="3">
                  <c:v>6.3873209594033389</c:v>
                </c:pt>
                <c:pt idx="4">
                  <c:v>6.1702644885258655</c:v>
                </c:pt>
                <c:pt idx="12">
                  <c:v>6.2340648023449257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ED-4361-945C-7AF42222A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CED-4361-945C-7AF42222AC8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15.497607655502392</c:v>
                      </c:pt>
                      <c:pt idx="1">
                        <c:v>14.284584980237154</c:v>
                      </c:pt>
                      <c:pt idx="2">
                        <c:v>11.319099378881987</c:v>
                      </c:pt>
                      <c:pt idx="3">
                        <c:v>9.3806451612903228</c:v>
                      </c:pt>
                      <c:pt idx="4">
                        <c:v>15.720138488170802</c:v>
                      </c:pt>
                      <c:pt idx="5">
                        <c:v>7.9349845201238391</c:v>
                      </c:pt>
                      <c:pt idx="6">
                        <c:v>5.8366013071895422</c:v>
                      </c:pt>
                      <c:pt idx="7">
                        <c:v>7.5834633385335417</c:v>
                      </c:pt>
                      <c:pt idx="8">
                        <c:v>7.6088709677419351</c:v>
                      </c:pt>
                      <c:pt idx="9">
                        <c:v>6.5717271727172717</c:v>
                      </c:pt>
                      <c:pt idx="10">
                        <c:v>6.6378207935534732</c:v>
                      </c:pt>
                      <c:pt idx="11">
                        <c:v>6.2884972170686453</c:v>
                      </c:pt>
                      <c:pt idx="12">
                        <c:v>7.6288955061032437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CED-4361-945C-7AF42222AC8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resd'!$L$96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ED-4361-945C-7AF42222AC8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ED-4361-945C-7AF42222AC8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ED-4361-945C-7AF42222AC8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ED-4361-945C-7AF42222AC8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ED-4361-945C-7AF42222AC8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ED-4361-945C-7AF42222AC8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ED-4361-945C-7AF42222AC8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ED-4361-945C-7AF42222AC8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ED-4361-945C-7AF42222AC8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ED-4361-945C-7AF42222AC8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ED-4361-945C-7AF42222AC8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ED-4361-945C-7AF42222AC8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ED-4361-945C-7AF42222AC87}"/>
              </c:ext>
            </c:extLst>
          </c:dPt>
          <c:cat>
            <c:strRef>
              <c:f>'EM evol menusual lugar resd'!$B$97:$B$108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resd'!$L$97:$L$109</c:f>
              <c:numCache>
                <c:formatCode>0.00</c:formatCode>
                <c:ptCount val="13"/>
                <c:pt idx="0">
                  <c:v>-0.22913961892825441</c:v>
                </c:pt>
                <c:pt idx="1">
                  <c:v>8.2531262872106659E-2</c:v>
                </c:pt>
                <c:pt idx="2">
                  <c:v>3.4161270067478711E-4</c:v>
                </c:pt>
                <c:pt idx="3">
                  <c:v>0.53598366371240314</c:v>
                </c:pt>
                <c:pt idx="4">
                  <c:v>0.15345247737779388</c:v>
                </c:pt>
                <c:pt idx="12">
                  <c:v>0.10754965082977375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CED-4361-945C-7AF42222A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90-455D-AA26-02951A7937AD}"/>
              </c:ext>
            </c:extLst>
          </c:dPt>
          <c:val>
            <c:numRef>
              <c:f>'EM evol menusual lugar resd'!$G$119:$G$131</c:f>
              <c:numCache>
                <c:formatCode>0.00</c:formatCode>
                <c:ptCount val="13"/>
                <c:pt idx="0">
                  <c:v>5.342488875249348</c:v>
                </c:pt>
                <c:pt idx="1">
                  <c:v>5.7417790574329448</c:v>
                </c:pt>
                <c:pt idx="2">
                  <c:v>5.8906840838776215</c:v>
                </c:pt>
                <c:pt idx="3">
                  <c:v>6.6464646464646462</c:v>
                </c:pt>
                <c:pt idx="4">
                  <c:v>6.5125332320546905</c:v>
                </c:pt>
                <c:pt idx="5">
                  <c:v>5.9067413310359678</c:v>
                </c:pt>
                <c:pt idx="6">
                  <c:v>6.0359646844975332</c:v>
                </c:pt>
                <c:pt idx="7">
                  <c:v>8.4613835583984844</c:v>
                </c:pt>
                <c:pt idx="8">
                  <c:v>5.9173657718120802</c:v>
                </c:pt>
                <c:pt idx="9">
                  <c:v>5.9782175587727453</c:v>
                </c:pt>
                <c:pt idx="10">
                  <c:v>5.7116443745082615</c:v>
                </c:pt>
                <c:pt idx="11">
                  <c:v>5.2975084459459456</c:v>
                </c:pt>
                <c:pt idx="12">
                  <c:v>6.2090876819311323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90-455D-AA26-02951A7937AD}"/>
            </c:ext>
          </c:extLst>
        </c:ser>
        <c:ser>
          <c:idx val="0"/>
          <c:order val="2"/>
          <c:tx>
            <c:strRef>
              <c:f>'EM evol menusual lugar resd'!$I$117:$J$117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90-455D-AA26-02951A7937A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resd'!$I$119:$I$131</c:f>
              <c:numCache>
                <c:formatCode>0.00</c:formatCode>
                <c:ptCount val="13"/>
                <c:pt idx="0">
                  <c:v>5.8226386522809008</c:v>
                </c:pt>
                <c:pt idx="1">
                  <c:v>5.5155934833204032</c:v>
                </c:pt>
                <c:pt idx="2">
                  <c:v>5.7580746315459388</c:v>
                </c:pt>
                <c:pt idx="3">
                  <c:v>5.7282608695652177</c:v>
                </c:pt>
                <c:pt idx="4">
                  <c:v>5.9487570535305778</c:v>
                </c:pt>
                <c:pt idx="5">
                  <c:v>6.7218453188602441</c:v>
                </c:pt>
                <c:pt idx="6">
                  <c:v>6.7674786459981018</c:v>
                </c:pt>
                <c:pt idx="7">
                  <c:v>6.4309696092619388</c:v>
                </c:pt>
                <c:pt idx="8">
                  <c:v>5.9709084084084081</c:v>
                </c:pt>
                <c:pt idx="9">
                  <c:v>6.1364795918367347</c:v>
                </c:pt>
                <c:pt idx="10">
                  <c:v>5.9646665272841313</c:v>
                </c:pt>
                <c:pt idx="11">
                  <c:v>5.8994371482176362</c:v>
                </c:pt>
                <c:pt idx="12">
                  <c:v>6.0597912226047983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90-455D-AA26-02951A7937AD}"/>
            </c:ext>
          </c:extLst>
        </c:ser>
        <c:ser>
          <c:idx val="1"/>
          <c:order val="3"/>
          <c:tx>
            <c:strRef>
              <c:f>'EM evol menusual lugar resd'!$K$117:$L$117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90-455D-AA26-02951A7937A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A90-455D-AA26-02951A7937A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resd'!$K$119:$K$131</c:f>
              <c:numCache>
                <c:formatCode>0.00</c:formatCode>
                <c:ptCount val="13"/>
                <c:pt idx="0">
                  <c:v>6.2586339217191096</c:v>
                </c:pt>
                <c:pt idx="1">
                  <c:v>5.7685539946076343</c:v>
                </c:pt>
                <c:pt idx="2">
                  <c:v>5.8443169690501602</c:v>
                </c:pt>
                <c:pt idx="3">
                  <c:v>6.3300030740854591</c:v>
                </c:pt>
                <c:pt idx="4">
                  <c:v>6.4479523454951604</c:v>
                </c:pt>
                <c:pt idx="12">
                  <c:v>6.1123544395924307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90-455D-AA26-02951A793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A90-455D-AA26-02951A7937A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resd'!$C$119:$C$131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36.75</c:v>
                      </c:pt>
                      <c:pt idx="1">
                        <c:v>105</c:v>
                      </c:pt>
                      <c:pt idx="2">
                        <c:v>0</c:v>
                      </c:pt>
                      <c:pt idx="3">
                        <c:v>9.4343220338983045</c:v>
                      </c:pt>
                      <c:pt idx="4">
                        <c:v>41.938596491228068</c:v>
                      </c:pt>
                      <c:pt idx="5">
                        <c:v>7.5244755244755241</c:v>
                      </c:pt>
                      <c:pt idx="6">
                        <c:v>0</c:v>
                      </c:pt>
                      <c:pt idx="7">
                        <c:v>5.8409090909090908</c:v>
                      </c:pt>
                      <c:pt idx="8">
                        <c:v>8.2763615295480886</c:v>
                      </c:pt>
                      <c:pt idx="9">
                        <c:v>6.5399652476107732</c:v>
                      </c:pt>
                      <c:pt idx="10">
                        <c:v>5.3751886507696955</c:v>
                      </c:pt>
                      <c:pt idx="11">
                        <c:v>6.6219806763285023</c:v>
                      </c:pt>
                      <c:pt idx="12">
                        <c:v>6.9646118721461185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A90-455D-AA26-02951A7937A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resd'!$L$118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90-455D-AA26-02951A7937A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90-455D-AA26-02951A7937A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90-455D-AA26-02951A7937A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90-455D-AA26-02951A7937A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90-455D-AA26-02951A7937A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90-455D-AA26-02951A7937A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90-455D-AA26-02951A7937A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90-455D-AA26-02951A7937A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90-455D-AA26-02951A7937A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90-455D-AA26-02951A7937A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90-455D-AA26-02951A7937A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90-455D-AA26-02951A7937A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90-455D-AA26-02951A7937AD}"/>
              </c:ext>
            </c:extLst>
          </c:dPt>
          <c:cat>
            <c:strRef>
              <c:f>'EM evol menusual lugar resd'!$B$119:$B$130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resd'!$L$119:$L$131</c:f>
              <c:numCache>
                <c:formatCode>0.00</c:formatCode>
                <c:ptCount val="13"/>
                <c:pt idx="0">
                  <c:v>0.43599526943820877</c:v>
                </c:pt>
                <c:pt idx="1">
                  <c:v>0.25296051128723107</c:v>
                </c:pt>
                <c:pt idx="2">
                  <c:v>8.6242337504221389E-2</c:v>
                </c:pt>
                <c:pt idx="3">
                  <c:v>0.60174220452024141</c:v>
                </c:pt>
                <c:pt idx="4">
                  <c:v>0.49919529196458257</c:v>
                </c:pt>
                <c:pt idx="12">
                  <c:v>0.35989111227880421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A90-455D-AA26-02951A793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6198377665"/>
          <c:y val="0.148808020619044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'EM evol menusual lugar resd'!$G$139:$H$139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3F-4E8A-96E9-AC7740CD0706}"/>
              </c:ext>
            </c:extLst>
          </c:dPt>
          <c:val>
            <c:numRef>
              <c:f>'EM evol menusual lugar resd'!$G$141:$G$153</c:f>
              <c:numCache>
                <c:formatCode>0.00</c:formatCode>
                <c:ptCount val="13"/>
                <c:pt idx="0">
                  <c:v>7.1475548060708265</c:v>
                </c:pt>
                <c:pt idx="1">
                  <c:v>8.3796526054590572</c:v>
                </c:pt>
                <c:pt idx="2">
                  <c:v>5.5732217573221758</c:v>
                </c:pt>
                <c:pt idx="3">
                  <c:v>12.068527918781726</c:v>
                </c:pt>
                <c:pt idx="4">
                  <c:v>9.1675824175824179</c:v>
                </c:pt>
                <c:pt idx="5">
                  <c:v>6.4553571428571432</c:v>
                </c:pt>
                <c:pt idx="6">
                  <c:v>7.3354231974921627</c:v>
                </c:pt>
                <c:pt idx="7">
                  <c:v>8.639705882352942</c:v>
                </c:pt>
                <c:pt idx="8">
                  <c:v>5.9034749034749039</c:v>
                </c:pt>
                <c:pt idx="9">
                  <c:v>8.1320406278855035</c:v>
                </c:pt>
                <c:pt idx="10">
                  <c:v>7.177658142664872</c:v>
                </c:pt>
                <c:pt idx="11">
                  <c:v>6.9815668202764973</c:v>
                </c:pt>
                <c:pt idx="12">
                  <c:v>7.3207529587177333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3F-4E8A-96E9-AC7740CD0706}"/>
            </c:ext>
          </c:extLst>
        </c:ser>
        <c:ser>
          <c:idx val="0"/>
          <c:order val="3"/>
          <c:tx>
            <c:strRef>
              <c:f>'EM evol menusual lugar resd'!$I$139:$J$139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3F-4E8A-96E9-AC7740CD070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resd'!$I$141:$I$153</c:f>
              <c:numCache>
                <c:formatCode>0.00</c:formatCode>
                <c:ptCount val="13"/>
                <c:pt idx="0">
                  <c:v>7.3878143133462286</c:v>
                </c:pt>
                <c:pt idx="1">
                  <c:v>6.8422590068159685</c:v>
                </c:pt>
                <c:pt idx="2">
                  <c:v>7.3555027711797312</c:v>
                </c:pt>
                <c:pt idx="3">
                  <c:v>6.2781818181818183</c:v>
                </c:pt>
                <c:pt idx="4">
                  <c:v>7.4332129963898916</c:v>
                </c:pt>
                <c:pt idx="5">
                  <c:v>7.3386837881219904</c:v>
                </c:pt>
                <c:pt idx="6">
                  <c:v>8.6909788867562376</c:v>
                </c:pt>
                <c:pt idx="7">
                  <c:v>8.1074681238615671</c:v>
                </c:pt>
                <c:pt idx="8">
                  <c:v>7.0243572395128551</c:v>
                </c:pt>
                <c:pt idx="9">
                  <c:v>7.4990138067061141</c:v>
                </c:pt>
                <c:pt idx="10">
                  <c:v>6.9728739002932549</c:v>
                </c:pt>
                <c:pt idx="11">
                  <c:v>7.4668246445497628</c:v>
                </c:pt>
                <c:pt idx="12">
                  <c:v>7.2553611738148982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3F-4E8A-96E9-AC7740CD0706}"/>
            </c:ext>
          </c:extLst>
        </c:ser>
        <c:ser>
          <c:idx val="1"/>
          <c:order val="4"/>
          <c:tx>
            <c:strRef>
              <c:f>'EM evol menusual lugar resd'!$K$139:$L$139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3F-4E8A-96E9-AC7740CD070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3F-4E8A-96E9-AC7740CD070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resd'!$K$141:$K$153</c:f>
              <c:numCache>
                <c:formatCode>0.00</c:formatCode>
                <c:ptCount val="13"/>
                <c:pt idx="0">
                  <c:v>6.105610561056106</c:v>
                </c:pt>
                <c:pt idx="1">
                  <c:v>7.1236080178173715</c:v>
                </c:pt>
                <c:pt idx="2">
                  <c:v>7.3280961182994453</c:v>
                </c:pt>
                <c:pt idx="3">
                  <c:v>7.2782485875706211</c:v>
                </c:pt>
                <c:pt idx="4">
                  <c:v>6.8206106870229011</c:v>
                </c:pt>
                <c:pt idx="12">
                  <c:v>6.8835895117540691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3F-4E8A-96E9-AC7740CD0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03F-4E8A-96E9-AC7740CD070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resd'!$C$141:$C$153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10.762376237623762</c:v>
                      </c:pt>
                      <c:pt idx="1">
                        <c:v>19.736318407960198</c:v>
                      </c:pt>
                      <c:pt idx="2">
                        <c:v>10.463869463869464</c:v>
                      </c:pt>
                      <c:pt idx="3">
                        <c:v>22.977777777777778</c:v>
                      </c:pt>
                      <c:pt idx="4">
                        <c:v>15.326923076923077</c:v>
                      </c:pt>
                      <c:pt idx="5">
                        <c:v>17.822784810126581</c:v>
                      </c:pt>
                      <c:pt idx="6">
                        <c:v>9.8461538461538467</c:v>
                      </c:pt>
                      <c:pt idx="7">
                        <c:v>6.5616438356164384</c:v>
                      </c:pt>
                      <c:pt idx="8">
                        <c:v>8.0187110187110182</c:v>
                      </c:pt>
                      <c:pt idx="9">
                        <c:v>6.7181069958847734</c:v>
                      </c:pt>
                      <c:pt idx="10">
                        <c:v>7.9976247030878858</c:v>
                      </c:pt>
                      <c:pt idx="11">
                        <c:v>7.1046831955922869</c:v>
                      </c:pt>
                      <c:pt idx="12">
                        <c:v>10.078081427774679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03F-4E8A-96E9-AC7740CD0706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 evol menusual lugar resd'!$E$139:$F$139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C03F-4E8A-96E9-AC7740CD0706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('EM evol menusual lugar resd'!$E$141:$E$152,'EM evol menusual lugar resd'!$E$153)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8.2559456398641</c:v>
                      </c:pt>
                      <c:pt idx="1">
                        <c:v>10.370414201183433</c:v>
                      </c:pt>
                      <c:pt idx="2">
                        <c:v>7.2857142857142856</c:v>
                      </c:pt>
                      <c:pt idx="3">
                        <c:v>7.2047413793103452</c:v>
                      </c:pt>
                      <c:pt idx="4">
                        <c:v>7.3737373737373737</c:v>
                      </c:pt>
                      <c:pt idx="5">
                        <c:v>6.3149792776791003</c:v>
                      </c:pt>
                      <c:pt idx="6">
                        <c:v>9.4020725388601036</c:v>
                      </c:pt>
                      <c:pt idx="7">
                        <c:v>8.7648114901256733</c:v>
                      </c:pt>
                      <c:pt idx="8">
                        <c:v>5.4844192634560907</c:v>
                      </c:pt>
                      <c:pt idx="9">
                        <c:v>8.6818181818181817</c:v>
                      </c:pt>
                      <c:pt idx="10">
                        <c:v>7.4842931937172779</c:v>
                      </c:pt>
                      <c:pt idx="11">
                        <c:v>7.4029335634167381</c:v>
                      </c:pt>
                      <c:pt idx="12">
                        <c:v>7.7124817455545056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C03F-4E8A-96E9-AC7740CD070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'EM evol menusual lugar resd'!$L$140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3F-4E8A-96E9-AC7740CD070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3F-4E8A-96E9-AC7740CD070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3F-4E8A-96E9-AC7740CD070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3F-4E8A-96E9-AC7740CD070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3F-4E8A-96E9-AC7740CD070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3F-4E8A-96E9-AC7740CD070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3F-4E8A-96E9-AC7740CD070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3F-4E8A-96E9-AC7740CD070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3F-4E8A-96E9-AC7740CD070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3F-4E8A-96E9-AC7740CD070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3F-4E8A-96E9-AC7740CD070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3F-4E8A-96E9-AC7740CD070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3F-4E8A-96E9-AC7740CD0706}"/>
              </c:ext>
            </c:extLst>
          </c:dPt>
          <c:cat>
            <c:strRef>
              <c:f>'EM evol menusual lugar resd'!$B$141:$B$152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resd'!$L$141:$L$153</c:f>
              <c:numCache>
                <c:formatCode>0.00</c:formatCode>
                <c:ptCount val="13"/>
                <c:pt idx="0">
                  <c:v>-1.2822037522901226</c:v>
                </c:pt>
                <c:pt idx="1">
                  <c:v>0.28134901100140297</c:v>
                </c:pt>
                <c:pt idx="2">
                  <c:v>-2.7406652880285876E-2</c:v>
                </c:pt>
                <c:pt idx="3">
                  <c:v>1.0000667693888028</c:v>
                </c:pt>
                <c:pt idx="4">
                  <c:v>-0.61260230936699056</c:v>
                </c:pt>
                <c:pt idx="12">
                  <c:v>-0.14332892938695174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03F-4E8A-96E9-AC7740CD0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16-4E5B-909C-3A8565014ACE}"/>
              </c:ext>
            </c:extLst>
          </c:dPt>
          <c:val>
            <c:numRef>
              <c:f>'EM evol menusual lugar resd'!$G$163:$G$175</c:f>
              <c:numCache>
                <c:formatCode>0.00</c:formatCode>
                <c:ptCount val="13"/>
                <c:pt idx="0">
                  <c:v>7.8896882494004794</c:v>
                </c:pt>
                <c:pt idx="1">
                  <c:v>6.3089552238805968</c:v>
                </c:pt>
                <c:pt idx="2">
                  <c:v>8.247519582245431</c:v>
                </c:pt>
                <c:pt idx="3">
                  <c:v>6.5773298083278258</c:v>
                </c:pt>
                <c:pt idx="4">
                  <c:v>7.4274533413606258</c:v>
                </c:pt>
                <c:pt idx="5">
                  <c:v>6.0972568578553616</c:v>
                </c:pt>
                <c:pt idx="6">
                  <c:v>6.3948832035595107</c:v>
                </c:pt>
                <c:pt idx="7">
                  <c:v>9.152667723190703</c:v>
                </c:pt>
                <c:pt idx="8">
                  <c:v>3.8022199798183651</c:v>
                </c:pt>
                <c:pt idx="9">
                  <c:v>6.659903626680193</c:v>
                </c:pt>
                <c:pt idx="10">
                  <c:v>6.7973199329983247</c:v>
                </c:pt>
                <c:pt idx="11">
                  <c:v>5.9157142857142855</c:v>
                </c:pt>
                <c:pt idx="12">
                  <c:v>6.9015844794226844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16-4E5B-909C-3A8565014ACE}"/>
            </c:ext>
          </c:extLst>
        </c:ser>
        <c:ser>
          <c:idx val="0"/>
          <c:order val="2"/>
          <c:tx>
            <c:strRef>
              <c:f>'EM evol menusual lugar resd'!$I$161:$J$161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16-4E5B-909C-3A8565014ACE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resd'!$I$163:$I$175</c:f>
              <c:numCache>
                <c:formatCode>0.00</c:formatCode>
                <c:ptCount val="13"/>
                <c:pt idx="0">
                  <c:v>7.4726443768996962</c:v>
                </c:pt>
                <c:pt idx="1">
                  <c:v>6.4013086150490732</c:v>
                </c:pt>
                <c:pt idx="2">
                  <c:v>6.2750000000000004</c:v>
                </c:pt>
                <c:pt idx="3">
                  <c:v>6.08</c:v>
                </c:pt>
                <c:pt idx="4">
                  <c:v>6.1149542217700912</c:v>
                </c:pt>
                <c:pt idx="5">
                  <c:v>6.4898218829516541</c:v>
                </c:pt>
                <c:pt idx="6">
                  <c:v>7.2997481108312341</c:v>
                </c:pt>
                <c:pt idx="7">
                  <c:v>8.6292808219178081</c:v>
                </c:pt>
                <c:pt idx="8">
                  <c:v>6.8179059180576633</c:v>
                </c:pt>
                <c:pt idx="9">
                  <c:v>6.7761194029850742</c:v>
                </c:pt>
                <c:pt idx="10">
                  <c:v>5.8956521739130432</c:v>
                </c:pt>
                <c:pt idx="11">
                  <c:v>5.9455370650529504</c:v>
                </c:pt>
                <c:pt idx="12">
                  <c:v>6.7524429967426709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16-4E5B-909C-3A8565014ACE}"/>
            </c:ext>
          </c:extLst>
        </c:ser>
        <c:ser>
          <c:idx val="1"/>
          <c:order val="3"/>
          <c:tx>
            <c:strRef>
              <c:f>'EM evol menusual lugar resd'!$K$161:$L$161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16-4E5B-909C-3A8565014AC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16-4E5B-909C-3A8565014ACE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resd'!$K$163:$K$175</c:f>
              <c:numCache>
                <c:formatCode>0.00</c:formatCode>
                <c:ptCount val="13"/>
                <c:pt idx="0">
                  <c:v>6.2831491712707184</c:v>
                </c:pt>
                <c:pt idx="1">
                  <c:v>6.1758793969849251</c:v>
                </c:pt>
                <c:pt idx="2">
                  <c:v>6.145161290322581</c:v>
                </c:pt>
                <c:pt idx="3">
                  <c:v>5.8751269035532996</c:v>
                </c:pt>
                <c:pt idx="4">
                  <c:v>5.4848484848484844</c:v>
                </c:pt>
                <c:pt idx="12">
                  <c:v>6.0085378868729986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16-4E5B-909C-3A8565014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916-4E5B-909C-3A8565014AC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resd'!$C$163:$C$175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4.729166666666667</c:v>
                      </c:pt>
                      <c:pt idx="1">
                        <c:v>6.1937499999999996</c:v>
                      </c:pt>
                      <c:pt idx="2">
                        <c:v>6.4149377593360999</c:v>
                      </c:pt>
                      <c:pt idx="3">
                        <c:v>7</c:v>
                      </c:pt>
                      <c:pt idx="4">
                        <c:v>4.4880239520958085</c:v>
                      </c:pt>
                      <c:pt idx="5">
                        <c:v>6.6040609137055837</c:v>
                      </c:pt>
                      <c:pt idx="6">
                        <c:v>4.1475409836065573</c:v>
                      </c:pt>
                      <c:pt idx="7">
                        <c:v>8.2528735632183903</c:v>
                      </c:pt>
                      <c:pt idx="8">
                        <c:v>7.3111702127659575</c:v>
                      </c:pt>
                      <c:pt idx="9">
                        <c:v>5.4994388327721664</c:v>
                      </c:pt>
                      <c:pt idx="10">
                        <c:v>8.594678217821782</c:v>
                      </c:pt>
                      <c:pt idx="11">
                        <c:v>6.6066790352504636</c:v>
                      </c:pt>
                      <c:pt idx="12">
                        <c:v>7.0498887829679058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916-4E5B-909C-3A8565014AC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resd'!$L$162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16-4E5B-909C-3A8565014AC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16-4E5B-909C-3A8565014AC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16-4E5B-909C-3A8565014AC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16-4E5B-909C-3A8565014AC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16-4E5B-909C-3A8565014AC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16-4E5B-909C-3A8565014AC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16-4E5B-909C-3A8565014AC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16-4E5B-909C-3A8565014AC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16-4E5B-909C-3A8565014AC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16-4E5B-909C-3A8565014AC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16-4E5B-909C-3A8565014AC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16-4E5B-909C-3A8565014AC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16-4E5B-909C-3A8565014ACE}"/>
              </c:ext>
            </c:extLst>
          </c:dPt>
          <c:cat>
            <c:strRef>
              <c:f>'EM evol menusual lugar resd'!$B$163:$B$174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resd'!$L$163:$L$175</c:f>
              <c:numCache>
                <c:formatCode>0.00</c:formatCode>
                <c:ptCount val="13"/>
                <c:pt idx="0">
                  <c:v>-1.1894952056289778</c:v>
                </c:pt>
                <c:pt idx="1">
                  <c:v>-0.22542921806414817</c:v>
                </c:pt>
                <c:pt idx="2">
                  <c:v>-0.12983870967741939</c:v>
                </c:pt>
                <c:pt idx="3">
                  <c:v>-0.20487309644670049</c:v>
                </c:pt>
                <c:pt idx="4">
                  <c:v>-0.63010573692160676</c:v>
                </c:pt>
                <c:pt idx="12">
                  <c:v>-0.39989953947628276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916-4E5B-909C-3A8565014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36-46C8-BEBA-37B15BD78A36}"/>
              </c:ext>
            </c:extLst>
          </c:dPt>
          <c:val>
            <c:numRef>
              <c:f>'EM evol menusual lugar resd'!$G$185:$G$197</c:f>
              <c:numCache>
                <c:formatCode>0.00</c:formatCode>
                <c:ptCount val="13"/>
                <c:pt idx="0">
                  <c:v>7.064327485380117</c:v>
                </c:pt>
                <c:pt idx="1">
                  <c:v>6.0017182130584192</c:v>
                </c:pt>
                <c:pt idx="2">
                  <c:v>5.8</c:v>
                </c:pt>
                <c:pt idx="3">
                  <c:v>7.638418079096045</c:v>
                </c:pt>
                <c:pt idx="4">
                  <c:v>7.21218487394958</c:v>
                </c:pt>
                <c:pt idx="5">
                  <c:v>5.7923076923076922</c:v>
                </c:pt>
                <c:pt idx="6">
                  <c:v>6.7221052631578946</c:v>
                </c:pt>
                <c:pt idx="7">
                  <c:v>8.1743341404358354</c:v>
                </c:pt>
                <c:pt idx="8">
                  <c:v>6.3220973782771539</c:v>
                </c:pt>
                <c:pt idx="9">
                  <c:v>5.6042884990253414</c:v>
                </c:pt>
                <c:pt idx="10">
                  <c:v>6.9888888888888889</c:v>
                </c:pt>
                <c:pt idx="11">
                  <c:v>5.783050847457627</c:v>
                </c:pt>
                <c:pt idx="12">
                  <c:v>6.5356719601801379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36-46C8-BEBA-37B15BD78A36}"/>
            </c:ext>
          </c:extLst>
        </c:ser>
        <c:ser>
          <c:idx val="0"/>
          <c:order val="2"/>
          <c:tx>
            <c:strRef>
              <c:f>'EM evol menusual lugar resd'!$I$183:$J$183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36-46C8-BEBA-37B15BD78A3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resd'!$I$185:$I$197</c:f>
              <c:numCache>
                <c:formatCode>0.00</c:formatCode>
                <c:ptCount val="13"/>
                <c:pt idx="0">
                  <c:v>6.507518796992481</c:v>
                </c:pt>
                <c:pt idx="1">
                  <c:v>5.4409937888198758</c:v>
                </c:pt>
                <c:pt idx="2">
                  <c:v>8.1169811320754715</c:v>
                </c:pt>
                <c:pt idx="3">
                  <c:v>6.2214765100671139</c:v>
                </c:pt>
                <c:pt idx="4">
                  <c:v>6.4589371980676331</c:v>
                </c:pt>
                <c:pt idx="5">
                  <c:v>6.453125</c:v>
                </c:pt>
                <c:pt idx="6">
                  <c:v>7.4974874371859297</c:v>
                </c:pt>
                <c:pt idx="7">
                  <c:v>7.6410256410256414</c:v>
                </c:pt>
                <c:pt idx="8">
                  <c:v>6.5055555555555555</c:v>
                </c:pt>
                <c:pt idx="9">
                  <c:v>6.2515923566878984</c:v>
                </c:pt>
                <c:pt idx="10">
                  <c:v>5.4505119453924911</c:v>
                </c:pt>
                <c:pt idx="11">
                  <c:v>6.0257731958762886</c:v>
                </c:pt>
                <c:pt idx="12">
                  <c:v>6.4340909090909095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36-46C8-BEBA-37B15BD78A36}"/>
            </c:ext>
          </c:extLst>
        </c:ser>
        <c:ser>
          <c:idx val="1"/>
          <c:order val="3"/>
          <c:tx>
            <c:strRef>
              <c:f>'EM evol menusual lugar resd'!$K$183:$L$183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36-46C8-BEBA-37B15BD78A3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B36-46C8-BEBA-37B15BD78A3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resd'!$K$185:$K$197</c:f>
              <c:numCache>
                <c:formatCode>0.00</c:formatCode>
                <c:ptCount val="13"/>
                <c:pt idx="0">
                  <c:v>5.481770833333333</c:v>
                </c:pt>
                <c:pt idx="1">
                  <c:v>6.9267241379310347</c:v>
                </c:pt>
                <c:pt idx="2">
                  <c:v>6.3471502590673579</c:v>
                </c:pt>
                <c:pt idx="3">
                  <c:v>5.9955156950672643</c:v>
                </c:pt>
                <c:pt idx="4">
                  <c:v>6.3770491803278686</c:v>
                </c:pt>
                <c:pt idx="12">
                  <c:v>6.1109185441941074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36-46C8-BEBA-37B15BD78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B36-46C8-BEBA-37B15BD78A3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resd'!$C$185:$C$197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32.443708609271525</c:v>
                      </c:pt>
                      <c:pt idx="1">
                        <c:v>0</c:v>
                      </c:pt>
                      <c:pt idx="2">
                        <c:v>1</c:v>
                      </c:pt>
                      <c:pt idx="3">
                        <c:v>32.390243902439025</c:v>
                      </c:pt>
                      <c:pt idx="4">
                        <c:v>10.127906976744185</c:v>
                      </c:pt>
                      <c:pt idx="5">
                        <c:v>12.737704918032787</c:v>
                      </c:pt>
                      <c:pt idx="6">
                        <c:v>8.5</c:v>
                      </c:pt>
                      <c:pt idx="7">
                        <c:v>8.4782608695652169</c:v>
                      </c:pt>
                      <c:pt idx="8">
                        <c:v>7.233009708737864</c:v>
                      </c:pt>
                      <c:pt idx="9">
                        <c:v>5.6141732283464565</c:v>
                      </c:pt>
                      <c:pt idx="10">
                        <c:v>6.1492063492063496</c:v>
                      </c:pt>
                      <c:pt idx="11">
                        <c:v>6.48</c:v>
                      </c:pt>
                      <c:pt idx="12">
                        <c:v>10.31743119266055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B36-46C8-BEBA-37B15BD78A3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resd'!$L$184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36-46C8-BEBA-37B15BD78A3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36-46C8-BEBA-37B15BD78A3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36-46C8-BEBA-37B15BD78A3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36-46C8-BEBA-37B15BD78A3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36-46C8-BEBA-37B15BD78A3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36-46C8-BEBA-37B15BD78A3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36-46C8-BEBA-37B15BD78A3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36-46C8-BEBA-37B15BD78A3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36-46C8-BEBA-37B15BD78A3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36-46C8-BEBA-37B15BD78A3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36-46C8-BEBA-37B15BD78A3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36-46C8-BEBA-37B15BD78A3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36-46C8-BEBA-37B15BD78A36}"/>
              </c:ext>
            </c:extLst>
          </c:dPt>
          <c:cat>
            <c:strRef>
              <c:f>'EM evol menusual lugar resd'!$B$185:$B$196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resd'!$L$185:$L$197</c:f>
              <c:numCache>
                <c:formatCode>0.00</c:formatCode>
                <c:ptCount val="13"/>
                <c:pt idx="0">
                  <c:v>-1.025747963659148</c:v>
                </c:pt>
                <c:pt idx="1">
                  <c:v>1.4857303491111589</c:v>
                </c:pt>
                <c:pt idx="2">
                  <c:v>-1.7698308730081136</c:v>
                </c:pt>
                <c:pt idx="3">
                  <c:v>-0.22596081499984955</c:v>
                </c:pt>
                <c:pt idx="4">
                  <c:v>-8.1888017739764507E-2</c:v>
                </c:pt>
                <c:pt idx="12">
                  <c:v>-0.38760870175581896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B36-46C8-BEBA-37B15BD78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8A-4D23-B842-D1D20F3F488F}"/>
              </c:ext>
            </c:extLst>
          </c:dPt>
          <c:val>
            <c:numRef>
              <c:f>'EM evol menusual lugar resd'!$G$207:$G$219</c:f>
              <c:numCache>
                <c:formatCode>0.00</c:formatCode>
                <c:ptCount val="13"/>
                <c:pt idx="0">
                  <c:v>6.0776859504132235</c:v>
                </c:pt>
                <c:pt idx="1">
                  <c:v>5.9933774834437088</c:v>
                </c:pt>
                <c:pt idx="2">
                  <c:v>8.1340579710144922</c:v>
                </c:pt>
                <c:pt idx="3">
                  <c:v>6.2178649237472765</c:v>
                </c:pt>
                <c:pt idx="4">
                  <c:v>6.8917682926829267</c:v>
                </c:pt>
                <c:pt idx="5">
                  <c:v>9.4403669724770634</c:v>
                </c:pt>
                <c:pt idx="6">
                  <c:v>7.887096774193548</c:v>
                </c:pt>
                <c:pt idx="7">
                  <c:v>10.66044142614601</c:v>
                </c:pt>
                <c:pt idx="8">
                  <c:v>7.0082644628099171</c:v>
                </c:pt>
                <c:pt idx="9">
                  <c:v>7.85121107266436</c:v>
                </c:pt>
                <c:pt idx="10">
                  <c:v>6.8798185941043082</c:v>
                </c:pt>
                <c:pt idx="11">
                  <c:v>6.9953379953379953</c:v>
                </c:pt>
                <c:pt idx="12">
                  <c:v>7.3596219398822438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8A-4D23-B842-D1D20F3F488F}"/>
            </c:ext>
          </c:extLst>
        </c:ser>
        <c:ser>
          <c:idx val="0"/>
          <c:order val="2"/>
          <c:tx>
            <c:strRef>
              <c:f>'EM evol menusual lugar resd'!$I$205:$J$205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8A-4D23-B842-D1D20F3F488F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resd'!$I$207:$I$219</c:f>
              <c:numCache>
                <c:formatCode>0.00</c:formatCode>
                <c:ptCount val="13"/>
                <c:pt idx="0">
                  <c:v>5.9</c:v>
                </c:pt>
                <c:pt idx="1">
                  <c:v>6.8988549618320612</c:v>
                </c:pt>
                <c:pt idx="2">
                  <c:v>6.4636871508379885</c:v>
                </c:pt>
                <c:pt idx="3">
                  <c:v>6.9722222222222223</c:v>
                </c:pt>
                <c:pt idx="4">
                  <c:v>6.0145985401459852</c:v>
                </c:pt>
                <c:pt idx="5">
                  <c:v>7.2442244224422438</c:v>
                </c:pt>
                <c:pt idx="6">
                  <c:v>7.7444668008048287</c:v>
                </c:pt>
                <c:pt idx="7">
                  <c:v>9.1486486486486491</c:v>
                </c:pt>
                <c:pt idx="8">
                  <c:v>7.572802197802198</c:v>
                </c:pt>
                <c:pt idx="9">
                  <c:v>6.8905950095969288</c:v>
                </c:pt>
                <c:pt idx="10">
                  <c:v>6.4056224899598391</c:v>
                </c:pt>
                <c:pt idx="11">
                  <c:v>6.5568445475638049</c:v>
                </c:pt>
                <c:pt idx="12">
                  <c:v>6.9738366988586478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8A-4D23-B842-D1D20F3F488F}"/>
            </c:ext>
          </c:extLst>
        </c:ser>
        <c:ser>
          <c:idx val="1"/>
          <c:order val="3"/>
          <c:tx>
            <c:strRef>
              <c:f>'EM evol menusual lugar resd'!$K$205:$L$205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8A-4D23-B842-D1D20F3F488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08A-4D23-B842-D1D20F3F488F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resd'!$K$207:$K$219</c:f>
              <c:numCache>
                <c:formatCode>0.00</c:formatCode>
                <c:ptCount val="13"/>
                <c:pt idx="0">
                  <c:v>6.8338150289017339</c:v>
                </c:pt>
                <c:pt idx="1">
                  <c:v>6.6141304347826084</c:v>
                </c:pt>
                <c:pt idx="2">
                  <c:v>6.5629453681710217</c:v>
                </c:pt>
                <c:pt idx="3">
                  <c:v>6.2068965517241379</c:v>
                </c:pt>
                <c:pt idx="4">
                  <c:v>6.0151975683890582</c:v>
                </c:pt>
                <c:pt idx="12">
                  <c:v>6.5137916838205019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8A-4D23-B842-D1D20F3F4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08A-4D23-B842-D1D20F3F488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resd'!$C$207:$C$219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199.5</c:v>
                      </c:pt>
                      <c:pt idx="2">
                        <c:v>22.25</c:v>
                      </c:pt>
                      <c:pt idx="3">
                        <c:v>22.166666666666668</c:v>
                      </c:pt>
                      <c:pt idx="4">
                        <c:v>5.22463768115942</c:v>
                      </c:pt>
                      <c:pt idx="5">
                        <c:v>6.5864978902953588</c:v>
                      </c:pt>
                      <c:pt idx="6">
                        <c:v>8</c:v>
                      </c:pt>
                      <c:pt idx="7">
                        <c:v>6.2767295597484276</c:v>
                      </c:pt>
                      <c:pt idx="8">
                        <c:v>7.1424936386768447</c:v>
                      </c:pt>
                      <c:pt idx="9">
                        <c:v>7.0343749999999998</c:v>
                      </c:pt>
                      <c:pt idx="10">
                        <c:v>8.2730192719486073</c:v>
                      </c:pt>
                      <c:pt idx="11">
                        <c:v>6.3706981317600784</c:v>
                      </c:pt>
                      <c:pt idx="12">
                        <c:v>7.3112139917695469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08A-4D23-B842-D1D20F3F488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resd'!$L$206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8A-4D23-B842-D1D20F3F488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8A-4D23-B842-D1D20F3F488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8A-4D23-B842-D1D20F3F488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8A-4D23-B842-D1D20F3F488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8A-4D23-B842-D1D20F3F488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8A-4D23-B842-D1D20F3F488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8A-4D23-B842-D1D20F3F488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8A-4D23-B842-D1D20F3F488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8A-4D23-B842-D1D20F3F488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8A-4D23-B842-D1D20F3F488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8A-4D23-B842-D1D20F3F488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8A-4D23-B842-D1D20F3F488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8A-4D23-B842-D1D20F3F488F}"/>
              </c:ext>
            </c:extLst>
          </c:dPt>
          <c:cat>
            <c:strRef>
              <c:f>'EM evol menusual lugar resd'!$B$207:$B$218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resd'!$L$207:$L$219</c:f>
              <c:numCache>
                <c:formatCode>0.00</c:formatCode>
                <c:ptCount val="13"/>
                <c:pt idx="0">
                  <c:v>0.93381502890173351</c:v>
                </c:pt>
                <c:pt idx="1">
                  <c:v>-0.28472452704945272</c:v>
                </c:pt>
                <c:pt idx="2">
                  <c:v>9.9258217333033194E-2</c:v>
                </c:pt>
                <c:pt idx="3">
                  <c:v>-0.76532567049808442</c:v>
                </c:pt>
                <c:pt idx="4">
                  <c:v>5.9902824307300762E-4</c:v>
                </c:pt>
                <c:pt idx="12">
                  <c:v>5.1073319951733254E-2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08A-4D23-B842-D1D20F3F4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82-4BDF-9A96-4ED9AD7684AD}"/>
              </c:ext>
            </c:extLst>
          </c:dPt>
          <c:val>
            <c:numRef>
              <c:f>'EM evol menusual lugar resd'!$G$229:$G$241</c:f>
              <c:numCache>
                <c:formatCode>0.00</c:formatCode>
                <c:ptCount val="13"/>
                <c:pt idx="0">
                  <c:v>7.064327485380117</c:v>
                </c:pt>
                <c:pt idx="1">
                  <c:v>6.0017182130584192</c:v>
                </c:pt>
                <c:pt idx="2">
                  <c:v>5.8</c:v>
                </c:pt>
                <c:pt idx="3">
                  <c:v>7.638418079096045</c:v>
                </c:pt>
                <c:pt idx="4">
                  <c:v>7.21218487394958</c:v>
                </c:pt>
                <c:pt idx="5">
                  <c:v>5.7923076923076922</c:v>
                </c:pt>
                <c:pt idx="6">
                  <c:v>6.7221052631578946</c:v>
                </c:pt>
                <c:pt idx="7">
                  <c:v>8.1743341404358354</c:v>
                </c:pt>
                <c:pt idx="8">
                  <c:v>6.3220973782771539</c:v>
                </c:pt>
                <c:pt idx="9">
                  <c:v>5.6042884990253414</c:v>
                </c:pt>
                <c:pt idx="10">
                  <c:v>6.9888888888888889</c:v>
                </c:pt>
                <c:pt idx="11">
                  <c:v>5.783050847457627</c:v>
                </c:pt>
                <c:pt idx="12">
                  <c:v>6.5356719601801379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82-4BDF-9A96-4ED9AD7684AD}"/>
            </c:ext>
          </c:extLst>
        </c:ser>
        <c:ser>
          <c:idx val="0"/>
          <c:order val="2"/>
          <c:tx>
            <c:strRef>
              <c:f>'EM evol menusual lugar resd'!$I$227:$J$227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82-4BDF-9A96-4ED9AD7684A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resd'!$I$229:$I$241</c:f>
              <c:numCache>
                <c:formatCode>0.00</c:formatCode>
                <c:ptCount val="13"/>
                <c:pt idx="0">
                  <c:v>6.507518796992481</c:v>
                </c:pt>
                <c:pt idx="1">
                  <c:v>5.4409937888198758</c:v>
                </c:pt>
                <c:pt idx="2">
                  <c:v>8.1169811320754715</c:v>
                </c:pt>
                <c:pt idx="3">
                  <c:v>6.2214765100671139</c:v>
                </c:pt>
                <c:pt idx="4">
                  <c:v>6.4589371980676331</c:v>
                </c:pt>
                <c:pt idx="5">
                  <c:v>6.453125</c:v>
                </c:pt>
                <c:pt idx="6">
                  <c:v>7.4974874371859297</c:v>
                </c:pt>
                <c:pt idx="7">
                  <c:v>7.6410256410256414</c:v>
                </c:pt>
                <c:pt idx="8">
                  <c:v>6.5055555555555555</c:v>
                </c:pt>
                <c:pt idx="9">
                  <c:v>6.2515923566878984</c:v>
                </c:pt>
                <c:pt idx="10">
                  <c:v>5.4505119453924911</c:v>
                </c:pt>
                <c:pt idx="11">
                  <c:v>6.0257731958762886</c:v>
                </c:pt>
                <c:pt idx="12">
                  <c:v>6.4340909090909095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82-4BDF-9A96-4ED9AD7684AD}"/>
            </c:ext>
          </c:extLst>
        </c:ser>
        <c:ser>
          <c:idx val="1"/>
          <c:order val="3"/>
          <c:tx>
            <c:strRef>
              <c:f>'EM evol menusual lugar resd'!$K$227:$L$227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82-4BDF-9A96-4ED9AD7684A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82-4BDF-9A96-4ED9AD7684A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resd'!$K$229:$K$241</c:f>
              <c:numCache>
                <c:formatCode>0.00</c:formatCode>
                <c:ptCount val="13"/>
                <c:pt idx="0">
                  <c:v>5.481770833333333</c:v>
                </c:pt>
                <c:pt idx="1">
                  <c:v>6.9267241379310347</c:v>
                </c:pt>
                <c:pt idx="2">
                  <c:v>6.3471502590673579</c:v>
                </c:pt>
                <c:pt idx="3">
                  <c:v>5.9955156950672643</c:v>
                </c:pt>
                <c:pt idx="4">
                  <c:v>6.3770491803278686</c:v>
                </c:pt>
                <c:pt idx="12">
                  <c:v>6.1109185441941074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82-4BDF-9A96-4ED9AD768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382-4BDF-9A96-4ED9AD7684A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resd'!$C$229:$C$241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32.443708609271525</c:v>
                      </c:pt>
                      <c:pt idx="1">
                        <c:v>0</c:v>
                      </c:pt>
                      <c:pt idx="2">
                        <c:v>1</c:v>
                      </c:pt>
                      <c:pt idx="3">
                        <c:v>32.390243902439025</c:v>
                      </c:pt>
                      <c:pt idx="4">
                        <c:v>10.127906976744185</c:v>
                      </c:pt>
                      <c:pt idx="5">
                        <c:v>12.737704918032787</c:v>
                      </c:pt>
                      <c:pt idx="6">
                        <c:v>8.5</c:v>
                      </c:pt>
                      <c:pt idx="7">
                        <c:v>8.4782608695652169</c:v>
                      </c:pt>
                      <c:pt idx="8">
                        <c:v>7.233009708737864</c:v>
                      </c:pt>
                      <c:pt idx="9">
                        <c:v>5.6141732283464565</c:v>
                      </c:pt>
                      <c:pt idx="10">
                        <c:v>6.1492063492063496</c:v>
                      </c:pt>
                      <c:pt idx="11">
                        <c:v>6.48</c:v>
                      </c:pt>
                      <c:pt idx="12">
                        <c:v>10.31743119266055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382-4BDF-9A96-4ED9AD7684A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resd'!$L$228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82-4BDF-9A96-4ED9AD7684A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82-4BDF-9A96-4ED9AD7684A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82-4BDF-9A96-4ED9AD7684A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82-4BDF-9A96-4ED9AD7684A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82-4BDF-9A96-4ED9AD7684A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82-4BDF-9A96-4ED9AD7684A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82-4BDF-9A96-4ED9AD7684A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82-4BDF-9A96-4ED9AD7684A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82-4BDF-9A96-4ED9AD7684A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82-4BDF-9A96-4ED9AD7684A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82-4BDF-9A96-4ED9AD7684A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82-4BDF-9A96-4ED9AD7684A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82-4BDF-9A96-4ED9AD7684AD}"/>
              </c:ext>
            </c:extLst>
          </c:dPt>
          <c:cat>
            <c:strRef>
              <c:f>'EM evol menusual lugar resd'!$B$229:$B$240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resd'!$L$229:$L$241</c:f>
              <c:numCache>
                <c:formatCode>0.00</c:formatCode>
                <c:ptCount val="13"/>
                <c:pt idx="0">
                  <c:v>-1.025747963659148</c:v>
                </c:pt>
                <c:pt idx="1">
                  <c:v>1.4857303491111589</c:v>
                </c:pt>
                <c:pt idx="2">
                  <c:v>-1.7698308730081136</c:v>
                </c:pt>
                <c:pt idx="3">
                  <c:v>-0.22596081499984955</c:v>
                </c:pt>
                <c:pt idx="4">
                  <c:v>-8.1888017739764507E-2</c:v>
                </c:pt>
                <c:pt idx="12">
                  <c:v>-0.38760870175581896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382-4BDF-9A96-4ED9AD768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58-467A-9EA3-27F3CFB90B79}"/>
              </c:ext>
            </c:extLst>
          </c:dPt>
          <c:val>
            <c:numRef>
              <c:f>'Viajeros entr evol mensu TF'!$G$97:$G$109</c:f>
              <c:numCache>
                <c:formatCode>#,##0</c:formatCode>
                <c:ptCount val="13"/>
                <c:pt idx="0">
                  <c:v>13042</c:v>
                </c:pt>
                <c:pt idx="1">
                  <c:v>20766</c:v>
                </c:pt>
                <c:pt idx="2">
                  <c:v>18394</c:v>
                </c:pt>
                <c:pt idx="3">
                  <c:v>14296</c:v>
                </c:pt>
                <c:pt idx="4">
                  <c:v>12708</c:v>
                </c:pt>
                <c:pt idx="5">
                  <c:v>8919</c:v>
                </c:pt>
                <c:pt idx="6">
                  <c:v>12673</c:v>
                </c:pt>
                <c:pt idx="7">
                  <c:v>16215</c:v>
                </c:pt>
                <c:pt idx="8">
                  <c:v>10082</c:v>
                </c:pt>
                <c:pt idx="9">
                  <c:v>19766</c:v>
                </c:pt>
                <c:pt idx="10">
                  <c:v>12125</c:v>
                </c:pt>
                <c:pt idx="11">
                  <c:v>11558</c:v>
                </c:pt>
                <c:pt idx="12">
                  <c:v>170544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58-467A-9EA3-27F3CFB90B79}"/>
            </c:ext>
          </c:extLst>
        </c:ser>
        <c:ser>
          <c:idx val="0"/>
          <c:order val="2"/>
          <c:tx>
            <c:strRef>
              <c:f>'Viajeros entr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58-467A-9EA3-27F3CFB90B7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TF'!$I$97:$I$109</c:f>
              <c:numCache>
                <c:formatCode>#,##0</c:formatCode>
                <c:ptCount val="13"/>
                <c:pt idx="0">
                  <c:v>12657</c:v>
                </c:pt>
                <c:pt idx="1">
                  <c:v>13859</c:v>
                </c:pt>
                <c:pt idx="2">
                  <c:v>13581</c:v>
                </c:pt>
                <c:pt idx="3">
                  <c:v>13460</c:v>
                </c:pt>
                <c:pt idx="4">
                  <c:v>11123</c:v>
                </c:pt>
                <c:pt idx="5">
                  <c:v>10341</c:v>
                </c:pt>
                <c:pt idx="6">
                  <c:v>11093</c:v>
                </c:pt>
                <c:pt idx="7">
                  <c:v>11617</c:v>
                </c:pt>
                <c:pt idx="8">
                  <c:v>10362</c:v>
                </c:pt>
                <c:pt idx="9">
                  <c:v>13445</c:v>
                </c:pt>
                <c:pt idx="10">
                  <c:v>12096</c:v>
                </c:pt>
                <c:pt idx="11">
                  <c:v>12089</c:v>
                </c:pt>
                <c:pt idx="12">
                  <c:v>145723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58-467A-9EA3-27F3CFB90B79}"/>
            </c:ext>
          </c:extLst>
        </c:ser>
        <c:ser>
          <c:idx val="1"/>
          <c:order val="3"/>
          <c:tx>
            <c:strRef>
              <c:f>'Viajeros entr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58-467A-9EA3-27F3CFB90B7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58-467A-9EA3-27F3CFB90B7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TF'!$K$97:$K$109</c:f>
              <c:numCache>
                <c:formatCode>#,##0</c:formatCode>
                <c:ptCount val="13"/>
                <c:pt idx="0">
                  <c:v>13395</c:v>
                </c:pt>
                <c:pt idx="1">
                  <c:v>13728</c:v>
                </c:pt>
                <c:pt idx="2">
                  <c:v>13909</c:v>
                </c:pt>
                <c:pt idx="3">
                  <c:v>11799</c:v>
                </c:pt>
                <c:pt idx="4">
                  <c:v>10284</c:v>
                </c:pt>
                <c:pt idx="12">
                  <c:v>63115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58-467A-9EA3-27F3CFB90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358-467A-9EA3-27F3CFB90B7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7891</c:v>
                      </c:pt>
                      <c:pt idx="1">
                        <c:v>7950</c:v>
                      </c:pt>
                      <c:pt idx="2">
                        <c:v>8848</c:v>
                      </c:pt>
                      <c:pt idx="3">
                        <c:v>10186</c:v>
                      </c:pt>
                      <c:pt idx="4">
                        <c:v>9107</c:v>
                      </c:pt>
                      <c:pt idx="5">
                        <c:v>8065</c:v>
                      </c:pt>
                      <c:pt idx="6">
                        <c:v>12664</c:v>
                      </c:pt>
                      <c:pt idx="7">
                        <c:v>13893</c:v>
                      </c:pt>
                      <c:pt idx="8">
                        <c:v>9524</c:v>
                      </c:pt>
                      <c:pt idx="9">
                        <c:v>13558</c:v>
                      </c:pt>
                      <c:pt idx="10">
                        <c:v>13775</c:v>
                      </c:pt>
                      <c:pt idx="11">
                        <c:v>13244</c:v>
                      </c:pt>
                      <c:pt idx="12">
                        <c:v>128705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358-467A-9EA3-27F3CFB90B7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58-467A-9EA3-27F3CFB90B7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58-467A-9EA3-27F3CFB90B7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58-467A-9EA3-27F3CFB90B7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58-467A-9EA3-27F3CFB90B7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58-467A-9EA3-27F3CFB90B7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58-467A-9EA3-27F3CFB90B7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58-467A-9EA3-27F3CFB90B7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58-467A-9EA3-27F3CFB90B7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58-467A-9EA3-27F3CFB90B7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58-467A-9EA3-27F3CFB90B7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58-467A-9EA3-27F3CFB90B7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58-467A-9EA3-27F3CFB90B7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58-467A-9EA3-27F3CFB90B79}"/>
              </c:ext>
            </c:extLst>
          </c:dPt>
          <c:cat>
            <c:strRef>
              <c:f>'Viajeros entr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TF'!$L$97:$L$109</c:f>
              <c:numCache>
                <c:formatCode>0.0%</c:formatCode>
                <c:ptCount val="13"/>
                <c:pt idx="0">
                  <c:v>5.8307655842616768E-2</c:v>
                </c:pt>
                <c:pt idx="1">
                  <c:v>-9.4523414387762683E-3</c:v>
                </c:pt>
                <c:pt idx="2">
                  <c:v>2.4151387968485372E-2</c:v>
                </c:pt>
                <c:pt idx="3">
                  <c:v>-0.12340267459138188</c:v>
                </c:pt>
                <c:pt idx="4">
                  <c:v>-7.5429290658994841E-2</c:v>
                </c:pt>
                <c:pt idx="12">
                  <c:v>-2.419604205318493E-2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358-467A-9EA3-27F3CFB90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34-4809-AD91-8867AD495171}"/>
              </c:ext>
            </c:extLst>
          </c:dPt>
          <c:val>
            <c:numRef>
              <c:f>'EM evol menusual lugar resd'!$G$251:$G$263</c:f>
              <c:numCache>
                <c:formatCode>0.00</c:formatCode>
                <c:ptCount val="13"/>
                <c:pt idx="0">
                  <c:v>6.6791044776119399</c:v>
                </c:pt>
                <c:pt idx="1">
                  <c:v>7.3864491844416564</c:v>
                </c:pt>
                <c:pt idx="2">
                  <c:v>8.1396011396011403</c:v>
                </c:pt>
                <c:pt idx="3">
                  <c:v>10.617021276595745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5.4848484848484844</c:v>
                </c:pt>
                <c:pt idx="9">
                  <c:v>7.0281124497991971</c:v>
                </c:pt>
                <c:pt idx="10">
                  <c:v>6.9292035398230087</c:v>
                </c:pt>
                <c:pt idx="11">
                  <c:v>7.7650429799426934</c:v>
                </c:pt>
                <c:pt idx="12">
                  <c:v>7.6333961079723789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34-4809-AD91-8867AD495171}"/>
            </c:ext>
          </c:extLst>
        </c:ser>
        <c:ser>
          <c:idx val="0"/>
          <c:order val="2"/>
          <c:tx>
            <c:strRef>
              <c:f>'EM evol menusual lugar resd'!$I$249:$J$249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34-4809-AD91-8867AD49517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resd'!$I$251:$I$263</c:f>
              <c:numCache>
                <c:formatCode>0.00</c:formatCode>
                <c:ptCount val="13"/>
                <c:pt idx="0">
                  <c:v>7.8186274509803919</c:v>
                </c:pt>
                <c:pt idx="1">
                  <c:v>6.7122969837587005</c:v>
                </c:pt>
                <c:pt idx="2">
                  <c:v>7.5135135135135132</c:v>
                </c:pt>
                <c:pt idx="3">
                  <c:v>7.9359605911330053</c:v>
                </c:pt>
                <c:pt idx="4">
                  <c:v>0</c:v>
                </c:pt>
                <c:pt idx="5">
                  <c:v>5.6923076923076925</c:v>
                </c:pt>
                <c:pt idx="6">
                  <c:v>9.3125</c:v>
                </c:pt>
                <c:pt idx="7">
                  <c:v>4</c:v>
                </c:pt>
                <c:pt idx="8">
                  <c:v>10.666666666666666</c:v>
                </c:pt>
                <c:pt idx="9">
                  <c:v>7.4749999999999996</c:v>
                </c:pt>
                <c:pt idx="10">
                  <c:v>6.9086538461538458</c:v>
                </c:pt>
                <c:pt idx="11">
                  <c:v>7.7109375</c:v>
                </c:pt>
                <c:pt idx="12">
                  <c:v>7.548327137546468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34-4809-AD91-8867AD495171}"/>
            </c:ext>
          </c:extLst>
        </c:ser>
        <c:ser>
          <c:idx val="1"/>
          <c:order val="3"/>
          <c:tx>
            <c:strRef>
              <c:f>'EM evol menusual lugar resd'!$K$249:$L$249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34-4809-AD91-8867AD49517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34-4809-AD91-8867AD49517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resd'!$K$251:$K$263</c:f>
              <c:numCache>
                <c:formatCode>0.00</c:formatCode>
                <c:ptCount val="13"/>
                <c:pt idx="0">
                  <c:v>9.7949999999999999</c:v>
                </c:pt>
                <c:pt idx="1">
                  <c:v>6.4104938271604937</c:v>
                </c:pt>
                <c:pt idx="2">
                  <c:v>8.8395904436860064</c:v>
                </c:pt>
                <c:pt idx="3">
                  <c:v>12.020833333333334</c:v>
                </c:pt>
                <c:pt idx="4">
                  <c:v>8.5714285714285712</c:v>
                </c:pt>
                <c:pt idx="12">
                  <c:v>8.522114347357066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34-4809-AD91-8867AD495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834-4809-AD91-8867AD49517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resd'!$C$251:$C$263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1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3</c:v>
                      </c:pt>
                      <c:pt idx="9">
                        <c:v>5.8113207547169807</c:v>
                      </c:pt>
                      <c:pt idx="10">
                        <c:v>8.0554577464788739</c:v>
                      </c:pt>
                      <c:pt idx="11">
                        <c:v>7.8370497427101204</c:v>
                      </c:pt>
                      <c:pt idx="12">
                        <c:v>7.7943722943722946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834-4809-AD91-8867AD49517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resd'!$L$250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34-4809-AD91-8867AD49517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34-4809-AD91-8867AD49517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34-4809-AD91-8867AD49517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34-4809-AD91-8867AD49517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34-4809-AD91-8867AD49517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34-4809-AD91-8867AD49517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34-4809-AD91-8867AD49517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34-4809-AD91-8867AD49517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34-4809-AD91-8867AD49517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34-4809-AD91-8867AD49517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34-4809-AD91-8867AD49517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34-4809-AD91-8867AD49517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34-4809-AD91-8867AD495171}"/>
              </c:ext>
            </c:extLst>
          </c:dPt>
          <c:cat>
            <c:strRef>
              <c:f>'EM evol menusual lugar resd'!$B$251:$B$262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resd'!$L$251:$L$263</c:f>
              <c:numCache>
                <c:formatCode>0.00</c:formatCode>
                <c:ptCount val="13"/>
                <c:pt idx="0">
                  <c:v>1.976372549019608</c:v>
                </c:pt>
                <c:pt idx="1">
                  <c:v>-0.30180315659820689</c:v>
                </c:pt>
                <c:pt idx="2">
                  <c:v>1.3260769301724933</c:v>
                </c:pt>
                <c:pt idx="3">
                  <c:v>4.0848727422003286</c:v>
                </c:pt>
                <c:pt idx="4">
                  <c:v>0</c:v>
                </c:pt>
                <c:pt idx="12">
                  <c:v>1.1018244922846021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34-4809-AD91-8867AD495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E1-41D7-8E6C-E9B94ED84AF7}"/>
              </c:ext>
            </c:extLst>
          </c:dPt>
          <c:val>
            <c:numRef>
              <c:f>'EM evol menusual lugar resd'!$G$273:$G$285</c:f>
              <c:numCache>
                <c:formatCode>0.00</c:formatCode>
                <c:ptCount val="13"/>
                <c:pt idx="0">
                  <c:v>5.9621513944223103</c:v>
                </c:pt>
                <c:pt idx="1">
                  <c:v>8.2921052631578949</c:v>
                </c:pt>
                <c:pt idx="2">
                  <c:v>6.15</c:v>
                </c:pt>
                <c:pt idx="3">
                  <c:v>9.4021739130434785</c:v>
                </c:pt>
                <c:pt idx="4">
                  <c:v>7.1363636363636367</c:v>
                </c:pt>
                <c:pt idx="5">
                  <c:v>77</c:v>
                </c:pt>
                <c:pt idx="6">
                  <c:v>0</c:v>
                </c:pt>
                <c:pt idx="7">
                  <c:v>0</c:v>
                </c:pt>
                <c:pt idx="8">
                  <c:v>8.7659574468085104</c:v>
                </c:pt>
                <c:pt idx="9">
                  <c:v>6.5714285714285712</c:v>
                </c:pt>
                <c:pt idx="10">
                  <c:v>5.0602636534839922</c:v>
                </c:pt>
                <c:pt idx="11">
                  <c:v>7.3260309278350517</c:v>
                </c:pt>
                <c:pt idx="12">
                  <c:v>6.8599681020733652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E1-41D7-8E6C-E9B94ED84AF7}"/>
            </c:ext>
          </c:extLst>
        </c:ser>
        <c:ser>
          <c:idx val="0"/>
          <c:order val="2"/>
          <c:tx>
            <c:strRef>
              <c:f>'EM evol menusual lugar resd'!$I$271:$J$271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E1-41D7-8E6C-E9B94ED84AF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resd'!$I$273:$I$285</c:f>
              <c:numCache>
                <c:formatCode>0.00</c:formatCode>
                <c:ptCount val="13"/>
                <c:pt idx="0">
                  <c:v>8.2642140468227421</c:v>
                </c:pt>
                <c:pt idx="1">
                  <c:v>7.691235059760956</c:v>
                </c:pt>
                <c:pt idx="2">
                  <c:v>7.5437500000000002</c:v>
                </c:pt>
                <c:pt idx="3">
                  <c:v>8.3541666666666661</c:v>
                </c:pt>
                <c:pt idx="4">
                  <c:v>8.5</c:v>
                </c:pt>
                <c:pt idx="5">
                  <c:v>8.387755102040817</c:v>
                </c:pt>
                <c:pt idx="6">
                  <c:v>10.818181818181818</c:v>
                </c:pt>
                <c:pt idx="7">
                  <c:v>6.8421052631578947</c:v>
                </c:pt>
                <c:pt idx="8">
                  <c:v>3.5576923076923075</c:v>
                </c:pt>
                <c:pt idx="9">
                  <c:v>6.4975845410628024</c:v>
                </c:pt>
                <c:pt idx="10">
                  <c:v>7.3268482490272371</c:v>
                </c:pt>
                <c:pt idx="11">
                  <c:v>7.3517110266159698</c:v>
                </c:pt>
                <c:pt idx="12">
                  <c:v>7.601996257018091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E1-41D7-8E6C-E9B94ED84AF7}"/>
            </c:ext>
          </c:extLst>
        </c:ser>
        <c:ser>
          <c:idx val="1"/>
          <c:order val="3"/>
          <c:tx>
            <c:strRef>
              <c:f>'EM evol menusual lugar resd'!$K$271:$L$271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E1-41D7-8E6C-E9B94ED84AF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E1-41D7-8E6C-E9B94ED84AF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resd'!$K$273:$K$285</c:f>
              <c:numCache>
                <c:formatCode>0.00</c:formatCode>
                <c:ptCount val="13"/>
                <c:pt idx="0">
                  <c:v>8.8842676311030733</c:v>
                </c:pt>
                <c:pt idx="1">
                  <c:v>7.6473118279569894</c:v>
                </c:pt>
                <c:pt idx="2">
                  <c:v>7.7563352826510723</c:v>
                </c:pt>
                <c:pt idx="3">
                  <c:v>7.9071038251366117</c:v>
                </c:pt>
                <c:pt idx="4">
                  <c:v>9.3333333333333339</c:v>
                </c:pt>
                <c:pt idx="12">
                  <c:v>8.1110465116279062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E1-41D7-8E6C-E9B94ED84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FE1-41D7-8E6C-E9B94ED84AF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resd'!$C$273:$C$285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11.142857142857142</c:v>
                      </c:pt>
                      <c:pt idx="9">
                        <c:v>2.5384615384615383</c:v>
                      </c:pt>
                      <c:pt idx="10">
                        <c:v>3.6551724137931036</c:v>
                      </c:pt>
                      <c:pt idx="11">
                        <c:v>5.7798742138364778</c:v>
                      </c:pt>
                      <c:pt idx="12">
                        <c:v>4.5702479338842972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FE1-41D7-8E6C-E9B94ED84A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resd'!$L$272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E1-41D7-8E6C-E9B94ED84AF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E1-41D7-8E6C-E9B94ED84AF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E1-41D7-8E6C-E9B94ED84AF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E1-41D7-8E6C-E9B94ED84AF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E1-41D7-8E6C-E9B94ED84AF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E1-41D7-8E6C-E9B94ED84AF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E1-41D7-8E6C-E9B94ED84AF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E1-41D7-8E6C-E9B94ED84AF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E1-41D7-8E6C-E9B94ED84AF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E1-41D7-8E6C-E9B94ED84AF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E1-41D7-8E6C-E9B94ED84AF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E1-41D7-8E6C-E9B94ED84AF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E1-41D7-8E6C-E9B94ED84AF7}"/>
              </c:ext>
            </c:extLst>
          </c:dPt>
          <c:cat>
            <c:strRef>
              <c:f>'EM evol menusual lugar resd'!$B$273:$B$284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resd'!$L$273:$L$285</c:f>
              <c:numCache>
                <c:formatCode>0.00</c:formatCode>
                <c:ptCount val="13"/>
                <c:pt idx="0">
                  <c:v>0.62005358428033119</c:v>
                </c:pt>
                <c:pt idx="1">
                  <c:v>-4.3923231803966623E-2</c:v>
                </c:pt>
                <c:pt idx="2">
                  <c:v>0.21258528265107213</c:v>
                </c:pt>
                <c:pt idx="3">
                  <c:v>-0.44706284153005438</c:v>
                </c:pt>
                <c:pt idx="4">
                  <c:v>0.83333333333333393</c:v>
                </c:pt>
                <c:pt idx="12">
                  <c:v>0.19325371883511355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FE1-41D7-8E6C-E9B94ED84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3D-4760-8A7C-94EF91F19C75}"/>
              </c:ext>
            </c:extLst>
          </c:dPt>
          <c:val>
            <c:numRef>
              <c:f>'EM evol mensu TF cat '!$G$9:$G$21</c:f>
              <c:numCache>
                <c:formatCode>0.00</c:formatCode>
                <c:ptCount val="13"/>
                <c:pt idx="0">
                  <c:v>5.6493276939587149</c:v>
                </c:pt>
                <c:pt idx="1">
                  <c:v>5.967058630720695</c:v>
                </c:pt>
                <c:pt idx="2">
                  <c:v>6.3053628992869006</c:v>
                </c:pt>
                <c:pt idx="3">
                  <c:v>6.8823199146594805</c:v>
                </c:pt>
                <c:pt idx="4">
                  <c:v>5.6039879642520321</c:v>
                </c:pt>
                <c:pt idx="5">
                  <c:v>4.8911242603550296</c:v>
                </c:pt>
                <c:pt idx="6">
                  <c:v>5.9049370994540711</c:v>
                </c:pt>
                <c:pt idx="7">
                  <c:v>6.7142914171656685</c:v>
                </c:pt>
                <c:pt idx="8">
                  <c:v>4.7806432748538015</c:v>
                </c:pt>
                <c:pt idx="9">
                  <c:v>5.9375076235007116</c:v>
                </c:pt>
                <c:pt idx="10">
                  <c:v>5.6613178343546657</c:v>
                </c:pt>
                <c:pt idx="11">
                  <c:v>5.5345104333868376</c:v>
                </c:pt>
                <c:pt idx="12">
                  <c:v>5.8718126768338967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3D-4760-8A7C-94EF91F19C75}"/>
            </c:ext>
          </c:extLst>
        </c:ser>
        <c:ser>
          <c:idx val="0"/>
          <c:order val="2"/>
          <c:tx>
            <c:strRef>
              <c:f>'EM evol mensu TF cat 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3D-4760-8A7C-94EF91F19C75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'!$I$9:$I$21</c:f>
              <c:numCache>
                <c:formatCode>0.00</c:formatCode>
                <c:ptCount val="13"/>
                <c:pt idx="0">
                  <c:v>6.1282796862320801</c:v>
                </c:pt>
                <c:pt idx="1">
                  <c:v>5.8275534140620051</c:v>
                </c:pt>
                <c:pt idx="2">
                  <c:v>6.0208905641091164</c:v>
                </c:pt>
                <c:pt idx="3">
                  <c:v>5.601424409193914</c:v>
                </c:pt>
                <c:pt idx="4">
                  <c:v>5.2006609142647333</c:v>
                </c:pt>
                <c:pt idx="5">
                  <c:v>5.7150620638547522</c:v>
                </c:pt>
                <c:pt idx="6">
                  <c:v>6.1261570106273568</c:v>
                </c:pt>
                <c:pt idx="7">
                  <c:v>6.431723969763472</c:v>
                </c:pt>
                <c:pt idx="8">
                  <c:v>5.7615249524367043</c:v>
                </c:pt>
                <c:pt idx="9">
                  <c:v>5.9120315111005013</c:v>
                </c:pt>
                <c:pt idx="10">
                  <c:v>5.7710475684999665</c:v>
                </c:pt>
                <c:pt idx="11">
                  <c:v>5.6369844848163373</c:v>
                </c:pt>
                <c:pt idx="12">
                  <c:v>5.8479032839364837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3D-4760-8A7C-94EF91F19C75}"/>
            </c:ext>
          </c:extLst>
        </c:ser>
        <c:ser>
          <c:idx val="1"/>
          <c:order val="3"/>
          <c:tx>
            <c:strRef>
              <c:f>'EM evol mensu TF cat 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3D-4760-8A7C-94EF91F19C7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83D-4760-8A7C-94EF91F19C75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'!$K$9:$K$21</c:f>
              <c:numCache>
                <c:formatCode>0.00</c:formatCode>
                <c:ptCount val="13"/>
                <c:pt idx="0">
                  <c:v>5.8205498368064275</c:v>
                </c:pt>
                <c:pt idx="1">
                  <c:v>5.8100616643262715</c:v>
                </c:pt>
                <c:pt idx="2">
                  <c:v>5.830685667562201</c:v>
                </c:pt>
                <c:pt idx="3">
                  <c:v>5.8238395268098238</c:v>
                </c:pt>
                <c:pt idx="4">
                  <c:v>5.3157683024939661</c:v>
                </c:pt>
                <c:pt idx="12">
                  <c:v>5.7269814650263449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3D-4760-8A7C-94EF91F19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83D-4760-8A7C-94EF91F19C7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7.1439975747776883</c:v>
                      </c:pt>
                      <c:pt idx="1">
                        <c:v>5.433778974704242</c:v>
                      </c:pt>
                      <c:pt idx="2">
                        <c:v>6.3085224128389594</c:v>
                      </c:pt>
                      <c:pt idx="3">
                        <c:v>5.8118570448830296</c:v>
                      </c:pt>
                      <c:pt idx="4">
                        <c:v>5.3957282471626735</c:v>
                      </c:pt>
                      <c:pt idx="5">
                        <c:v>4.8837811900191941</c:v>
                      </c:pt>
                      <c:pt idx="6">
                        <c:v>5.606170672978819</c:v>
                      </c:pt>
                      <c:pt idx="7">
                        <c:v>8.4148579849946401</c:v>
                      </c:pt>
                      <c:pt idx="8">
                        <c:v>6.9209328254204214</c:v>
                      </c:pt>
                      <c:pt idx="9">
                        <c:v>6.51228260133992</c:v>
                      </c:pt>
                      <c:pt idx="10">
                        <c:v>6.6308302557789629</c:v>
                      </c:pt>
                      <c:pt idx="11">
                        <c:v>6.5736137667304018</c:v>
                      </c:pt>
                      <c:pt idx="12">
                        <c:v>6.2993357337968714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83D-4760-8A7C-94EF91F19C7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'!$L$8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3D-4760-8A7C-94EF91F19C7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3D-4760-8A7C-94EF91F19C7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3D-4760-8A7C-94EF91F19C7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3D-4760-8A7C-94EF91F19C7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3D-4760-8A7C-94EF91F19C7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3D-4760-8A7C-94EF91F19C7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3D-4760-8A7C-94EF91F19C7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3D-4760-8A7C-94EF91F19C7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3D-4760-8A7C-94EF91F19C7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3D-4760-8A7C-94EF91F19C7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3D-4760-8A7C-94EF91F19C7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3D-4760-8A7C-94EF91F19C7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3D-4760-8A7C-94EF91F19C75}"/>
              </c:ext>
            </c:extLst>
          </c:dPt>
          <c:cat>
            <c:strRef>
              <c:f>'EM evol mensu TF cat 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'!$L$9:$L$21</c:f>
              <c:numCache>
                <c:formatCode>0.00</c:formatCode>
                <c:ptCount val="13"/>
                <c:pt idx="0">
                  <c:v>-0.30772984942565262</c:v>
                </c:pt>
                <c:pt idx="1">
                  <c:v>-1.7491749735733642E-2</c:v>
                </c:pt>
                <c:pt idx="2">
                  <c:v>-0.19020489654691541</c:v>
                </c:pt>
                <c:pt idx="3">
                  <c:v>0.22241511761590971</c:v>
                </c:pt>
                <c:pt idx="4">
                  <c:v>0.11510738822923283</c:v>
                </c:pt>
                <c:pt idx="12">
                  <c:v>-2.0274945230065455E-2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83D-4760-8A7C-94EF91F19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04-4A1F-B3D3-F6B507AA2B66}"/>
              </c:ext>
            </c:extLst>
          </c:dPt>
          <c:val>
            <c:numRef>
              <c:f>'EM evol mensu TF cat '!$G$31:$G$43</c:f>
              <c:numCache>
                <c:formatCode>0.00</c:formatCode>
                <c:ptCount val="13"/>
                <c:pt idx="0">
                  <c:v>5.7470627171934465</c:v>
                </c:pt>
                <c:pt idx="1">
                  <c:v>6.0842718259697754</c:v>
                </c:pt>
                <c:pt idx="2">
                  <c:v>6.5040378058264041</c:v>
                </c:pt>
                <c:pt idx="3">
                  <c:v>6.9441348108320762</c:v>
                </c:pt>
                <c:pt idx="4">
                  <c:v>5.520277979462711</c:v>
                </c:pt>
                <c:pt idx="5">
                  <c:v>4.7706911430140426</c:v>
                </c:pt>
                <c:pt idx="6">
                  <c:v>5.9238321927997619</c:v>
                </c:pt>
                <c:pt idx="7">
                  <c:v>6.8219171814230153</c:v>
                </c:pt>
                <c:pt idx="8">
                  <c:v>4.5044354552551278</c:v>
                </c:pt>
                <c:pt idx="9">
                  <c:v>6.0487654320987652</c:v>
                </c:pt>
                <c:pt idx="10">
                  <c:v>5.8603922861381239</c:v>
                </c:pt>
                <c:pt idx="11">
                  <c:v>5.6246090534979425</c:v>
                </c:pt>
                <c:pt idx="12">
                  <c:v>5.9333803074192959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04-4A1F-B3D3-F6B507AA2B66}"/>
            </c:ext>
          </c:extLst>
        </c:ser>
        <c:ser>
          <c:idx val="0"/>
          <c:order val="2"/>
          <c:tx>
            <c:strRef>
              <c:f>'EM evol mensu TF cat 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04-4A1F-B3D3-F6B507AA2B66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'!$I$31:$I$43</c:f>
              <c:numCache>
                <c:formatCode>0.00</c:formatCode>
                <c:ptCount val="13"/>
                <c:pt idx="0">
                  <c:v>6.202906208718626</c:v>
                </c:pt>
                <c:pt idx="1">
                  <c:v>5.8274695001967727</c:v>
                </c:pt>
                <c:pt idx="2">
                  <c:v>6.0318548387096778</c:v>
                </c:pt>
                <c:pt idx="3">
                  <c:v>5.9644048016005335</c:v>
                </c:pt>
                <c:pt idx="4">
                  <c:v>5.1536542412679776</c:v>
                </c:pt>
                <c:pt idx="5">
                  <c:v>5.6576299188945631</c:v>
                </c:pt>
                <c:pt idx="6">
                  <c:v>6.0779800755754039</c:v>
                </c:pt>
                <c:pt idx="7">
                  <c:v>6.7272516607446313</c:v>
                </c:pt>
                <c:pt idx="8">
                  <c:v>5.6992299842285927</c:v>
                </c:pt>
                <c:pt idx="9">
                  <c:v>6.0889104188403635</c:v>
                </c:pt>
                <c:pt idx="10">
                  <c:v>5.7515645586297763</c:v>
                </c:pt>
                <c:pt idx="11">
                  <c:v>5.5397694760075202</c:v>
                </c:pt>
                <c:pt idx="12">
                  <c:v>5.8933223304175604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04-4A1F-B3D3-F6B507AA2B66}"/>
            </c:ext>
          </c:extLst>
        </c:ser>
        <c:ser>
          <c:idx val="1"/>
          <c:order val="3"/>
          <c:tx>
            <c:strRef>
              <c:f>'EM evol mensu TF cat 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04-4A1F-B3D3-F6B507AA2B6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404-4A1F-B3D3-F6B507AA2B66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'!$K$31:$K$43</c:f>
              <c:numCache>
                <c:formatCode>0.00</c:formatCode>
                <c:ptCount val="13"/>
                <c:pt idx="0">
                  <c:v>5.4818805093046032</c:v>
                </c:pt>
                <c:pt idx="1">
                  <c:v>5.8676650366748166</c:v>
                </c:pt>
                <c:pt idx="2">
                  <c:v>5.9409898945194364</c:v>
                </c:pt>
                <c:pt idx="3">
                  <c:v>5.9121863799283156</c:v>
                </c:pt>
                <c:pt idx="4">
                  <c:v>5.0253617427253934</c:v>
                </c:pt>
                <c:pt idx="12">
                  <c:v>5.6510791366906474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04-4A1F-B3D3-F6B507AA2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404-4A1F-B3D3-F6B507AA2B6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7.0059634243307709</c:v>
                      </c:pt>
                      <c:pt idx="1">
                        <c:v>5.3090469960752742</c:v>
                      </c:pt>
                      <c:pt idx="2">
                        <c:v>6.2285045817898226</c:v>
                      </c:pt>
                      <c:pt idx="3">
                        <c:v>5.7304454434000816</c:v>
                      </c:pt>
                      <c:pt idx="4">
                        <c:v>5.3908008213552359</c:v>
                      </c:pt>
                      <c:pt idx="5">
                        <c:v>4.8459616153538585</c:v>
                      </c:pt>
                      <c:pt idx="6">
                        <c:v>5.5404870239298951</c:v>
                      </c:pt>
                      <c:pt idx="7">
                        <c:v>8.4287738188000283</c:v>
                      </c:pt>
                      <c:pt idx="8">
                        <c:v>6.9837580237307915</c:v>
                      </c:pt>
                      <c:pt idx="9">
                        <c:v>6.5610728524827833</c:v>
                      </c:pt>
                      <c:pt idx="10">
                        <c:v>6.6006127974918058</c:v>
                      </c:pt>
                      <c:pt idx="11">
                        <c:v>6.5766062602965407</c:v>
                      </c:pt>
                      <c:pt idx="12">
                        <c:v>6.252011909713282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404-4A1F-B3D3-F6B507AA2B6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'!$L$30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04-4A1F-B3D3-F6B507AA2B6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04-4A1F-B3D3-F6B507AA2B6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04-4A1F-B3D3-F6B507AA2B6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04-4A1F-B3D3-F6B507AA2B6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04-4A1F-B3D3-F6B507AA2B6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04-4A1F-B3D3-F6B507AA2B6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04-4A1F-B3D3-F6B507AA2B6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04-4A1F-B3D3-F6B507AA2B6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04-4A1F-B3D3-F6B507AA2B6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04-4A1F-B3D3-F6B507AA2B6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04-4A1F-B3D3-F6B507AA2B6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04-4A1F-B3D3-F6B507AA2B6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04-4A1F-B3D3-F6B507AA2B66}"/>
              </c:ext>
            </c:extLst>
          </c:dPt>
          <c:cat>
            <c:strRef>
              <c:f>'EM evol mensu TF cat 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'!$L$31:$L$43</c:f>
              <c:numCache>
                <c:formatCode>0.00</c:formatCode>
                <c:ptCount val="13"/>
                <c:pt idx="0">
                  <c:v>-0.72102569941402272</c:v>
                </c:pt>
                <c:pt idx="1">
                  <c:v>4.0195536478043969E-2</c:v>
                </c:pt>
                <c:pt idx="2">
                  <c:v>-9.0864944190241381E-2</c:v>
                </c:pt>
                <c:pt idx="3">
                  <c:v>-5.2218421672217907E-2</c:v>
                </c:pt>
                <c:pt idx="4">
                  <c:v>-0.12829249854258418</c:v>
                </c:pt>
                <c:pt idx="12">
                  <c:v>-0.16442888469972683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404-4A1F-B3D3-F6B507AA2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7750569674669167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1E-43D5-8F70-4A17A1740371}"/>
              </c:ext>
            </c:extLst>
          </c:dPt>
          <c:val>
            <c:numRef>
              <c:f>'tasa de ocupación evol mens'!$G$9:$G$21</c:f>
              <c:numCache>
                <c:formatCode>0.0%</c:formatCode>
                <c:ptCount val="13"/>
                <c:pt idx="0">
                  <c:v>0.63280000000000003</c:v>
                </c:pt>
                <c:pt idx="1">
                  <c:v>1.1008</c:v>
                </c:pt>
                <c:pt idx="2">
                  <c:v>0.96689999999999998</c:v>
                </c:pt>
                <c:pt idx="3">
                  <c:v>0.9487000000000001</c:v>
                </c:pt>
                <c:pt idx="4">
                  <c:v>0.93459999999999999</c:v>
                </c:pt>
                <c:pt idx="5">
                  <c:v>0.60770000000000002</c:v>
                </c:pt>
                <c:pt idx="6">
                  <c:v>0.74549999999999994</c:v>
                </c:pt>
                <c:pt idx="7">
                  <c:v>1.26</c:v>
                </c:pt>
                <c:pt idx="8">
                  <c:v>0.63280000000000003</c:v>
                </c:pt>
                <c:pt idx="9">
                  <c:v>1.0205</c:v>
                </c:pt>
                <c:pt idx="10">
                  <c:v>0.6470999999999999</c:v>
                </c:pt>
                <c:pt idx="11">
                  <c:v>0.60240000000000005</c:v>
                </c:pt>
                <c:pt idx="12">
                  <c:v>0.84038066713662607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1E-43D5-8F70-4A17A1740371}"/>
            </c:ext>
          </c:extLst>
        </c:ser>
        <c:ser>
          <c:idx val="0"/>
          <c:order val="2"/>
          <c:tx>
            <c:strRef>
              <c:f>'tasa de ocupación evol mens'!$I$7:$J$7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1E-43D5-8F70-4A17A1740371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mens'!$I$9:$I$21</c:f>
              <c:numCache>
                <c:formatCode>0.0%</c:formatCode>
                <c:ptCount val="13"/>
                <c:pt idx="0">
                  <c:v>0.63329999999999997</c:v>
                </c:pt>
                <c:pt idx="1">
                  <c:v>0.71120000000000005</c:v>
                </c:pt>
                <c:pt idx="2">
                  <c:v>0.65859999999999996</c:v>
                </c:pt>
                <c:pt idx="3">
                  <c:v>0.62470000000000003</c:v>
                </c:pt>
                <c:pt idx="4">
                  <c:v>0.59389999999999998</c:v>
                </c:pt>
                <c:pt idx="5">
                  <c:v>0.66830000000000001</c:v>
                </c:pt>
                <c:pt idx="6">
                  <c:v>0.74930000000000008</c:v>
                </c:pt>
                <c:pt idx="7">
                  <c:v>0.73730000000000007</c:v>
                </c:pt>
                <c:pt idx="8">
                  <c:v>0.56859999999999999</c:v>
                </c:pt>
                <c:pt idx="9">
                  <c:v>0.69230000000000003</c:v>
                </c:pt>
                <c:pt idx="10">
                  <c:v>0.62819999999999998</c:v>
                </c:pt>
                <c:pt idx="11">
                  <c:v>0.59409999999999996</c:v>
                </c:pt>
                <c:pt idx="12">
                  <c:v>0.65487464685073948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1E-43D5-8F70-4A17A1740371}"/>
            </c:ext>
          </c:extLst>
        </c:ser>
        <c:ser>
          <c:idx val="1"/>
          <c:order val="3"/>
          <c:tx>
            <c:strRef>
              <c:f>'tasa de ocupación evol mens'!$K$7:$L$7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1E-43D5-8F70-4A17A174037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91E-43D5-8F70-4A17A1740371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mens'!$K$9:$K$21</c:f>
              <c:numCache>
                <c:formatCode>0.0%</c:formatCode>
                <c:ptCount val="13"/>
                <c:pt idx="0">
                  <c:v>0.64800000000000002</c:v>
                </c:pt>
                <c:pt idx="1">
                  <c:v>0.73629999999999995</c:v>
                </c:pt>
                <c:pt idx="2">
                  <c:v>0.69769999999999999</c:v>
                </c:pt>
                <c:pt idx="3">
                  <c:v>0.65839999999999999</c:v>
                </c:pt>
                <c:pt idx="4">
                  <c:v>0.55409999999999993</c:v>
                </c:pt>
                <c:pt idx="12">
                  <c:v>0.65736601371035863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1E-43D5-8F70-4A17A1740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91E-43D5-8F70-4A17A174037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mens'!$C$9:$C$21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0.49990000000000001</c:v>
                      </c:pt>
                      <c:pt idx="1">
                        <c:v>0.44229999999999997</c:v>
                      </c:pt>
                      <c:pt idx="2">
                        <c:v>0.48359999999999997</c:v>
                      </c:pt>
                      <c:pt idx="3">
                        <c:v>0.55730000000000002</c:v>
                      </c:pt>
                      <c:pt idx="4">
                        <c:v>0.48409999999999997</c:v>
                      </c:pt>
                      <c:pt idx="5">
                        <c:v>0.37180000000000002</c:v>
                      </c:pt>
                      <c:pt idx="6">
                        <c:v>0.97129999999999994</c:v>
                      </c:pt>
                      <c:pt idx="7">
                        <c:v>0.88819999999999988</c:v>
                      </c:pt>
                      <c:pt idx="8">
                        <c:v>0.54430000000000001</c:v>
                      </c:pt>
                      <c:pt idx="9">
                        <c:v>0.68049999999999999</c:v>
                      </c:pt>
                      <c:pt idx="10">
                        <c:v>0.70840000000000003</c:v>
                      </c:pt>
                      <c:pt idx="11">
                        <c:v>0.65639999999999998</c:v>
                      </c:pt>
                      <c:pt idx="12">
                        <c:v>0.60938004840462912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91E-43D5-8F70-4A17A174037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1E-43D5-8F70-4A17A174037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1E-43D5-8F70-4A17A174037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1E-43D5-8F70-4A17A174037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1E-43D5-8F70-4A17A174037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1E-43D5-8F70-4A17A174037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1E-43D5-8F70-4A17A174037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1E-43D5-8F70-4A17A174037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1E-43D5-8F70-4A17A174037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1E-43D5-8F70-4A17A174037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1E-43D5-8F70-4A17A174037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1E-43D5-8F70-4A17A174037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1E-43D5-8F70-4A17A174037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1E-43D5-8F70-4A17A1740371}"/>
              </c:ext>
            </c:extLst>
          </c:dPt>
          <c:cat>
            <c:strRef>
              <c:f>'tasa de ocupación evol mens'!$B$9:$B$20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mens'!$L$9:$L$21</c:f>
              <c:numCache>
                <c:formatCode>0.0%</c:formatCode>
                <c:ptCount val="13"/>
                <c:pt idx="0">
                  <c:v>2.3211747986736198E-2</c:v>
                </c:pt>
                <c:pt idx="1">
                  <c:v>3.5292463442069488E-2</c:v>
                </c:pt>
                <c:pt idx="2">
                  <c:v>5.936835712116606E-2</c:v>
                </c:pt>
                <c:pt idx="3">
                  <c:v>5.3945894029133967E-2</c:v>
                </c:pt>
                <c:pt idx="4">
                  <c:v>-6.7014648930796561E-2</c:v>
                </c:pt>
                <c:pt idx="12">
                  <c:v>2.2103365736024116E-2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91E-43D5-8F70-4A17A1740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3474552527311315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A-4652-ACE5-36686F71EC5F}"/>
              </c:ext>
            </c:extLst>
          </c:dPt>
          <c:val>
            <c:numRef>
              <c:f>'tasa de ocupación evol mens'!$G$31:$G$43</c:f>
              <c:numCache>
                <c:formatCode>0.0%</c:formatCode>
                <c:ptCount val="13"/>
                <c:pt idx="0">
                  <c:v>0.58020000000000005</c:v>
                </c:pt>
                <c:pt idx="1">
                  <c:v>1.1288</c:v>
                </c:pt>
                <c:pt idx="2">
                  <c:v>0.97239999999999993</c:v>
                </c:pt>
                <c:pt idx="3">
                  <c:v>0.97870000000000001</c:v>
                </c:pt>
                <c:pt idx="4">
                  <c:v>0.95189999999999997</c:v>
                </c:pt>
                <c:pt idx="5">
                  <c:v>0.56200000000000006</c:v>
                </c:pt>
                <c:pt idx="6">
                  <c:v>0.71239999999999992</c:v>
                </c:pt>
                <c:pt idx="7">
                  <c:v>1.3337000000000001</c:v>
                </c:pt>
                <c:pt idx="8">
                  <c:v>0.5867</c:v>
                </c:pt>
                <c:pt idx="9">
                  <c:v>1.0493999999999999</c:v>
                </c:pt>
                <c:pt idx="10">
                  <c:v>0.60530000000000006</c:v>
                </c:pt>
                <c:pt idx="11">
                  <c:v>0.56289999999999996</c:v>
                </c:pt>
                <c:pt idx="12">
                  <c:v>0.83355892881497118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1A-4652-ACE5-36686F71EC5F}"/>
            </c:ext>
          </c:extLst>
        </c:ser>
        <c:ser>
          <c:idx val="0"/>
          <c:order val="2"/>
          <c:tx>
            <c:strRef>
              <c:f>'tasa de ocupación evol mens'!$I$29:$J$29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A-4652-ACE5-36686F71EC5F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mens'!$I$31:$I$43</c:f>
              <c:numCache>
                <c:formatCode>0.0%</c:formatCode>
                <c:ptCount val="13"/>
                <c:pt idx="0">
                  <c:v>0.58020000000000005</c:v>
                </c:pt>
                <c:pt idx="1">
                  <c:v>0.67519999999999991</c:v>
                </c:pt>
                <c:pt idx="2">
                  <c:v>0.61609999999999998</c:v>
                </c:pt>
                <c:pt idx="3">
                  <c:v>0.60899999999999999</c:v>
                </c:pt>
                <c:pt idx="4">
                  <c:v>0.5786</c:v>
                </c:pt>
                <c:pt idx="5">
                  <c:v>0.64129999999999998</c:v>
                </c:pt>
                <c:pt idx="6">
                  <c:v>0.72870000000000001</c:v>
                </c:pt>
                <c:pt idx="7">
                  <c:v>0.71739999999999993</c:v>
                </c:pt>
                <c:pt idx="8">
                  <c:v>0.52290000000000003</c:v>
                </c:pt>
                <c:pt idx="9">
                  <c:v>0.67299999999999993</c:v>
                </c:pt>
                <c:pt idx="10">
                  <c:v>0.59450000000000003</c:v>
                </c:pt>
                <c:pt idx="11">
                  <c:v>0.55820000000000003</c:v>
                </c:pt>
                <c:pt idx="12">
                  <c:v>0.62454769334098259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1A-4652-ACE5-36686F71EC5F}"/>
            </c:ext>
          </c:extLst>
        </c:ser>
        <c:ser>
          <c:idx val="1"/>
          <c:order val="3"/>
          <c:tx>
            <c:strRef>
              <c:f>'tasa de ocupación evol mens'!$K$29:$L$29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A-4652-ACE5-36686F71EC5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91A-4652-ACE5-36686F71EC5F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mens'!$K$31:$K$43</c:f>
              <c:numCache>
                <c:formatCode>0.0%</c:formatCode>
                <c:ptCount val="13"/>
                <c:pt idx="0">
                  <c:v>0.59939999999999993</c:v>
                </c:pt>
                <c:pt idx="1">
                  <c:v>0.70040000000000002</c:v>
                </c:pt>
                <c:pt idx="2">
                  <c:v>0.66349999999999998</c:v>
                </c:pt>
                <c:pt idx="3">
                  <c:v>0.65090000000000003</c:v>
                </c:pt>
                <c:pt idx="4">
                  <c:v>0.52070000000000005</c:v>
                </c:pt>
                <c:pt idx="12">
                  <c:v>0.62529640118153984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1A-4652-ACE5-36686F71E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91A-4652-ACE5-36686F71EC5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mens'!$C$31:$C$43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0.44159999999999999</c:v>
                      </c:pt>
                      <c:pt idx="1">
                        <c:v>0.4879</c:v>
                      </c:pt>
                      <c:pt idx="2">
                        <c:v>0.53369999999999995</c:v>
                      </c:pt>
                      <c:pt idx="3">
                        <c:v>0.60509999999999997</c:v>
                      </c:pt>
                      <c:pt idx="4">
                        <c:v>0.54820000000000002</c:v>
                      </c:pt>
                      <c:pt idx="5">
                        <c:v>0.41840000000000005</c:v>
                      </c:pt>
                      <c:pt idx="6">
                        <c:v>1.0985</c:v>
                      </c:pt>
                      <c:pt idx="7">
                        <c:v>0.99390000000000001</c:v>
                      </c:pt>
                      <c:pt idx="8">
                        <c:v>0.61980000000000002</c:v>
                      </c:pt>
                      <c:pt idx="9">
                        <c:v>0.75599999999999989</c:v>
                      </c:pt>
                      <c:pt idx="10">
                        <c:v>0.79949999999999999</c:v>
                      </c:pt>
                      <c:pt idx="11">
                        <c:v>0.73360000000000003</c:v>
                      </c:pt>
                      <c:pt idx="12">
                        <c:v>0.6718152990501054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91A-4652-ACE5-36686F71EC5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1A-4652-ACE5-36686F71EC5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1A-4652-ACE5-36686F71EC5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1A-4652-ACE5-36686F71EC5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1A-4652-ACE5-36686F71EC5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1A-4652-ACE5-36686F71EC5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1A-4652-ACE5-36686F71EC5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1A-4652-ACE5-36686F71EC5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1A-4652-ACE5-36686F71EC5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1A-4652-ACE5-36686F71EC5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1A-4652-ACE5-36686F71EC5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1A-4652-ACE5-36686F71EC5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1A-4652-ACE5-36686F71EC5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1A-4652-ACE5-36686F71EC5F}"/>
              </c:ext>
            </c:extLst>
          </c:dPt>
          <c:cat>
            <c:strRef>
              <c:f>'tasa de ocupación evol mens'!$B$31:$B$42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mens'!$L$31:$L$43</c:f>
              <c:numCache>
                <c:formatCode>0.0%</c:formatCode>
                <c:ptCount val="13"/>
                <c:pt idx="0">
                  <c:v>3.3092037228541704E-2</c:v>
                </c:pt>
                <c:pt idx="1">
                  <c:v>3.7322274881516737E-2</c:v>
                </c:pt>
                <c:pt idx="2">
                  <c:v>7.6935562408699809E-2</c:v>
                </c:pt>
                <c:pt idx="3">
                  <c:v>6.8801313628899852E-2</c:v>
                </c:pt>
                <c:pt idx="4">
                  <c:v>-0.10006913238852388</c:v>
                </c:pt>
                <c:pt idx="12">
                  <c:v>2.4090200141430262E-2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91A-4652-ACE5-36686F71E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500876382174E-3"/>
          <c:y val="0.5733020131929728"/>
          <c:w val="0.97760879170679205"/>
          <c:h val="0.224754101996125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'distribución españoles x Resid'!$J$5</c:f>
              <c:strCache>
                <c:ptCount val="1"/>
                <c:pt idx="0">
                  <c:v>acumulado mayo 2025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Resid'!$J$8,'distribución españoles x Resid'!$J$10:$J$11)</c:f>
              <c:numCache>
                <c:formatCode>#,##0</c:formatCode>
                <c:ptCount val="3"/>
                <c:pt idx="0">
                  <c:v>8323</c:v>
                </c:pt>
                <c:pt idx="1">
                  <c:v>2123</c:v>
                </c:pt>
                <c:pt idx="2">
                  <c:v>2874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3-43FD-9555-793E15543CCD}"/>
            </c:ext>
          </c:extLst>
        </c:ser>
        <c:ser>
          <c:idx val="0"/>
          <c:order val="1"/>
          <c:tx>
            <c:strRef>
              <c:f>'distribución españoles x Resid'!$N$5</c:f>
              <c:strCache>
                <c:ptCount val="1"/>
                <c:pt idx="0">
                  <c:v>acumulado mayo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8301</c:v>
                </c:pt>
                <c:pt idx="1">
                  <c:v>7370</c:v>
                </c:pt>
                <c:pt idx="2">
                  <c:v>1117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3-43FD-9555-793E15543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733-43FD-9555-793E15543CC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733-43FD-9555-793E15543CC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733-43FD-9555-793E15543CC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33-43FD-9555-793E15543CC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33-43FD-9555-793E15543CC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33-43FD-9555-793E15543CC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33-43FD-9555-793E15543CC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33-43FD-9555-793E15543CC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33-43FD-9555-793E15543CC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bg1">
                        <a:lumMod val="6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('distribución españoles x Resid'!$S$8,'distribución españoles x Resid'!$S$10,'distribución españoles x Resid'!$S$11)</c:f>
              <c:numCache>
                <c:formatCode>0.0%</c:formatCode>
                <c:ptCount val="3"/>
                <c:pt idx="0">
                  <c:v>0.49446032880629021</c:v>
                </c:pt>
                <c:pt idx="1">
                  <c:v>0.43900405051227065</c:v>
                </c:pt>
                <c:pt idx="2">
                  <c:v>6.6535620681439117E-2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33-43FD-9555-793E15543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'distribución españoles x Resid'!$O$5</c:f>
              <c:strCache>
                <c:ptCount val="1"/>
                <c:pt idx="0">
                  <c:v>var. 26/25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33-43FD-9555-793E15543CC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33-43FD-9555-793E15543CC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33-43FD-9555-793E15543CC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33-43FD-9555-793E15543CC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33-43FD-9555-793E15543CC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33-43FD-9555-793E15543CCD}"/>
              </c:ext>
            </c:extLst>
          </c:dPt>
          <c:dLbls>
            <c:dLbl>
              <c:idx val="0"/>
              <c:layout>
                <c:manualLayout>
                  <c:x val="-5.6085850813717919E-2"/>
                  <c:y val="-0.3882775338836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33-43FD-9555-793E15543CCD}"/>
                </c:ext>
              </c:extLst>
            </c:dLbl>
            <c:dLbl>
              <c:idx val="1"/>
              <c:layout>
                <c:manualLayout>
                  <c:x val="-4.1760392381352811E-2"/>
                  <c:y val="-0.30584477265788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33-43FD-9555-793E15543CCD}"/>
                </c:ext>
              </c:extLst>
            </c:dLbl>
            <c:dLbl>
              <c:idx val="2"/>
              <c:layout>
                <c:manualLayout>
                  <c:x val="-2.9322635206400466E-2"/>
                  <c:y val="-0.26863590152496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33-43FD-9555-793E15543CCD}"/>
                </c:ext>
              </c:extLst>
            </c:dLbl>
            <c:dLbl>
              <c:idx val="3"/>
              <c:layout>
                <c:manualLayout>
                  <c:x val="-2.617759233913217E-2"/>
                  <c:y val="-0.23597054529288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33-43FD-9555-793E15543CCD}"/>
                </c:ext>
              </c:extLst>
            </c:dLbl>
            <c:dLbl>
              <c:idx val="4"/>
              <c:layout>
                <c:manualLayout>
                  <c:x val="-3.7427537735676572E-2"/>
                  <c:y val="-0.20831281299670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33-43FD-9555-793E15543CC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33-43FD-9555-793E15543CC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Resid'!$O$8,'distribución españoles x Resid'!$O$10:$O$11)</c:f>
              <c:numCache>
                <c:formatCode>0.0%</c:formatCode>
                <c:ptCount val="3"/>
                <c:pt idx="0">
                  <c:v>-2.6432776643037226E-3</c:v>
                </c:pt>
                <c:pt idx="1">
                  <c:v>2.471502590673575</c:v>
                </c:pt>
                <c:pt idx="2">
                  <c:v>-0.6113430758524705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33-43FD-9555-793E15543C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3.9550600542806305E-2"/>
          <c:y val="0.12537201577809509"/>
          <c:w val="0.867023810744881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Resid'!$N$5</c:f>
          <c:strCache>
            <c:ptCount val="1"/>
            <c:pt idx="0">
              <c:v>acumulado mayo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35460146906506"/>
          <c:y val="0.2283322201574197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Resid'!$N$5</c:f>
              <c:strCache>
                <c:ptCount val="1"/>
                <c:pt idx="0">
                  <c:v>acumulado mayo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D3-4B26-AD76-EF1298181E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D3-4B26-AD76-EF1298181E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D3-4B26-AD76-EF1298181E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D3-4B26-AD76-EF1298181EA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D3-4B26-AD76-EF1298181EA7}"/>
              </c:ext>
            </c:extLst>
          </c:dPt>
          <c:dLbls>
            <c:dLbl>
              <c:idx val="0"/>
              <c:layout>
                <c:manualLayout>
                  <c:x val="-7.2623912404118932E-2"/>
                  <c:y val="-7.387580591664356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D3-4B26-AD76-EF1298181EA7}"/>
                </c:ext>
              </c:extLst>
            </c:dLbl>
            <c:dLbl>
              <c:idx val="1"/>
              <c:layout>
                <c:manualLayout>
                  <c:x val="3.6318654252135235E-2"/>
                  <c:y val="0.1319036216837580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D3-4B26-AD76-EF1298181EA7}"/>
                </c:ext>
              </c:extLst>
            </c:dLbl>
            <c:dLbl>
              <c:idx val="2"/>
              <c:layout>
                <c:manualLayout>
                  <c:x val="2.4638777203978012E-2"/>
                  <c:y val="-4.13174550526827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D3-4B26-AD76-EF1298181EA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D3-4B26-AD76-EF1298181EA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D3-4B26-AD76-EF1298181EA7}"/>
                </c:ext>
              </c:extLst>
            </c:dLbl>
            <c:dLbl>
              <c:idx val="5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D3-4B26-AD76-EF1298181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8301</c:v>
                </c:pt>
                <c:pt idx="1">
                  <c:v>7370</c:v>
                </c:pt>
                <c:pt idx="2">
                  <c:v>1117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ED3-4B26-AD76-EF1298181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0D-4BAF-B276-9AEB447CCEE8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0D-4BAF-B276-9AEB447CCEE8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0D-4BAF-B276-9AEB447CCEE8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0D-4BAF-B276-9AEB447CCEE8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0D-4BAF-B276-9AEB447CCEE8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0D-4BAF-B276-9AEB447CCEE8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0D-4BAF-B276-9AEB447CCEE8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0D-4BAF-B276-9AEB447CCEE8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0D-4BAF-B276-9AEB447CCEE8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0D-4BAF-B276-9AEB447CC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F80D-4BAF-B276-9AEB447CCEE8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0D-4BAF-B276-9AEB447CCEE8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0D-4BAF-B276-9AEB447CCEE8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0D-4BAF-B276-9AEB447CCEE8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0D-4BAF-B276-9AEB447CC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F80D-4BAF-B276-9AEB447CCEE8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F80D-4BAF-B276-9AEB447CCEE8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0D-4BAF-B276-9AEB447CCEE8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0D-4BAF-B276-9AEB447CCEE8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0D-4BAF-B276-9AEB447CCEE8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0D-4BAF-B276-9AEB447CCEE8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0D-4BAF-B276-9AEB447CCEE8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0D-4BAF-B276-9AEB447CCEE8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0D-4BAF-B276-9AEB447CCEE8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0D-4BAF-B276-9AEB447CCEE8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0D-4BAF-B276-9AEB447CCEE8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0D-4BAF-B276-9AEB447CCEE8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0D-4BAF-B276-9AEB447CCEE8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0D-4BAF-B276-9AEB447CCEE8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0D-4BAF-B276-9AEB447CCEE8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0D-4BAF-B276-9AEB447CCEE8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0D-4BAF-B276-9AEB447CCEE8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0D-4BAF-B276-9AEB447CCEE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F80D-4BAF-B276-9AEB447CCEE8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80D-4BAF-B276-9AEB447CCE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80D-4BAF-B276-9AEB447CCE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80D-4BAF-B276-9AEB447CCE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80D-4BAF-B276-9AEB447CCE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80D-4BAF-B276-9AEB447CCE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80D-4BAF-B276-9AEB447CCE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80D-4BAF-B276-9AEB447CCE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80D-4BAF-B276-9AEB447CCE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80D-4BAF-B276-9AEB447CCE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80D-4BAF-B276-9AEB447CCE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F80D-4BAF-B276-9AEB447CCE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F80D-4BAF-B276-9AEB447CCEE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F80D-4BAF-B276-9AEB447CCEE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F80D-4BAF-B276-9AEB447CCEE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F80D-4BAF-B276-9AEB447CCEE8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F80D-4BAF-B276-9AEB447CCEE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0D-4BAF-B276-9AEB447CCEE8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80D-4BAF-B276-9AEB447CCEE8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80D-4BAF-B276-9AEB447CCEE8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80D-4BAF-B276-9AEB447CCEE8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80D-4BAF-B276-9AEB447CCEE8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80D-4BAF-B276-9AEB447CCEE8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80D-4BAF-B276-9AEB447CCEE8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80D-4BAF-B276-9AEB447CCEE8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80D-4BAF-B276-9AEB447CCEE8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80D-4BAF-B276-9AEB447CCEE8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80D-4BAF-B276-9AEB447CCEE8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80D-4BAF-B276-9AEB447CCEE8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80D-4BAF-B276-9AEB447CCEE8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80D-4BAF-B276-9AEB447CCEE8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80D-4BAF-B276-9AEB447CCEE8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80D-4BAF-B276-9AEB447CCEE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F80D-4BAF-B276-9AEB447CCEE8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80D-4BAF-B276-9AEB447CCEE8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80D-4BAF-B276-9AEB447CCEE8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80D-4BAF-B276-9AEB447CCEE8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80D-4BAF-B276-9AEB447CCEE8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80D-4BAF-B276-9AEB447CCEE8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80D-4BAF-B276-9AEB447CCEE8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80D-4BAF-B276-9AEB447CCEE8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80D-4BAF-B276-9AEB447CCEE8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80D-4BAF-B276-9AEB447CCEE8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80D-4BAF-B276-9AEB447CCEE8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80D-4BAF-B276-9AEB447CCEE8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80D-4BAF-B276-9AEB447CCEE8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80D-4BAF-B276-9AEB447CCEE8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80D-4BAF-B276-9AEB447CCEE8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80D-4BAF-B276-9AEB447CCEE8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80D-4BAF-B276-9AEB447CCEE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F80D-4BAF-B276-9AEB447CC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cate'!$O$5</c:f>
          <c:strCache>
            <c:ptCount val="1"/>
            <c:pt idx="0">
              <c:v>acumulado mayo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cate'!$O$5</c:f>
              <c:strCache>
                <c:ptCount val="1"/>
                <c:pt idx="0">
                  <c:v>acumulado mayo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CCA-49E7-A5B3-12BD5468314D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CA-49E7-A5B3-12BD5468314D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CA-49E7-A5B3-12BD5468314D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CA-49E7-A5B3-12BD5468314D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cate'!$A$8:$A$9,'distribución españoles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españoles x cate'!$O$8:$O$9,'distribución españoles x cate'!$O$11:$O$12)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CA-49E7-A5B3-12BD54683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D6-4E29-874A-0D3F5BD177A1}"/>
              </c:ext>
            </c:extLst>
          </c:dPt>
          <c:val>
            <c:numRef>
              <c:f>'Viajeros entr evol mensu TF'!$G$119:$G$131</c:f>
              <c:numCache>
                <c:formatCode>#,##0</c:formatCode>
                <c:ptCount val="13"/>
                <c:pt idx="0">
                  <c:v>6517</c:v>
                </c:pt>
                <c:pt idx="1">
                  <c:v>6599</c:v>
                </c:pt>
                <c:pt idx="2">
                  <c:v>5818</c:v>
                </c:pt>
                <c:pt idx="3">
                  <c:v>6138</c:v>
                </c:pt>
                <c:pt idx="4">
                  <c:v>5266</c:v>
                </c:pt>
                <c:pt idx="5">
                  <c:v>4643</c:v>
                </c:pt>
                <c:pt idx="6">
                  <c:v>7702</c:v>
                </c:pt>
                <c:pt idx="7">
                  <c:v>8442</c:v>
                </c:pt>
                <c:pt idx="8">
                  <c:v>4768</c:v>
                </c:pt>
                <c:pt idx="9">
                  <c:v>7529</c:v>
                </c:pt>
                <c:pt idx="10">
                  <c:v>5084</c:v>
                </c:pt>
                <c:pt idx="11">
                  <c:v>4736</c:v>
                </c:pt>
                <c:pt idx="12">
                  <c:v>73242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D6-4E29-874A-0D3F5BD177A1}"/>
            </c:ext>
          </c:extLst>
        </c:ser>
        <c:ser>
          <c:idx val="0"/>
          <c:order val="2"/>
          <c:tx>
            <c:strRef>
              <c:f>'Viajeros entr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D6-4E29-874A-0D3F5BD177A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TF'!$I$119:$I$131</c:f>
              <c:numCache>
                <c:formatCode>#,##0</c:formatCode>
                <c:ptCount val="13"/>
                <c:pt idx="0">
                  <c:v>5283</c:v>
                </c:pt>
                <c:pt idx="1">
                  <c:v>6445</c:v>
                </c:pt>
                <c:pt idx="2">
                  <c:v>6378</c:v>
                </c:pt>
                <c:pt idx="3">
                  <c:v>6900</c:v>
                </c:pt>
                <c:pt idx="4">
                  <c:v>6557</c:v>
                </c:pt>
                <c:pt idx="5">
                  <c:v>5896</c:v>
                </c:pt>
                <c:pt idx="6">
                  <c:v>6322</c:v>
                </c:pt>
                <c:pt idx="7">
                  <c:v>6910</c:v>
                </c:pt>
                <c:pt idx="8">
                  <c:v>5328</c:v>
                </c:pt>
                <c:pt idx="9">
                  <c:v>7056</c:v>
                </c:pt>
                <c:pt idx="10">
                  <c:v>4783</c:v>
                </c:pt>
                <c:pt idx="11">
                  <c:v>5330</c:v>
                </c:pt>
                <c:pt idx="12">
                  <c:v>73188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D6-4E29-874A-0D3F5BD177A1}"/>
            </c:ext>
          </c:extLst>
        </c:ser>
        <c:ser>
          <c:idx val="1"/>
          <c:order val="3"/>
          <c:tx>
            <c:strRef>
              <c:f>'Viajeros entr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D6-4E29-874A-0D3F5BD177A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ED6-4E29-874A-0D3F5BD177A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TF'!$K$119:$K$131</c:f>
              <c:numCache>
                <c:formatCode>#,##0</c:formatCode>
                <c:ptCount val="13"/>
                <c:pt idx="0">
                  <c:v>5212</c:v>
                </c:pt>
                <c:pt idx="1">
                  <c:v>7047</c:v>
                </c:pt>
                <c:pt idx="2">
                  <c:v>7496</c:v>
                </c:pt>
                <c:pt idx="3">
                  <c:v>6506</c:v>
                </c:pt>
                <c:pt idx="4">
                  <c:v>6715</c:v>
                </c:pt>
                <c:pt idx="12">
                  <c:v>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D6-4E29-874A-0D3F5BD17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ED6-4E29-874A-0D3F5BD177A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1707</c:v>
                      </c:pt>
                      <c:pt idx="1">
                        <c:v>2953</c:v>
                      </c:pt>
                      <c:pt idx="2">
                        <c:v>4157</c:v>
                      </c:pt>
                      <c:pt idx="3">
                        <c:v>5565</c:v>
                      </c:pt>
                      <c:pt idx="4">
                        <c:v>3337</c:v>
                      </c:pt>
                      <c:pt idx="5">
                        <c:v>3282</c:v>
                      </c:pt>
                      <c:pt idx="6">
                        <c:v>7439</c:v>
                      </c:pt>
                      <c:pt idx="7">
                        <c:v>9029</c:v>
                      </c:pt>
                      <c:pt idx="8">
                        <c:v>3976</c:v>
                      </c:pt>
                      <c:pt idx="9">
                        <c:v>5657</c:v>
                      </c:pt>
                      <c:pt idx="10">
                        <c:v>4387</c:v>
                      </c:pt>
                      <c:pt idx="11">
                        <c:v>4592</c:v>
                      </c:pt>
                      <c:pt idx="12">
                        <c:v>56081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ED6-4E29-874A-0D3F5BD177A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D6-4E29-874A-0D3F5BD177A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D6-4E29-874A-0D3F5BD177A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D6-4E29-874A-0D3F5BD177A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D6-4E29-874A-0D3F5BD177A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D6-4E29-874A-0D3F5BD177A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D6-4E29-874A-0D3F5BD177A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D6-4E29-874A-0D3F5BD177A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D6-4E29-874A-0D3F5BD177A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D6-4E29-874A-0D3F5BD177A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D6-4E29-874A-0D3F5BD177A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D6-4E29-874A-0D3F5BD177A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D6-4E29-874A-0D3F5BD177A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D6-4E29-874A-0D3F5BD177A1}"/>
              </c:ext>
            </c:extLst>
          </c:dPt>
          <c:cat>
            <c:strRef>
              <c:f>'Viajeros entr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TF'!$L$119:$L$131</c:f>
              <c:numCache>
                <c:formatCode>0.0%</c:formatCode>
                <c:ptCount val="13"/>
                <c:pt idx="0">
                  <c:v>-1.3439333711906087E-2</c:v>
                </c:pt>
                <c:pt idx="1">
                  <c:v>9.3405740884406452E-2</c:v>
                </c:pt>
                <c:pt idx="2">
                  <c:v>0.17529005957980548</c:v>
                </c:pt>
                <c:pt idx="3">
                  <c:v>-5.7101449275362315E-2</c:v>
                </c:pt>
                <c:pt idx="4">
                  <c:v>2.4096385542168752E-2</c:v>
                </c:pt>
                <c:pt idx="12">
                  <c:v>4.4767607641859053E-2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ED6-4E29-874A-0D3F5BD17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cate'!$B$3</c:f>
          <c:strCache>
            <c:ptCount val="1"/>
            <c:pt idx="0">
              <c:v>Viajeros españoles entrados en los hoteles y apartamentos de Guía de Isora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cate'!$G$5</c:f>
              <c:strCache>
                <c:ptCount val="1"/>
                <c:pt idx="0">
                  <c:v>acumulado mayo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españoles x cate'!$G$7:$G$10</c:f>
              <c:numCache>
                <c:formatCode>#,##0</c:formatCode>
                <c:ptCount val="4"/>
                <c:pt idx="0">
                  <c:v>20644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11-4D77-A624-8383CA2D6321}"/>
            </c:ext>
          </c:extLst>
        </c:ser>
        <c:ser>
          <c:idx val="1"/>
          <c:order val="1"/>
          <c:tx>
            <c:strRef>
              <c:f>'distribución españoles x cate'!$K$5</c:f>
              <c:strCache>
                <c:ptCount val="1"/>
                <c:pt idx="0">
                  <c:v>acumulado mayo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cate'!$K$7:$K$12</c:f>
              <c:numCache>
                <c:formatCode>#,##0</c:formatCode>
                <c:ptCount val="4"/>
                <c:pt idx="0">
                  <c:v>12615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11-4D77-A624-8383CA2D6321}"/>
            </c:ext>
          </c:extLst>
        </c:ser>
        <c:ser>
          <c:idx val="2"/>
          <c:order val="2"/>
          <c:tx>
            <c:strRef>
              <c:f>'distribución españoles x cate'!$O$5</c:f>
              <c:strCache>
                <c:ptCount val="1"/>
                <c:pt idx="0">
                  <c:v>acumulado mayo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cate'!$O$7:$O$12</c:f>
              <c:numCache>
                <c:formatCode>#,##0</c:formatCode>
                <c:ptCount val="4"/>
                <c:pt idx="0">
                  <c:v>15760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11-4D77-A624-8383CA2D6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cate'!$P$7:$P$12</c:f>
              <c:numCache>
                <c:formatCode>0.0%</c:formatCode>
                <c:ptCount val="4"/>
                <c:pt idx="0">
                  <c:v>0.24930638129211258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11-4D77-A624-8383CA2D6321}"/>
            </c:ext>
          </c:extLst>
        </c:ser>
        <c:ser>
          <c:idx val="6"/>
          <c:order val="4"/>
          <c:tx>
            <c:strRef>
              <c:f>'distribución españoles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cate'!$T$7:$T$12</c:f>
              <c:numCache>
                <c:formatCode>0.0%</c:formatCode>
                <c:ptCount val="4"/>
                <c:pt idx="0">
                  <c:v>0.93876578508458419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11-4D77-A624-8383CA2D6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cate'!$O$5</c:f>
          <c:strCache>
            <c:ptCount val="1"/>
            <c:pt idx="0">
              <c:v>acumulado mayo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peninsulare x cate'!$O$5</c:f>
              <c:strCache>
                <c:ptCount val="1"/>
                <c:pt idx="0">
                  <c:v>acumulado mayo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158-4139-9960-ACC1419096F2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58-4139-9960-ACC1419096F2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58-4139-9960-ACC1419096F2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58-4139-9960-ACC1419096F2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peninsulare x cate'!$A$8:$A$9,'distribución peninsulare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peninsulare x cate'!$O$8:$O$9,'distribución peninsulare x cate'!$O$11:$O$12)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58-4139-9960-ACC141909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cate'!$B$3</c:f>
          <c:strCache>
            <c:ptCount val="1"/>
            <c:pt idx="0">
              <c:v>Viajeros peninsulares entrados en los hoteles y apartamentos de Guía de Isora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peninsulare x cate'!$G$5</c:f>
              <c:strCache>
                <c:ptCount val="1"/>
                <c:pt idx="0">
                  <c:v>acumulado mayo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peninsulare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peninsulare x cate'!$G$7:$G$10</c:f>
              <c:numCache>
                <c:formatCode>#,##0</c:formatCode>
                <c:ptCount val="4"/>
                <c:pt idx="0">
                  <c:v>9404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3-4F48-B8A8-6A8B640E10B0}"/>
            </c:ext>
          </c:extLst>
        </c:ser>
        <c:ser>
          <c:idx val="1"/>
          <c:order val="1"/>
          <c:tx>
            <c:strRef>
              <c:f>'distribución peninsulare x cate'!$K$5</c:f>
              <c:strCache>
                <c:ptCount val="1"/>
                <c:pt idx="0">
                  <c:v>acumulado mayo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cate'!$K$7:$K$12</c:f>
              <c:numCache>
                <c:formatCode>#,##0</c:formatCode>
                <c:ptCount val="4"/>
                <c:pt idx="0">
                  <c:v>8323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3-4F48-B8A8-6A8B640E10B0}"/>
            </c:ext>
          </c:extLst>
        </c:ser>
        <c:ser>
          <c:idx val="2"/>
          <c:order val="2"/>
          <c:tx>
            <c:strRef>
              <c:f>'distribución peninsulare x cate'!$O$5</c:f>
              <c:strCache>
                <c:ptCount val="1"/>
                <c:pt idx="0">
                  <c:v>acumulado mayo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cate'!$O$7:$O$12</c:f>
              <c:numCache>
                <c:formatCode>#,##0</c:formatCode>
                <c:ptCount val="4"/>
                <c:pt idx="0">
                  <c:v>8301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3-4F48-B8A8-6A8B640E1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peninsulare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cate'!$P$7:$P$12</c:f>
              <c:numCache>
                <c:formatCode>0.0%</c:formatCode>
                <c:ptCount val="4"/>
                <c:pt idx="0">
                  <c:v>-2.6432776643037226E-3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93-4F48-B8A8-6A8B640E10B0}"/>
            </c:ext>
          </c:extLst>
        </c:ser>
        <c:ser>
          <c:idx val="6"/>
          <c:order val="4"/>
          <c:tx>
            <c:strRef>
              <c:f>'distribución peninsulare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cate'!$T$7:$T$12</c:f>
              <c:numCache>
                <c:formatCode>0.0%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93-4F48-B8A8-6A8B640E1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cate'!$O$5</c:f>
          <c:strCache>
            <c:ptCount val="1"/>
            <c:pt idx="0">
              <c:v>acumulado mayo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canarios x cate'!$O$5</c:f>
              <c:strCache>
                <c:ptCount val="1"/>
                <c:pt idx="0">
                  <c:v>acumulado mayo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714-4832-8CCA-436CDB323D75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714-4832-8CCA-436CDB323D75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14-4832-8CCA-436CDB323D75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14-4832-8CCA-436CDB323D75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canarios x cate'!$A$8:$A$9,'distribución canarios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canarios x cate'!$O$8:$O$9,'distribución canarios x cate'!$O$11:$O$12)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14-4832-8CCA-436CDB323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cate'!$B$3</c:f>
          <c:strCache>
            <c:ptCount val="1"/>
            <c:pt idx="0">
              <c:v>Viajeros canarios entrados en los hoteles y apartamentos de Guía de Isora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canarios x cate'!$G$5</c:f>
              <c:strCache>
                <c:ptCount val="1"/>
                <c:pt idx="0">
                  <c:v>acumulado mayo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canarios x cate'!$B$7:$B$12</c:f>
              <c:strCache>
                <c:ptCount val="4"/>
                <c:pt idx="0">
                  <c:v>hotelera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canarios x cate'!$G$7:$G$10</c:f>
              <c:numCache>
                <c:formatCode>#,##0</c:formatCode>
                <c:ptCount val="4"/>
                <c:pt idx="0">
                  <c:v>11240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C5-4232-ACA6-4A13E190909B}"/>
            </c:ext>
          </c:extLst>
        </c:ser>
        <c:ser>
          <c:idx val="1"/>
          <c:order val="1"/>
          <c:tx>
            <c:strRef>
              <c:f>'distribución canarios x cate'!$K$5</c:f>
              <c:strCache>
                <c:ptCount val="1"/>
                <c:pt idx="0">
                  <c:v>acumulado mayo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cate'!$K$7:$K$12</c:f>
              <c:numCache>
                <c:formatCode>#,##0</c:formatCode>
                <c:ptCount val="4"/>
                <c:pt idx="0">
                  <c:v>4292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C5-4232-ACA6-4A13E190909B}"/>
            </c:ext>
          </c:extLst>
        </c:ser>
        <c:ser>
          <c:idx val="2"/>
          <c:order val="2"/>
          <c:tx>
            <c:strRef>
              <c:f>'distribución canarios x cate'!$O$5</c:f>
              <c:strCache>
                <c:ptCount val="1"/>
                <c:pt idx="0">
                  <c:v>acumulado mayo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cate'!$O$7:$O$12</c:f>
              <c:numCache>
                <c:formatCode>#,##0</c:formatCode>
                <c:ptCount val="4"/>
                <c:pt idx="0">
                  <c:v>7459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C5-4232-ACA6-4A13E1909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canarios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cate'!$P$7:$P$12</c:f>
              <c:numCache>
                <c:formatCode>0.0%</c:formatCode>
                <c:ptCount val="4"/>
                <c:pt idx="0">
                  <c:v>0.73788443616029831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C5-4232-ACA6-4A13E190909B}"/>
            </c:ext>
          </c:extLst>
        </c:ser>
        <c:ser>
          <c:idx val="6"/>
          <c:order val="4"/>
          <c:tx>
            <c:strRef>
              <c:f>'distribución canarios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cate'!$T$7:$T$12</c:f>
              <c:numCache>
                <c:formatCode>0.0%</c:formatCode>
                <c:ptCount val="4"/>
                <c:pt idx="0">
                  <c:v>0.87887357134440913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C5-4232-ACA6-4A13E1909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al'!$O$5</c:f>
          <c:strCache>
            <c:ptCount val="1"/>
            <c:pt idx="0">
              <c:v>acumulado mayo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mun al'!$O$5</c:f>
              <c:strCache>
                <c:ptCount val="1"/>
                <c:pt idx="0">
                  <c:v>acumulado mayo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68-47DF-ACC2-D88B87F639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D68-47DF-ACC2-D88B87F639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D68-47DF-ACC2-D88B87F639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D68-47DF-ACC2-D88B87F6398B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D68-47DF-ACC2-D88B87F6398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D68-47DF-ACC2-D88B87F6398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D68-47DF-ACC2-D88B87F6398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D68-47DF-ACC2-D88B87F6398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D68-47DF-ACC2-D88B87F6398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D68-47DF-ACC2-D88B87F6398B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68-47DF-ACC2-D88B87F6398B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68-47DF-ACC2-D88B87F6398B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68-47DF-ACC2-D88B87F6398B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68-47DF-ACC2-D88B87F6398B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68-47DF-ACC2-D88B87F6398B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68-47DF-ACC2-D88B87F6398B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68-47DF-ACC2-D88B87F6398B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68-47DF-ACC2-D88B87F6398B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68-47DF-ACC2-D88B87F6398B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4D68-47DF-ACC2-D88B87F6398B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45034</c:v>
                </c:pt>
                <c:pt idx="1">
                  <c:v>44114</c:v>
                </c:pt>
                <c:pt idx="2">
                  <c:v>6620</c:v>
                </c:pt>
                <c:pt idx="3">
                  <c:v>141066</c:v>
                </c:pt>
                <c:pt idx="4">
                  <c:v>15554</c:v>
                </c:pt>
                <c:pt idx="5">
                  <c:v>73996</c:v>
                </c:pt>
                <c:pt idx="6">
                  <c:v>14719</c:v>
                </c:pt>
                <c:pt idx="7">
                  <c:v>11376</c:v>
                </c:pt>
                <c:pt idx="8">
                  <c:v>16788</c:v>
                </c:pt>
                <c:pt idx="9">
                  <c:v>13116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D68-47DF-ACC2-D88B87F63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89-48BD-99B7-0477DCE5EF9F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89-48BD-99B7-0477DCE5EF9F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89-48BD-99B7-0477DCE5EF9F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89-48BD-99B7-0477DCE5EF9F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89-48BD-99B7-0477DCE5EF9F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9-48BD-99B7-0477DCE5EF9F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9-48BD-99B7-0477DCE5EF9F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89-48BD-99B7-0477DCE5EF9F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89-48BD-99B7-0477DCE5EF9F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89-48BD-99B7-0477DCE5E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4589-48BD-99B7-0477DCE5EF9F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89-48BD-99B7-0477DCE5EF9F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89-48BD-99B7-0477DCE5EF9F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89-48BD-99B7-0477DCE5EF9F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89-48BD-99B7-0477DCE5E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4589-48BD-99B7-0477DCE5EF9F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4589-48BD-99B7-0477DCE5EF9F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89-48BD-99B7-0477DCE5EF9F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89-48BD-99B7-0477DCE5EF9F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89-48BD-99B7-0477DCE5EF9F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89-48BD-99B7-0477DCE5EF9F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89-48BD-99B7-0477DCE5EF9F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89-48BD-99B7-0477DCE5EF9F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89-48BD-99B7-0477DCE5EF9F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89-48BD-99B7-0477DCE5EF9F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89-48BD-99B7-0477DCE5EF9F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89-48BD-99B7-0477DCE5EF9F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89-48BD-99B7-0477DCE5EF9F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89-48BD-99B7-0477DCE5EF9F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89-48BD-99B7-0477DCE5EF9F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89-48BD-99B7-0477DCE5EF9F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89-48BD-99B7-0477DCE5EF9F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89-48BD-99B7-0477DCE5EF9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4589-48BD-99B7-0477DCE5EF9F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589-48BD-99B7-0477DCE5EF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589-48BD-99B7-0477DCE5EF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589-48BD-99B7-0477DCE5EF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589-48BD-99B7-0477DCE5EF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589-48BD-99B7-0477DCE5EF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589-48BD-99B7-0477DCE5EF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589-48BD-99B7-0477DCE5EF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589-48BD-99B7-0477DCE5EF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589-48BD-99B7-0477DCE5EF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589-48BD-99B7-0477DCE5EF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4589-48BD-99B7-0477DCE5EF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4589-48BD-99B7-0477DCE5EF9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4589-48BD-99B7-0477DCE5EF9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4589-48BD-99B7-0477DCE5EF9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4589-48BD-99B7-0477DCE5EF9F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4589-48BD-99B7-0477DCE5EF9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89-48BD-99B7-0477DCE5EF9F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89-48BD-99B7-0477DCE5EF9F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589-48BD-99B7-0477DCE5EF9F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89-48BD-99B7-0477DCE5EF9F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589-48BD-99B7-0477DCE5EF9F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589-48BD-99B7-0477DCE5EF9F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589-48BD-99B7-0477DCE5EF9F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589-48BD-99B7-0477DCE5EF9F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589-48BD-99B7-0477DCE5EF9F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589-48BD-99B7-0477DCE5EF9F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589-48BD-99B7-0477DCE5EF9F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589-48BD-99B7-0477DCE5EF9F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589-48BD-99B7-0477DCE5EF9F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589-48BD-99B7-0477DCE5EF9F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589-48BD-99B7-0477DCE5EF9F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589-48BD-99B7-0477DCE5EF9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4589-48BD-99B7-0477DCE5EF9F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89-48BD-99B7-0477DCE5EF9F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589-48BD-99B7-0477DCE5EF9F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589-48BD-99B7-0477DCE5EF9F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589-48BD-99B7-0477DCE5EF9F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589-48BD-99B7-0477DCE5EF9F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589-48BD-99B7-0477DCE5EF9F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589-48BD-99B7-0477DCE5EF9F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589-48BD-99B7-0477DCE5EF9F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589-48BD-99B7-0477DCE5EF9F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589-48BD-99B7-0477DCE5EF9F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589-48BD-99B7-0477DCE5EF9F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589-48BD-99B7-0477DCE5EF9F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589-48BD-99B7-0477DCE5EF9F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589-48BD-99B7-0477DCE5EF9F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589-48BD-99B7-0477DCE5EF9F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589-48BD-99B7-0477DCE5EF9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4589-48BD-99B7-0477DCE5E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al'!$B$3</c:f>
          <c:strCache>
            <c:ptCount val="1"/>
            <c:pt idx="0">
              <c:v>Viajeros españoles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mun al'!$G$5</c:f>
              <c:strCache>
                <c:ptCount val="1"/>
                <c:pt idx="0">
                  <c:v>acumulado mayo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al'!$G$7:$G$16</c:f>
              <c:numCache>
                <c:formatCode>#,##0</c:formatCode>
                <c:ptCount val="10"/>
                <c:pt idx="0">
                  <c:v>49839</c:v>
                </c:pt>
                <c:pt idx="1">
                  <c:v>35877</c:v>
                </c:pt>
                <c:pt idx="2">
                  <c:v>6609</c:v>
                </c:pt>
                <c:pt idx="3">
                  <c:v>132384</c:v>
                </c:pt>
                <c:pt idx="4">
                  <c:v>17517</c:v>
                </c:pt>
                <c:pt idx="5">
                  <c:v>60484</c:v>
                </c:pt>
                <c:pt idx="6">
                  <c:v>13888</c:v>
                </c:pt>
                <c:pt idx="7">
                  <c:v>8325</c:v>
                </c:pt>
                <c:pt idx="8">
                  <c:v>21594</c:v>
                </c:pt>
                <c:pt idx="9">
                  <c:v>22421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1B-47C6-82F5-83BE60F67601}"/>
            </c:ext>
          </c:extLst>
        </c:ser>
        <c:ser>
          <c:idx val="1"/>
          <c:order val="1"/>
          <c:tx>
            <c:strRef>
              <c:f>'distribución españoles x mun al'!$K$5</c:f>
              <c:strCache>
                <c:ptCount val="1"/>
                <c:pt idx="0">
                  <c:v>acumulado mayo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al'!$K$7:$K$16</c:f>
              <c:numCache>
                <c:formatCode>#,##0</c:formatCode>
                <c:ptCount val="10"/>
                <c:pt idx="0">
                  <c:v>47755</c:v>
                </c:pt>
                <c:pt idx="1">
                  <c:v>39006</c:v>
                </c:pt>
                <c:pt idx="2">
                  <c:v>3481</c:v>
                </c:pt>
                <c:pt idx="3">
                  <c:v>139895</c:v>
                </c:pt>
                <c:pt idx="4">
                  <c:v>19777</c:v>
                </c:pt>
                <c:pt idx="5">
                  <c:v>71053</c:v>
                </c:pt>
                <c:pt idx="6">
                  <c:v>13527</c:v>
                </c:pt>
                <c:pt idx="7">
                  <c:v>6547</c:v>
                </c:pt>
                <c:pt idx="8">
                  <c:v>13320</c:v>
                </c:pt>
                <c:pt idx="9">
                  <c:v>18945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1B-47C6-82F5-83BE60F67601}"/>
            </c:ext>
          </c:extLst>
        </c:ser>
        <c:ser>
          <c:idx val="2"/>
          <c:order val="2"/>
          <c:tx>
            <c:strRef>
              <c:f>'distribución españoles x mun al'!$O$5</c:f>
              <c:strCache>
                <c:ptCount val="1"/>
                <c:pt idx="0">
                  <c:v>acumulado mayo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45034</c:v>
                </c:pt>
                <c:pt idx="1">
                  <c:v>44114</c:v>
                </c:pt>
                <c:pt idx="2">
                  <c:v>6620</c:v>
                </c:pt>
                <c:pt idx="3">
                  <c:v>141066</c:v>
                </c:pt>
                <c:pt idx="4">
                  <c:v>15554</c:v>
                </c:pt>
                <c:pt idx="5">
                  <c:v>73996</c:v>
                </c:pt>
                <c:pt idx="6">
                  <c:v>14719</c:v>
                </c:pt>
                <c:pt idx="7">
                  <c:v>11376</c:v>
                </c:pt>
                <c:pt idx="8">
                  <c:v>16788</c:v>
                </c:pt>
                <c:pt idx="9">
                  <c:v>13116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1B-47C6-82F5-83BE60F67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mun al'!$P$5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al'!$P$7:$P$16</c:f>
              <c:numCache>
                <c:formatCode>0.0%</c:formatCode>
                <c:ptCount val="10"/>
                <c:pt idx="0">
                  <c:v>-5.6978326876766849E-2</c:v>
                </c:pt>
                <c:pt idx="1">
                  <c:v>0.13095421217248626</c:v>
                </c:pt>
                <c:pt idx="2">
                  <c:v>0.9017523700086183</c:v>
                </c:pt>
                <c:pt idx="3">
                  <c:v>8.370563637013495E-3</c:v>
                </c:pt>
                <c:pt idx="4">
                  <c:v>-0.21353086919148501</c:v>
                </c:pt>
                <c:pt idx="5">
                  <c:v>4.1419785230743189E-2</c:v>
                </c:pt>
                <c:pt idx="6">
                  <c:v>8.8120056183928375E-2</c:v>
                </c:pt>
                <c:pt idx="7">
                  <c:v>0.73758973575683529</c:v>
                </c:pt>
                <c:pt idx="8">
                  <c:v>0.26036036036036037</c:v>
                </c:pt>
                <c:pt idx="9">
                  <c:v>-0.307680126682502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1B-47C6-82F5-83BE60F67601}"/>
            </c:ext>
          </c:extLst>
        </c:ser>
        <c:ser>
          <c:idx val="6"/>
          <c:order val="4"/>
          <c:tx>
            <c:strRef>
              <c:f>'distribución españoles x mun al'!$T$5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al'!$T$7:$T$16</c:f>
              <c:numCache>
                <c:formatCode>0.0%</c:formatCode>
                <c:ptCount val="10"/>
                <c:pt idx="0">
                  <c:v>0.11777197208034876</c:v>
                </c:pt>
                <c:pt idx="1">
                  <c:v>0.1153660073800352</c:v>
                </c:pt>
                <c:pt idx="2">
                  <c:v>1.7312485126169314E-2</c:v>
                </c:pt>
                <c:pt idx="3">
                  <c:v>0.36891284392873114</c:v>
                </c:pt>
                <c:pt idx="4">
                  <c:v>4.0676494509431643E-2</c:v>
                </c:pt>
                <c:pt idx="5">
                  <c:v>0.19351278691782847</c:v>
                </c:pt>
                <c:pt idx="6">
                  <c:v>3.8492820025994877E-2</c:v>
                </c:pt>
                <c:pt idx="7">
                  <c:v>2.9750276555181584E-2</c:v>
                </c:pt>
                <c:pt idx="8">
                  <c:v>4.3903625422678311E-2</c:v>
                </c:pt>
                <c:pt idx="9">
                  <c:v>3.430068805360071E-2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1B-47C6-82F5-83BE60F67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munici'!$O$5</c:f>
          <c:strCache>
            <c:ptCount val="1"/>
            <c:pt idx="0">
              <c:v>acumulado mayo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 x munici'!$O$5</c:f>
              <c:strCache>
                <c:ptCount val="1"/>
                <c:pt idx="0">
                  <c:v>acumulado mayo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BB-4021-AFCC-BBCD181BE7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ABB-4021-AFCC-BBCD181BE7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ABB-4021-AFCC-BBCD181BE7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ABB-4021-AFCC-BBCD181BE74F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ABB-4021-AFCC-BBCD181BE74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ABB-4021-AFCC-BBCD181BE74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ABB-4021-AFCC-BBCD181BE74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ABB-4021-AFCC-BBCD181BE74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ABB-4021-AFCC-BBCD181BE74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ABB-4021-AFCC-BBCD181BE74F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BB-4021-AFCC-BBCD181BE74F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BB-4021-AFCC-BBCD181BE74F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BB-4021-AFCC-BBCD181BE74F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BB-4021-AFCC-BBCD181BE74F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BB-4021-AFCC-BBCD181BE74F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BB-4021-AFCC-BBCD181BE74F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BB-4021-AFCC-BBCD181BE74F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BB-4021-AFCC-BBCD181BE74F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BB-4021-AFCC-BBCD181BE74F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2ABB-4021-AFCC-BBCD181BE74F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25494</c:v>
                </c:pt>
                <c:pt idx="1">
                  <c:v>23867</c:v>
                </c:pt>
                <c:pt idx="2">
                  <c:v>3765</c:v>
                </c:pt>
                <c:pt idx="3">
                  <c:v>99707</c:v>
                </c:pt>
                <c:pt idx="4">
                  <c:v>6699</c:v>
                </c:pt>
                <c:pt idx="5">
                  <c:v>38285</c:v>
                </c:pt>
                <c:pt idx="6">
                  <c:v>8911</c:v>
                </c:pt>
                <c:pt idx="7">
                  <c:v>4503</c:v>
                </c:pt>
                <c:pt idx="8">
                  <c:v>8301</c:v>
                </c:pt>
                <c:pt idx="9">
                  <c:v>7943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ABB-4021-AFCC-BBCD181BE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0D-4B7F-8819-949B1B934693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0D-4B7F-8819-949B1B934693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0D-4B7F-8819-949B1B934693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0D-4B7F-8819-949B1B934693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0D-4B7F-8819-949B1B934693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0D-4B7F-8819-949B1B934693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0D-4B7F-8819-949B1B934693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0D-4B7F-8819-949B1B934693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0D-4B7F-8819-949B1B934693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0D-4B7F-8819-949B1B934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DB0D-4B7F-8819-949B1B934693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0D-4B7F-8819-949B1B934693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0D-4B7F-8819-949B1B934693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0D-4B7F-8819-949B1B934693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0D-4B7F-8819-949B1B934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DB0D-4B7F-8819-949B1B934693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DB0D-4B7F-8819-949B1B934693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0D-4B7F-8819-949B1B934693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0D-4B7F-8819-949B1B934693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0D-4B7F-8819-949B1B934693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0D-4B7F-8819-949B1B934693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0D-4B7F-8819-949B1B934693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0D-4B7F-8819-949B1B934693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0D-4B7F-8819-949B1B934693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0D-4B7F-8819-949B1B934693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0D-4B7F-8819-949B1B934693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0D-4B7F-8819-949B1B934693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0D-4B7F-8819-949B1B934693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0D-4B7F-8819-949B1B934693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0D-4B7F-8819-949B1B934693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0D-4B7F-8819-949B1B934693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B0D-4B7F-8819-949B1B934693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0D-4B7F-8819-949B1B9346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DB0D-4B7F-8819-949B1B934693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B0D-4B7F-8819-949B1B9346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B0D-4B7F-8819-949B1B9346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B0D-4B7F-8819-949B1B9346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B0D-4B7F-8819-949B1B9346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B0D-4B7F-8819-949B1B9346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B0D-4B7F-8819-949B1B9346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B0D-4B7F-8819-949B1B9346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B0D-4B7F-8819-949B1B9346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B0D-4B7F-8819-949B1B9346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B0D-4B7F-8819-949B1B9346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DB0D-4B7F-8819-949B1B9346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DB0D-4B7F-8819-949B1B93469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DB0D-4B7F-8819-949B1B93469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DB0D-4B7F-8819-949B1B93469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DB0D-4B7F-8819-949B1B934693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DB0D-4B7F-8819-949B1B93469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0D-4B7F-8819-949B1B934693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B0D-4B7F-8819-949B1B934693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B0D-4B7F-8819-949B1B934693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B0D-4B7F-8819-949B1B934693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B0D-4B7F-8819-949B1B934693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B0D-4B7F-8819-949B1B934693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B0D-4B7F-8819-949B1B934693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B0D-4B7F-8819-949B1B934693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B0D-4B7F-8819-949B1B934693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B0D-4B7F-8819-949B1B934693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B0D-4B7F-8819-949B1B934693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B0D-4B7F-8819-949B1B934693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B0D-4B7F-8819-949B1B934693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B0D-4B7F-8819-949B1B934693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B0D-4B7F-8819-949B1B934693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B0D-4B7F-8819-949B1B9346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DB0D-4B7F-8819-949B1B934693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B0D-4B7F-8819-949B1B934693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B0D-4B7F-8819-949B1B934693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B0D-4B7F-8819-949B1B934693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B0D-4B7F-8819-949B1B934693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B0D-4B7F-8819-949B1B934693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B0D-4B7F-8819-949B1B934693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B0D-4B7F-8819-949B1B934693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B0D-4B7F-8819-949B1B934693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B0D-4B7F-8819-949B1B934693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B0D-4B7F-8819-949B1B934693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B0D-4B7F-8819-949B1B934693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B0D-4B7F-8819-949B1B934693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B0D-4B7F-8819-949B1B934693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B0D-4B7F-8819-949B1B934693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B0D-4B7F-8819-949B1B934693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B0D-4B7F-8819-949B1B9346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DB0D-4B7F-8819-949B1B934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81210082"/>
          <c:y val="0.139799011610035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'Viajeros entr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18-4833-B6A5-D7394E19890C}"/>
              </c:ext>
            </c:extLst>
          </c:dPt>
          <c:val>
            <c:numRef>
              <c:f>'Viajeros entr evol mensu TF'!$G$141:$G$153</c:f>
              <c:numCache>
                <c:formatCode>#,##0</c:formatCode>
                <c:ptCount val="13"/>
                <c:pt idx="0">
                  <c:v>1186</c:v>
                </c:pt>
                <c:pt idx="1">
                  <c:v>1209</c:v>
                </c:pt>
                <c:pt idx="2">
                  <c:v>1912</c:v>
                </c:pt>
                <c:pt idx="3">
                  <c:v>394</c:v>
                </c:pt>
                <c:pt idx="4">
                  <c:v>364</c:v>
                </c:pt>
                <c:pt idx="5">
                  <c:v>448</c:v>
                </c:pt>
                <c:pt idx="6">
                  <c:v>638</c:v>
                </c:pt>
                <c:pt idx="7">
                  <c:v>408</c:v>
                </c:pt>
                <c:pt idx="8">
                  <c:v>518</c:v>
                </c:pt>
                <c:pt idx="9">
                  <c:v>1083</c:v>
                </c:pt>
                <c:pt idx="10">
                  <c:v>1486</c:v>
                </c:pt>
                <c:pt idx="11">
                  <c:v>1085</c:v>
                </c:pt>
                <c:pt idx="12">
                  <c:v>10731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18-4833-B6A5-D7394E19890C}"/>
            </c:ext>
          </c:extLst>
        </c:ser>
        <c:ser>
          <c:idx val="0"/>
          <c:order val="3"/>
          <c:tx>
            <c:strRef>
              <c:f>'Viajeros entr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18-4833-B6A5-D7394E19890C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TF'!$I$141:$I$153</c:f>
              <c:numCache>
                <c:formatCode>#,##0</c:formatCode>
                <c:ptCount val="13"/>
                <c:pt idx="0">
                  <c:v>1034</c:v>
                </c:pt>
                <c:pt idx="1">
                  <c:v>1027</c:v>
                </c:pt>
                <c:pt idx="2">
                  <c:v>1263</c:v>
                </c:pt>
                <c:pt idx="3">
                  <c:v>1100</c:v>
                </c:pt>
                <c:pt idx="4">
                  <c:v>554</c:v>
                </c:pt>
                <c:pt idx="5">
                  <c:v>623</c:v>
                </c:pt>
                <c:pt idx="6">
                  <c:v>521</c:v>
                </c:pt>
                <c:pt idx="7">
                  <c:v>549</c:v>
                </c:pt>
                <c:pt idx="8">
                  <c:v>739</c:v>
                </c:pt>
                <c:pt idx="9">
                  <c:v>1014</c:v>
                </c:pt>
                <c:pt idx="10">
                  <c:v>1364</c:v>
                </c:pt>
                <c:pt idx="11">
                  <c:v>844</c:v>
                </c:pt>
                <c:pt idx="12">
                  <c:v>10632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18-4833-B6A5-D7394E19890C}"/>
            </c:ext>
          </c:extLst>
        </c:ser>
        <c:ser>
          <c:idx val="1"/>
          <c:order val="4"/>
          <c:tx>
            <c:strRef>
              <c:f>'Viajeros entr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18-4833-B6A5-D7394E19890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F18-4833-B6A5-D7394E19890C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TF'!$K$141:$K$153</c:f>
              <c:numCache>
                <c:formatCode>#,##0</c:formatCode>
                <c:ptCount val="13"/>
                <c:pt idx="0">
                  <c:v>1212</c:v>
                </c:pt>
                <c:pt idx="1">
                  <c:v>898</c:v>
                </c:pt>
                <c:pt idx="2">
                  <c:v>1082</c:v>
                </c:pt>
                <c:pt idx="3">
                  <c:v>708</c:v>
                </c:pt>
                <c:pt idx="4">
                  <c:v>524</c:v>
                </c:pt>
                <c:pt idx="12">
                  <c:v>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18-4833-B6A5-D7394E198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F18-4833-B6A5-D7394E19890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371</c:v>
                      </c:pt>
                      <c:pt idx="1">
                        <c:v>1125</c:v>
                      </c:pt>
                      <c:pt idx="2">
                        <c:v>1581</c:v>
                      </c:pt>
                      <c:pt idx="3">
                        <c:v>1225</c:v>
                      </c:pt>
                      <c:pt idx="4">
                        <c:v>461</c:v>
                      </c:pt>
                      <c:pt idx="5">
                        <c:v>638</c:v>
                      </c:pt>
                      <c:pt idx="6">
                        <c:v>191</c:v>
                      </c:pt>
                      <c:pt idx="7">
                        <c:v>147</c:v>
                      </c:pt>
                      <c:pt idx="8">
                        <c:v>270</c:v>
                      </c:pt>
                      <c:pt idx="9">
                        <c:v>387</c:v>
                      </c:pt>
                      <c:pt idx="10">
                        <c:v>842</c:v>
                      </c:pt>
                      <c:pt idx="11">
                        <c:v>510</c:v>
                      </c:pt>
                      <c:pt idx="12">
                        <c:v>7748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F18-4833-B6A5-D7394E19890C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'Viajeros entr evol mensu TF'!$E$139:$F$139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6F18-4833-B6A5-D7394E19890C}"/>
                    </c:ext>
                  </c:extLst>
                </c:dP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('Viajeros entr evol mensu TF'!$E$141:$E$152,'Viajeros entr evol mensu TF'!$E$153)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883</c:v>
                      </c:pt>
                      <c:pt idx="1">
                        <c:v>845</c:v>
                      </c:pt>
                      <c:pt idx="2">
                        <c:v>833</c:v>
                      </c:pt>
                      <c:pt idx="3">
                        <c:v>928</c:v>
                      </c:pt>
                      <c:pt idx="4">
                        <c:v>396</c:v>
                      </c:pt>
                      <c:pt idx="5">
                        <c:v>1689</c:v>
                      </c:pt>
                      <c:pt idx="6">
                        <c:v>965</c:v>
                      </c:pt>
                      <c:pt idx="7">
                        <c:v>557</c:v>
                      </c:pt>
                      <c:pt idx="8">
                        <c:v>706</c:v>
                      </c:pt>
                      <c:pt idx="9">
                        <c:v>770</c:v>
                      </c:pt>
                      <c:pt idx="10">
                        <c:v>1910</c:v>
                      </c:pt>
                      <c:pt idx="11">
                        <c:v>1159</c:v>
                      </c:pt>
                      <c:pt idx="12">
                        <c:v>11641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6F18-4833-B6A5-D7394E19890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'Viajeros entr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18-4833-B6A5-D7394E19890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18-4833-B6A5-D7394E19890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18-4833-B6A5-D7394E19890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18-4833-B6A5-D7394E19890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18-4833-B6A5-D7394E19890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18-4833-B6A5-D7394E19890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18-4833-B6A5-D7394E19890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18-4833-B6A5-D7394E19890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18-4833-B6A5-D7394E19890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18-4833-B6A5-D7394E19890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18-4833-B6A5-D7394E19890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18-4833-B6A5-D7394E19890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18-4833-B6A5-D7394E19890C}"/>
              </c:ext>
            </c:extLst>
          </c:dPt>
          <c:cat>
            <c:strRef>
              <c:f>'Viajeros entr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TF'!$L$141:$L$153</c:f>
              <c:numCache>
                <c:formatCode>0.0%</c:formatCode>
                <c:ptCount val="13"/>
                <c:pt idx="0">
                  <c:v>0.17214700193423593</c:v>
                </c:pt>
                <c:pt idx="1">
                  <c:v>-0.12560856864654335</c:v>
                </c:pt>
                <c:pt idx="2">
                  <c:v>-0.14330958036421215</c:v>
                </c:pt>
                <c:pt idx="3">
                  <c:v>-0.35636363636363633</c:v>
                </c:pt>
                <c:pt idx="4">
                  <c:v>-5.4151624548736454E-2</c:v>
                </c:pt>
                <c:pt idx="12">
                  <c:v>-0.11128967456809968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F18-4833-B6A5-D7394E198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munici'!$B$3</c:f>
          <c:strCache>
            <c:ptCount val="1"/>
            <c:pt idx="0">
              <c:v>Viajeros peninsulares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 x munici'!$G$5</c:f>
              <c:strCache>
                <c:ptCount val="1"/>
                <c:pt idx="0">
                  <c:v>acumulado mayo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munici'!$G$7:$G$16</c:f>
              <c:numCache>
                <c:formatCode>#,##0</c:formatCode>
                <c:ptCount val="10"/>
                <c:pt idx="0">
                  <c:v>31243</c:v>
                </c:pt>
                <c:pt idx="1">
                  <c:v>20968</c:v>
                </c:pt>
                <c:pt idx="2">
                  <c:v>2216</c:v>
                </c:pt>
                <c:pt idx="3">
                  <c:v>97499</c:v>
                </c:pt>
                <c:pt idx="4">
                  <c:v>12797</c:v>
                </c:pt>
                <c:pt idx="5">
                  <c:v>34313</c:v>
                </c:pt>
                <c:pt idx="6">
                  <c:v>9940</c:v>
                </c:pt>
                <c:pt idx="7">
                  <c:v>3073</c:v>
                </c:pt>
                <c:pt idx="8">
                  <c:v>9404</c:v>
                </c:pt>
                <c:pt idx="9">
                  <c:v>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DA-402D-99EC-56E2A5DBF87F}"/>
            </c:ext>
          </c:extLst>
        </c:ser>
        <c:ser>
          <c:idx val="1"/>
          <c:order val="1"/>
          <c:tx>
            <c:strRef>
              <c:f>'distribución peninsula x munici'!$K$5</c:f>
              <c:strCache>
                <c:ptCount val="1"/>
                <c:pt idx="0">
                  <c:v>acumulado mayo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munici'!$K$7:$K$16</c:f>
              <c:numCache>
                <c:formatCode>#,##0</c:formatCode>
                <c:ptCount val="10"/>
                <c:pt idx="0">
                  <c:v>27512</c:v>
                </c:pt>
                <c:pt idx="1">
                  <c:v>23308</c:v>
                </c:pt>
                <c:pt idx="2">
                  <c:v>1296</c:v>
                </c:pt>
                <c:pt idx="3">
                  <c:v>108590</c:v>
                </c:pt>
                <c:pt idx="4">
                  <c:v>13166</c:v>
                </c:pt>
                <c:pt idx="5">
                  <c:v>35908</c:v>
                </c:pt>
                <c:pt idx="6">
                  <c:v>9155</c:v>
                </c:pt>
                <c:pt idx="7">
                  <c:v>3545</c:v>
                </c:pt>
                <c:pt idx="8">
                  <c:v>8323</c:v>
                </c:pt>
                <c:pt idx="9">
                  <c:v>6745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DA-402D-99EC-56E2A5DBF87F}"/>
            </c:ext>
          </c:extLst>
        </c:ser>
        <c:ser>
          <c:idx val="2"/>
          <c:order val="2"/>
          <c:tx>
            <c:strRef>
              <c:f>'distribución peninsula x munici'!$O$5</c:f>
              <c:strCache>
                <c:ptCount val="1"/>
                <c:pt idx="0">
                  <c:v>acumulado mayo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25494</c:v>
                </c:pt>
                <c:pt idx="1">
                  <c:v>23867</c:v>
                </c:pt>
                <c:pt idx="2">
                  <c:v>3765</c:v>
                </c:pt>
                <c:pt idx="3">
                  <c:v>99707</c:v>
                </c:pt>
                <c:pt idx="4">
                  <c:v>6699</c:v>
                </c:pt>
                <c:pt idx="5">
                  <c:v>38285</c:v>
                </c:pt>
                <c:pt idx="6">
                  <c:v>8911</c:v>
                </c:pt>
                <c:pt idx="7">
                  <c:v>4503</c:v>
                </c:pt>
                <c:pt idx="8">
                  <c:v>8301</c:v>
                </c:pt>
                <c:pt idx="9">
                  <c:v>7943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DA-402D-99EC-56E2A5DBF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munici'!$P$7:$P$16</c:f>
              <c:numCache>
                <c:formatCode>0.0%</c:formatCode>
                <c:ptCount val="10"/>
                <c:pt idx="0">
                  <c:v>-7.3349810991567344E-2</c:v>
                </c:pt>
                <c:pt idx="1">
                  <c:v>2.3983181740174997E-2</c:v>
                </c:pt>
                <c:pt idx="2">
                  <c:v>1.9050925925925926</c:v>
                </c:pt>
                <c:pt idx="3">
                  <c:v>-8.1803112625471908E-2</c:v>
                </c:pt>
                <c:pt idx="4">
                  <c:v>-0.49118942731277537</c:v>
                </c:pt>
                <c:pt idx="5">
                  <c:v>6.6196947755374769E-2</c:v>
                </c:pt>
                <c:pt idx="6">
                  <c:v>-2.6652102676133271E-2</c:v>
                </c:pt>
                <c:pt idx="7">
                  <c:v>0.2702397743300422</c:v>
                </c:pt>
                <c:pt idx="8">
                  <c:v>-2.6432776643037226E-3</c:v>
                </c:pt>
                <c:pt idx="9">
                  <c:v>0.17761304670126021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DA-402D-99EC-56E2A5DBF87F}"/>
            </c:ext>
          </c:extLst>
        </c:ser>
        <c:ser>
          <c:idx val="6"/>
          <c:order val="4"/>
          <c:tx>
            <c:strRef>
              <c:f>'distribución peninsula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munici'!$T$7:$T$16</c:f>
              <c:numCache>
                <c:formatCode>0.0%</c:formatCode>
                <c:ptCount val="10"/>
                <c:pt idx="0">
                  <c:v>0.11207385426969997</c:v>
                </c:pt>
                <c:pt idx="1">
                  <c:v>0.10492141993625673</c:v>
                </c:pt>
                <c:pt idx="2">
                  <c:v>1.6551269370260469E-2</c:v>
                </c:pt>
                <c:pt idx="3">
                  <c:v>0.43832069458182216</c:v>
                </c:pt>
                <c:pt idx="4">
                  <c:v>2.9449390042861852E-2</c:v>
                </c:pt>
                <c:pt idx="5">
                  <c:v>0.16830420925376416</c:v>
                </c:pt>
                <c:pt idx="6">
                  <c:v>3.9173535553357515E-2</c:v>
                </c:pt>
                <c:pt idx="7">
                  <c:v>1.9795581932080447E-2</c:v>
                </c:pt>
                <c:pt idx="8">
                  <c:v>3.6491922189251569E-2</c:v>
                </c:pt>
                <c:pt idx="9">
                  <c:v>3.4918122870645128E-2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DA-402D-99EC-56E2A5DBF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munici'!$O$5</c:f>
          <c:strCache>
            <c:ptCount val="1"/>
            <c:pt idx="0">
              <c:v>acumulado mayo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canarias x munici'!$O$5</c:f>
              <c:strCache>
                <c:ptCount val="1"/>
                <c:pt idx="0">
                  <c:v>acumulado mayo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AA-42AE-B0EE-0743684A29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CAA-42AE-B0EE-0743684A29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CAA-42AE-B0EE-0743684A29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CAA-42AE-B0EE-0743684A297C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CAA-42AE-B0EE-0743684A297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CAA-42AE-B0EE-0743684A297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CAA-42AE-B0EE-0743684A297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CAA-42AE-B0EE-0743684A297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CAA-42AE-B0EE-0743684A297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CAA-42AE-B0EE-0743684A297C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AA-42AE-B0EE-0743684A297C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AA-42AE-B0EE-0743684A297C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AA-42AE-B0EE-0743684A297C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AA-42AE-B0EE-0743684A297C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AA-42AE-B0EE-0743684A297C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AA-42AE-B0EE-0743684A297C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AA-42AE-B0EE-0743684A297C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AA-42AE-B0EE-0743684A297C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AA-42AE-B0EE-0743684A297C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7CAA-42AE-B0EE-0743684A297C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19540</c:v>
                </c:pt>
                <c:pt idx="1">
                  <c:v>20247</c:v>
                </c:pt>
                <c:pt idx="2">
                  <c:v>2855</c:v>
                </c:pt>
                <c:pt idx="3">
                  <c:v>41359</c:v>
                </c:pt>
                <c:pt idx="4">
                  <c:v>8855</c:v>
                </c:pt>
                <c:pt idx="5">
                  <c:v>35711</c:v>
                </c:pt>
                <c:pt idx="6">
                  <c:v>5808</c:v>
                </c:pt>
                <c:pt idx="7">
                  <c:v>6873</c:v>
                </c:pt>
                <c:pt idx="8">
                  <c:v>8487</c:v>
                </c:pt>
                <c:pt idx="9">
                  <c:v>5173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CAA-42AE-B0EE-0743684A2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DF-4BDE-B026-DD5EDDBBC2B6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DF-4BDE-B026-DD5EDDBBC2B6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DF-4BDE-B026-DD5EDDBBC2B6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DF-4BDE-B026-DD5EDDBBC2B6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DF-4BDE-B026-DD5EDDBBC2B6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DF-4BDE-B026-DD5EDDBBC2B6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DF-4BDE-B026-DD5EDDBBC2B6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DF-4BDE-B026-DD5EDDBBC2B6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DF-4BDE-B026-DD5EDDBBC2B6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DF-4BDE-B026-DD5EDDBBC2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F0DF-4BDE-B026-DD5EDDBBC2B6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DF-4BDE-B026-DD5EDDBBC2B6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DF-4BDE-B026-DD5EDDBBC2B6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DF-4BDE-B026-DD5EDDBBC2B6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DF-4BDE-B026-DD5EDDBBC2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F0DF-4BDE-B026-DD5EDDBBC2B6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F0DF-4BDE-B026-DD5EDDBBC2B6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DF-4BDE-B026-DD5EDDBBC2B6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DF-4BDE-B026-DD5EDDBBC2B6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DF-4BDE-B026-DD5EDDBBC2B6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DF-4BDE-B026-DD5EDDBBC2B6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DF-4BDE-B026-DD5EDDBBC2B6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DF-4BDE-B026-DD5EDDBBC2B6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DF-4BDE-B026-DD5EDDBBC2B6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DF-4BDE-B026-DD5EDDBBC2B6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DF-4BDE-B026-DD5EDDBBC2B6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DF-4BDE-B026-DD5EDDBBC2B6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DF-4BDE-B026-DD5EDDBBC2B6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DF-4BDE-B026-DD5EDDBBC2B6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DF-4BDE-B026-DD5EDDBBC2B6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DF-4BDE-B026-DD5EDDBBC2B6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DF-4BDE-B026-DD5EDDBBC2B6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DF-4BDE-B026-DD5EDDBBC2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F0DF-4BDE-B026-DD5EDDBBC2B6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0DF-4BDE-B026-DD5EDDBBC2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0DF-4BDE-B026-DD5EDDBBC2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0DF-4BDE-B026-DD5EDDBBC2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0DF-4BDE-B026-DD5EDDBBC2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0DF-4BDE-B026-DD5EDDBBC2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0DF-4BDE-B026-DD5EDDBBC2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0DF-4BDE-B026-DD5EDDBBC2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0DF-4BDE-B026-DD5EDDBBC2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0DF-4BDE-B026-DD5EDDBBC2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0DF-4BDE-B026-DD5EDDBBC2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F0DF-4BDE-B026-DD5EDDBBC2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F0DF-4BDE-B026-DD5EDDBBC2B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F0DF-4BDE-B026-DD5EDDBBC2B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F0DF-4BDE-B026-DD5EDDBBC2B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F0DF-4BDE-B026-DD5EDDBBC2B6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F0DF-4BDE-B026-DD5EDDBBC2B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DF-4BDE-B026-DD5EDDBBC2B6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0DF-4BDE-B026-DD5EDDBBC2B6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0DF-4BDE-B026-DD5EDDBBC2B6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0DF-4BDE-B026-DD5EDDBBC2B6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0DF-4BDE-B026-DD5EDDBBC2B6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0DF-4BDE-B026-DD5EDDBBC2B6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0DF-4BDE-B026-DD5EDDBBC2B6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0DF-4BDE-B026-DD5EDDBBC2B6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0DF-4BDE-B026-DD5EDDBBC2B6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0DF-4BDE-B026-DD5EDDBBC2B6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0DF-4BDE-B026-DD5EDDBBC2B6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0DF-4BDE-B026-DD5EDDBBC2B6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0DF-4BDE-B026-DD5EDDBBC2B6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0DF-4BDE-B026-DD5EDDBBC2B6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0DF-4BDE-B026-DD5EDDBBC2B6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0DF-4BDE-B026-DD5EDDBBC2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F0DF-4BDE-B026-DD5EDDBBC2B6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0DF-4BDE-B026-DD5EDDBBC2B6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0DF-4BDE-B026-DD5EDDBBC2B6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0DF-4BDE-B026-DD5EDDBBC2B6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0DF-4BDE-B026-DD5EDDBBC2B6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0DF-4BDE-B026-DD5EDDBBC2B6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0DF-4BDE-B026-DD5EDDBBC2B6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0DF-4BDE-B026-DD5EDDBBC2B6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0DF-4BDE-B026-DD5EDDBBC2B6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0DF-4BDE-B026-DD5EDDBBC2B6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0DF-4BDE-B026-DD5EDDBBC2B6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0DF-4BDE-B026-DD5EDDBBC2B6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0DF-4BDE-B026-DD5EDDBBC2B6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0DF-4BDE-B026-DD5EDDBBC2B6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0DF-4BDE-B026-DD5EDDBBC2B6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0DF-4BDE-B026-DD5EDDBBC2B6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0DF-4BDE-B026-DD5EDDBBC2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F0DF-4BDE-B026-DD5EDDBBC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munici'!$B$3</c:f>
          <c:strCache>
            <c:ptCount val="1"/>
            <c:pt idx="0">
              <c:v>Viajeros canarios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canarias x munici'!$G$5</c:f>
              <c:strCache>
                <c:ptCount val="1"/>
                <c:pt idx="0">
                  <c:v>acumulado mayo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munici'!$G$7:$G$16</c:f>
              <c:numCache>
                <c:formatCode>#,##0</c:formatCode>
                <c:ptCount val="10"/>
                <c:pt idx="0">
                  <c:v>18596</c:v>
                </c:pt>
                <c:pt idx="1">
                  <c:v>14909</c:v>
                </c:pt>
                <c:pt idx="2">
                  <c:v>4393</c:v>
                </c:pt>
                <c:pt idx="3">
                  <c:v>34885</c:v>
                </c:pt>
                <c:pt idx="4">
                  <c:v>4720</c:v>
                </c:pt>
                <c:pt idx="5">
                  <c:v>26171</c:v>
                </c:pt>
                <c:pt idx="6">
                  <c:v>3948</c:v>
                </c:pt>
                <c:pt idx="7">
                  <c:v>5252</c:v>
                </c:pt>
                <c:pt idx="8">
                  <c:v>12190</c:v>
                </c:pt>
                <c:pt idx="9">
                  <c:v>15753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A-4F19-9071-A594FF946E5D}"/>
            </c:ext>
          </c:extLst>
        </c:ser>
        <c:ser>
          <c:idx val="1"/>
          <c:order val="1"/>
          <c:tx>
            <c:strRef>
              <c:f>'distribución canarias x munici'!$K$5</c:f>
              <c:strCache>
                <c:ptCount val="1"/>
                <c:pt idx="0">
                  <c:v>acumulado mayo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munici'!$K$7:$K$16</c:f>
              <c:numCache>
                <c:formatCode>#,##0</c:formatCode>
                <c:ptCount val="10"/>
                <c:pt idx="0">
                  <c:v>20243</c:v>
                </c:pt>
                <c:pt idx="1">
                  <c:v>15698</c:v>
                </c:pt>
                <c:pt idx="2">
                  <c:v>2185</c:v>
                </c:pt>
                <c:pt idx="3">
                  <c:v>31305</c:v>
                </c:pt>
                <c:pt idx="4">
                  <c:v>6611</c:v>
                </c:pt>
                <c:pt idx="5">
                  <c:v>35145</c:v>
                </c:pt>
                <c:pt idx="6">
                  <c:v>4372</c:v>
                </c:pt>
                <c:pt idx="7">
                  <c:v>3002</c:v>
                </c:pt>
                <c:pt idx="8">
                  <c:v>4997</c:v>
                </c:pt>
                <c:pt idx="9">
                  <c:v>12200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5A-4F19-9071-A594FF946E5D}"/>
            </c:ext>
          </c:extLst>
        </c:ser>
        <c:ser>
          <c:idx val="2"/>
          <c:order val="2"/>
          <c:tx>
            <c:strRef>
              <c:f>'distribución canarias x munici'!$O$5</c:f>
              <c:strCache>
                <c:ptCount val="1"/>
                <c:pt idx="0">
                  <c:v>acumulado mayo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19540</c:v>
                </c:pt>
                <c:pt idx="1">
                  <c:v>20247</c:v>
                </c:pt>
                <c:pt idx="2">
                  <c:v>2855</c:v>
                </c:pt>
                <c:pt idx="3">
                  <c:v>41359</c:v>
                </c:pt>
                <c:pt idx="4">
                  <c:v>8855</c:v>
                </c:pt>
                <c:pt idx="5">
                  <c:v>35711</c:v>
                </c:pt>
                <c:pt idx="6">
                  <c:v>5808</c:v>
                </c:pt>
                <c:pt idx="7">
                  <c:v>6873</c:v>
                </c:pt>
                <c:pt idx="8">
                  <c:v>8487</c:v>
                </c:pt>
                <c:pt idx="9">
                  <c:v>5173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5A-4F19-9071-A594FF946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canarias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munici'!$P$7:$P$16</c:f>
              <c:numCache>
                <c:formatCode>0.0%</c:formatCode>
                <c:ptCount val="10"/>
                <c:pt idx="0">
                  <c:v>-3.4728054142172615E-2</c:v>
                </c:pt>
                <c:pt idx="1">
                  <c:v>0.28978213785195561</c:v>
                </c:pt>
                <c:pt idx="2">
                  <c:v>0.30663615560640722</c:v>
                </c:pt>
                <c:pt idx="3">
                  <c:v>0.32116275355374535</c:v>
                </c:pt>
                <c:pt idx="4">
                  <c:v>0.33943427620632272</c:v>
                </c:pt>
                <c:pt idx="5">
                  <c:v>1.6104709062455536E-2</c:v>
                </c:pt>
                <c:pt idx="6">
                  <c:v>0.32845379688929555</c:v>
                </c:pt>
                <c:pt idx="7">
                  <c:v>1.2894736842105261</c:v>
                </c:pt>
                <c:pt idx="8">
                  <c:v>0.69841905143085858</c:v>
                </c:pt>
                <c:pt idx="9">
                  <c:v>-0.57598360655737713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5A-4F19-9071-A594FF946E5D}"/>
            </c:ext>
          </c:extLst>
        </c:ser>
        <c:ser>
          <c:idx val="6"/>
          <c:order val="4"/>
          <c:tx>
            <c:strRef>
              <c:f>'distribución canarias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munici'!$T$7:$T$16</c:f>
              <c:numCache>
                <c:formatCode>0.0%</c:formatCode>
                <c:ptCount val="10"/>
                <c:pt idx="0">
                  <c:v>0.12613938595811708</c:v>
                </c:pt>
                <c:pt idx="1">
                  <c:v>0.1307033852351073</c:v>
                </c:pt>
                <c:pt idx="2">
                  <c:v>1.8430294110052418E-2</c:v>
                </c:pt>
                <c:pt idx="3">
                  <c:v>0.26699072998166656</c:v>
                </c:pt>
                <c:pt idx="4">
                  <c:v>5.7162961241511087E-2</c:v>
                </c:pt>
                <c:pt idx="5">
                  <c:v>0.23053037932192011</c:v>
                </c:pt>
                <c:pt idx="6">
                  <c:v>3.7493221783251998E-2</c:v>
                </c:pt>
                <c:pt idx="7">
                  <c:v>4.4368270199085909E-2</c:v>
                </c:pt>
                <c:pt idx="8">
                  <c:v>5.4787357657448292E-2</c:v>
                </c:pt>
                <c:pt idx="9">
                  <c:v>3.3394014511839286E-2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5A-4F19-9071-A594FF946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españo'!$C$8:$C$22</c:f>
              <c:numCache>
                <c:formatCode>#,##0</c:formatCode>
                <c:ptCount val="15"/>
                <c:pt idx="0">
                  <c:v>42953</c:v>
                </c:pt>
                <c:pt idx="1">
                  <c:v>61312</c:v>
                </c:pt>
                <c:pt idx="2">
                  <c:v>43847</c:v>
                </c:pt>
                <c:pt idx="3">
                  <c:v>32375</c:v>
                </c:pt>
                <c:pt idx="4">
                  <c:v>26311</c:v>
                </c:pt>
                <c:pt idx="5">
                  <c:v>24273</c:v>
                </c:pt>
                <c:pt idx="6">
                  <c:v>41904</c:v>
                </c:pt>
                <c:pt idx="7">
                  <c:v>35089</c:v>
                </c:pt>
                <c:pt idx="8">
                  <c:v>24461</c:v>
                </c:pt>
                <c:pt idx="9">
                  <c:v>23284</c:v>
                </c:pt>
                <c:pt idx="10">
                  <c:v>27441</c:v>
                </c:pt>
                <c:pt idx="11">
                  <c:v>32508</c:v>
                </c:pt>
                <c:pt idx="12">
                  <c:v>33861</c:v>
                </c:pt>
                <c:pt idx="13">
                  <c:v>36175</c:v>
                </c:pt>
                <c:pt idx="14">
                  <c:v>27904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C3-4260-A435-98C0AEB23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españo'!$D$7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españo'!$D$8:$D$22</c:f>
              <c:numCache>
                <c:formatCode>0.0%</c:formatCode>
                <c:ptCount val="15"/>
                <c:pt idx="0">
                  <c:v>-0.29943567327766174</c:v>
                </c:pt>
                <c:pt idx="1">
                  <c:v>0.39831687458663079</c:v>
                </c:pt>
                <c:pt idx="2">
                  <c:v>0.35434749034749036</c:v>
                </c:pt>
                <c:pt idx="3">
                  <c:v>0.23047394625821904</c:v>
                </c:pt>
                <c:pt idx="4">
                  <c:v>8.396160342767689E-2</c:v>
                </c:pt>
                <c:pt idx="5">
                  <c:v>-0.42074742268041232</c:v>
                </c:pt>
                <c:pt idx="6">
                  <c:v>0.19422041095500009</c:v>
                </c:pt>
                <c:pt idx="7">
                  <c:v>0.43448755161277131</c:v>
                </c:pt>
                <c:pt idx="8">
                  <c:v>5.0549733722728085E-2</c:v>
                </c:pt>
                <c:pt idx="9">
                  <c:v>-0.15148864837287268</c:v>
                </c:pt>
                <c:pt idx="10">
                  <c:v>-0.15586932447397561</c:v>
                </c:pt>
                <c:pt idx="11">
                  <c:v>-3.99574731992558E-2</c:v>
                </c:pt>
                <c:pt idx="12">
                  <c:v>-6.3966827919834102E-2</c:v>
                </c:pt>
                <c:pt idx="13">
                  <c:v>0.29640911697247696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C3-4260-A435-98C0AEB23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penins'!$C$8:$C$22</c:f>
              <c:numCache>
                <c:formatCode>#,##0</c:formatCode>
                <c:ptCount val="15"/>
                <c:pt idx="0">
                  <c:v>26454</c:v>
                </c:pt>
                <c:pt idx="1">
                  <c:v>23750</c:v>
                </c:pt>
                <c:pt idx="2">
                  <c:v>14448</c:v>
                </c:pt>
                <c:pt idx="3">
                  <c:v>9037</c:v>
                </c:pt>
                <c:pt idx="4">
                  <c:v>4744</c:v>
                </c:pt>
                <c:pt idx="5">
                  <c:v>15343</c:v>
                </c:pt>
                <c:pt idx="6">
                  <c:v>19152</c:v>
                </c:pt>
                <c:pt idx="7">
                  <c:v>15406</c:v>
                </c:pt>
                <c:pt idx="8">
                  <c:v>11401</c:v>
                </c:pt>
                <c:pt idx="9">
                  <c:v>12632</c:v>
                </c:pt>
                <c:pt idx="10">
                  <c:v>17216</c:v>
                </c:pt>
                <c:pt idx="11">
                  <c:v>20614</c:v>
                </c:pt>
                <c:pt idx="12">
                  <c:v>18710</c:v>
                </c:pt>
                <c:pt idx="13">
                  <c:v>23030</c:v>
                </c:pt>
                <c:pt idx="14">
                  <c:v>17816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4-4961-904B-E524ECC01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penins'!$D$7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penins'!$D$8:$D$22</c:f>
              <c:numCache>
                <c:formatCode>0.0%</c:formatCode>
                <c:ptCount val="15"/>
                <c:pt idx="0">
                  <c:v>0.11385263157894743</c:v>
                </c:pt>
                <c:pt idx="1">
                  <c:v>0.64382613510520481</c:v>
                </c:pt>
                <c:pt idx="2">
                  <c:v>0.59876065065840445</c:v>
                </c:pt>
                <c:pt idx="3">
                  <c:v>0.9049325463743676</c:v>
                </c:pt>
                <c:pt idx="4">
                  <c:v>-0.69080362380238547</c:v>
                </c:pt>
                <c:pt idx="5">
                  <c:v>-0.19888262322472849</c:v>
                </c:pt>
                <c:pt idx="6">
                  <c:v>0.24315201869401526</c:v>
                </c:pt>
                <c:pt idx="7">
                  <c:v>0.35128497500219269</c:v>
                </c:pt>
                <c:pt idx="8">
                  <c:v>-9.7450918302723233E-2</c:v>
                </c:pt>
                <c:pt idx="9">
                  <c:v>-0.26626394052044611</c:v>
                </c:pt>
                <c:pt idx="10">
                  <c:v>-0.16483942951392261</c:v>
                </c:pt>
                <c:pt idx="11">
                  <c:v>0.10176376269374665</c:v>
                </c:pt>
                <c:pt idx="12">
                  <c:v>-0.18758141554494134</c:v>
                </c:pt>
                <c:pt idx="13">
                  <c:v>0.29265828468792088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04-4961-904B-E524ECC01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canari'!$C$8:$C$22</c:f>
              <c:numCache>
                <c:formatCode>#,##0</c:formatCode>
                <c:ptCount val="15"/>
                <c:pt idx="0">
                  <c:v>16499</c:v>
                </c:pt>
                <c:pt idx="1">
                  <c:v>37562</c:v>
                </c:pt>
                <c:pt idx="2">
                  <c:v>29399</c:v>
                </c:pt>
                <c:pt idx="3">
                  <c:v>23338</c:v>
                </c:pt>
                <c:pt idx="4">
                  <c:v>21567</c:v>
                </c:pt>
                <c:pt idx="5">
                  <c:v>8930</c:v>
                </c:pt>
                <c:pt idx="6">
                  <c:v>22752</c:v>
                </c:pt>
                <c:pt idx="7">
                  <c:v>19683</c:v>
                </c:pt>
                <c:pt idx="8">
                  <c:v>13060</c:v>
                </c:pt>
                <c:pt idx="9">
                  <c:v>10652</c:v>
                </c:pt>
                <c:pt idx="10">
                  <c:v>10225</c:v>
                </c:pt>
                <c:pt idx="11">
                  <c:v>11894</c:v>
                </c:pt>
                <c:pt idx="12">
                  <c:v>15151</c:v>
                </c:pt>
                <c:pt idx="13">
                  <c:v>13145</c:v>
                </c:pt>
                <c:pt idx="14">
                  <c:v>10088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DC-4146-98F3-F9601EF2B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canari'!$D$7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canari'!$D$8:$D$22</c:f>
              <c:numCache>
                <c:formatCode>0.0%</c:formatCode>
                <c:ptCount val="15"/>
                <c:pt idx="0">
                  <c:v>-0.56075288855758476</c:v>
                </c:pt>
                <c:pt idx="1">
                  <c:v>0.27766250552739891</c:v>
                </c:pt>
                <c:pt idx="2">
                  <c:v>0.25970520181677959</c:v>
                </c:pt>
                <c:pt idx="3">
                  <c:v>8.2116196040246781E-2</c:v>
                </c:pt>
                <c:pt idx="4">
                  <c:v>1.41511758118701</c:v>
                </c:pt>
                <c:pt idx="5">
                  <c:v>-0.60750703234880454</c:v>
                </c:pt>
                <c:pt idx="6">
                  <c:v>0.15592135345221769</c:v>
                </c:pt>
                <c:pt idx="7">
                  <c:v>0.50712098009188367</c:v>
                </c:pt>
                <c:pt idx="8">
                  <c:v>0.2260608336462635</c:v>
                </c:pt>
                <c:pt idx="9">
                  <c:v>4.1760391198043978E-2</c:v>
                </c:pt>
                <c:pt idx="10">
                  <c:v>-0.14032285185807969</c:v>
                </c:pt>
                <c:pt idx="11">
                  <c:v>-0.21496930895650457</c:v>
                </c:pt>
                <c:pt idx="12">
                  <c:v>0.15260555344237359</c:v>
                </c:pt>
                <c:pt idx="13">
                  <c:v>0.30303330689928631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DC-4146-98F3-F9601EF2B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DF-4C1B-81D7-7892AA13BA1D}"/>
              </c:ext>
            </c:extLst>
          </c:dPt>
          <c:val>
            <c:numRef>
              <c:f>'Viajeros entr evol mensu TF'!$G$163:$G$175</c:f>
              <c:numCache>
                <c:formatCode>#,##0</c:formatCode>
                <c:ptCount val="13"/>
                <c:pt idx="0">
                  <c:v>417</c:v>
                </c:pt>
                <c:pt idx="1">
                  <c:v>2680</c:v>
                </c:pt>
                <c:pt idx="2">
                  <c:v>1915</c:v>
                </c:pt>
                <c:pt idx="3">
                  <c:v>3026</c:v>
                </c:pt>
                <c:pt idx="4">
                  <c:v>1661</c:v>
                </c:pt>
                <c:pt idx="5">
                  <c:v>401</c:v>
                </c:pt>
                <c:pt idx="6">
                  <c:v>899</c:v>
                </c:pt>
                <c:pt idx="7">
                  <c:v>1893</c:v>
                </c:pt>
                <c:pt idx="8">
                  <c:v>991</c:v>
                </c:pt>
                <c:pt idx="9">
                  <c:v>3943</c:v>
                </c:pt>
                <c:pt idx="10">
                  <c:v>597</c:v>
                </c:pt>
                <c:pt idx="11">
                  <c:v>700</c:v>
                </c:pt>
                <c:pt idx="12">
                  <c:v>19123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DF-4C1B-81D7-7892AA13BA1D}"/>
            </c:ext>
          </c:extLst>
        </c:ser>
        <c:ser>
          <c:idx val="0"/>
          <c:order val="2"/>
          <c:tx>
            <c:strRef>
              <c:f>'Viajeros entr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DF-4C1B-81D7-7892AA13BA1D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TF'!$I$163:$I$175</c:f>
              <c:numCache>
                <c:formatCode>#,##0</c:formatCode>
                <c:ptCount val="13"/>
                <c:pt idx="0">
                  <c:v>658</c:v>
                </c:pt>
                <c:pt idx="1">
                  <c:v>917</c:v>
                </c:pt>
                <c:pt idx="2">
                  <c:v>760</c:v>
                </c:pt>
                <c:pt idx="3">
                  <c:v>925</c:v>
                </c:pt>
                <c:pt idx="4">
                  <c:v>983</c:v>
                </c:pt>
                <c:pt idx="5">
                  <c:v>786</c:v>
                </c:pt>
                <c:pt idx="6">
                  <c:v>794</c:v>
                </c:pt>
                <c:pt idx="7">
                  <c:v>1168</c:v>
                </c:pt>
                <c:pt idx="8">
                  <c:v>659</c:v>
                </c:pt>
                <c:pt idx="9">
                  <c:v>938</c:v>
                </c:pt>
                <c:pt idx="10">
                  <c:v>575</c:v>
                </c:pt>
                <c:pt idx="11">
                  <c:v>661</c:v>
                </c:pt>
                <c:pt idx="12">
                  <c:v>9824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DF-4C1B-81D7-7892AA13BA1D}"/>
            </c:ext>
          </c:extLst>
        </c:ser>
        <c:ser>
          <c:idx val="1"/>
          <c:order val="3"/>
          <c:tx>
            <c:strRef>
              <c:f>'Viajeros entr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DF-4C1B-81D7-7892AA13BA1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5DF-4C1B-81D7-7892AA13BA1D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TF'!$K$163:$K$175</c:f>
              <c:numCache>
                <c:formatCode>#,##0</c:formatCode>
                <c:ptCount val="13"/>
                <c:pt idx="0">
                  <c:v>724</c:v>
                </c:pt>
                <c:pt idx="1">
                  <c:v>796</c:v>
                </c:pt>
                <c:pt idx="2">
                  <c:v>682</c:v>
                </c:pt>
                <c:pt idx="3">
                  <c:v>985</c:v>
                </c:pt>
                <c:pt idx="4">
                  <c:v>561</c:v>
                </c:pt>
                <c:pt idx="12">
                  <c:v>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DF-4C1B-81D7-7892AA13B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5DF-4C1B-81D7-7892AA13BA1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1189</c:v>
                      </c:pt>
                      <c:pt idx="1">
                        <c:v>705</c:v>
                      </c:pt>
                      <c:pt idx="2">
                        <c:v>804</c:v>
                      </c:pt>
                      <c:pt idx="3">
                        <c:v>1024</c:v>
                      </c:pt>
                      <c:pt idx="4">
                        <c:v>2460</c:v>
                      </c:pt>
                      <c:pt idx="5">
                        <c:v>711</c:v>
                      </c:pt>
                      <c:pt idx="6">
                        <c:v>1449</c:v>
                      </c:pt>
                      <c:pt idx="7">
                        <c:v>1529</c:v>
                      </c:pt>
                      <c:pt idx="8">
                        <c:v>1446</c:v>
                      </c:pt>
                      <c:pt idx="9">
                        <c:v>3323</c:v>
                      </c:pt>
                      <c:pt idx="10">
                        <c:v>1435</c:v>
                      </c:pt>
                      <c:pt idx="11">
                        <c:v>1972</c:v>
                      </c:pt>
                      <c:pt idx="12">
                        <c:v>18047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5DF-4C1B-81D7-7892AA13BA1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DF-4C1B-81D7-7892AA13BA1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DF-4C1B-81D7-7892AA13BA1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DF-4C1B-81D7-7892AA13BA1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DF-4C1B-81D7-7892AA13BA1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DF-4C1B-81D7-7892AA13BA1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DF-4C1B-81D7-7892AA13BA1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DF-4C1B-81D7-7892AA13BA1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DF-4C1B-81D7-7892AA13BA1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DF-4C1B-81D7-7892AA13BA1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DF-4C1B-81D7-7892AA13BA1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DF-4C1B-81D7-7892AA13BA1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DF-4C1B-81D7-7892AA13BA1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DF-4C1B-81D7-7892AA13BA1D}"/>
              </c:ext>
            </c:extLst>
          </c:dPt>
          <c:cat>
            <c:strRef>
              <c:f>'Viajeros entr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TF'!$L$163:$L$175</c:f>
              <c:numCache>
                <c:formatCode>0.0%</c:formatCode>
                <c:ptCount val="13"/>
                <c:pt idx="0">
                  <c:v>0.10030395136778125</c:v>
                </c:pt>
                <c:pt idx="1">
                  <c:v>-0.13195201744820062</c:v>
                </c:pt>
                <c:pt idx="2">
                  <c:v>-0.10263157894736841</c:v>
                </c:pt>
                <c:pt idx="3">
                  <c:v>6.4864864864864868E-2</c:v>
                </c:pt>
                <c:pt idx="4">
                  <c:v>-0.42929806714140384</c:v>
                </c:pt>
                <c:pt idx="12">
                  <c:v>-0.11666273862832899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5DF-4C1B-81D7-7892AA13B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9D-42CF-8CEE-D56E3A623FA2}"/>
              </c:ext>
            </c:extLst>
          </c:dPt>
          <c:val>
            <c:numRef>
              <c:f>'Viajeros entr evol mensu TF'!$G$185:$G$197</c:f>
              <c:numCache>
                <c:formatCode>#,##0</c:formatCode>
                <c:ptCount val="13"/>
                <c:pt idx="0">
                  <c:v>171</c:v>
                </c:pt>
                <c:pt idx="1">
                  <c:v>582</c:v>
                </c:pt>
                <c:pt idx="2">
                  <c:v>450</c:v>
                </c:pt>
                <c:pt idx="3">
                  <c:v>177</c:v>
                </c:pt>
                <c:pt idx="4">
                  <c:v>476</c:v>
                </c:pt>
                <c:pt idx="5">
                  <c:v>130</c:v>
                </c:pt>
                <c:pt idx="6">
                  <c:v>475</c:v>
                </c:pt>
                <c:pt idx="7">
                  <c:v>413</c:v>
                </c:pt>
                <c:pt idx="8">
                  <c:v>267</c:v>
                </c:pt>
                <c:pt idx="9">
                  <c:v>513</c:v>
                </c:pt>
                <c:pt idx="10">
                  <c:v>270</c:v>
                </c:pt>
                <c:pt idx="11">
                  <c:v>295</c:v>
                </c:pt>
                <c:pt idx="12">
                  <c:v>4219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9D-42CF-8CEE-D56E3A623FA2}"/>
            </c:ext>
          </c:extLst>
        </c:ser>
        <c:ser>
          <c:idx val="0"/>
          <c:order val="2"/>
          <c:tx>
            <c:strRef>
              <c:f>'Viajeros entr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9D-42CF-8CEE-D56E3A623FA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TF'!$I$185:$I$197</c:f>
              <c:numCache>
                <c:formatCode>#,##0</c:formatCode>
                <c:ptCount val="13"/>
                <c:pt idx="0">
                  <c:v>266</c:v>
                </c:pt>
                <c:pt idx="1">
                  <c:v>322</c:v>
                </c:pt>
                <c:pt idx="2">
                  <c:v>265</c:v>
                </c:pt>
                <c:pt idx="3">
                  <c:v>298</c:v>
                </c:pt>
                <c:pt idx="4">
                  <c:v>207</c:v>
                </c:pt>
                <c:pt idx="5">
                  <c:v>192</c:v>
                </c:pt>
                <c:pt idx="6">
                  <c:v>199</c:v>
                </c:pt>
                <c:pt idx="7">
                  <c:v>156</c:v>
                </c:pt>
                <c:pt idx="8">
                  <c:v>180</c:v>
                </c:pt>
                <c:pt idx="9">
                  <c:v>314</c:v>
                </c:pt>
                <c:pt idx="10">
                  <c:v>293</c:v>
                </c:pt>
                <c:pt idx="11">
                  <c:v>388</c:v>
                </c:pt>
                <c:pt idx="12">
                  <c:v>3080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9D-42CF-8CEE-D56E3A623FA2}"/>
            </c:ext>
          </c:extLst>
        </c:ser>
        <c:ser>
          <c:idx val="1"/>
          <c:order val="3"/>
          <c:tx>
            <c:strRef>
              <c:f>'Viajeros entr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9D-42CF-8CEE-D56E3A623FA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29D-42CF-8CEE-D56E3A623FA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TF'!$K$185:$K$197</c:f>
              <c:numCache>
                <c:formatCode>#,##0</c:formatCode>
                <c:ptCount val="13"/>
                <c:pt idx="0">
                  <c:v>384</c:v>
                </c:pt>
                <c:pt idx="1">
                  <c:v>232</c:v>
                </c:pt>
                <c:pt idx="2">
                  <c:v>193</c:v>
                </c:pt>
                <c:pt idx="3">
                  <c:v>223</c:v>
                </c:pt>
                <c:pt idx="4">
                  <c:v>122</c:v>
                </c:pt>
                <c:pt idx="12">
                  <c:v>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29D-42CF-8CEE-D56E3A623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29D-42CF-8CEE-D56E3A623FA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210</c:v>
                      </c:pt>
                      <c:pt idx="1">
                        <c:v>211</c:v>
                      </c:pt>
                      <c:pt idx="2">
                        <c:v>444</c:v>
                      </c:pt>
                      <c:pt idx="3">
                        <c:v>426</c:v>
                      </c:pt>
                      <c:pt idx="4">
                        <c:v>20</c:v>
                      </c:pt>
                      <c:pt idx="5">
                        <c:v>166</c:v>
                      </c:pt>
                      <c:pt idx="6">
                        <c:v>436</c:v>
                      </c:pt>
                      <c:pt idx="7">
                        <c:v>130</c:v>
                      </c:pt>
                      <c:pt idx="8">
                        <c:v>393</c:v>
                      </c:pt>
                      <c:pt idx="9">
                        <c:v>197</c:v>
                      </c:pt>
                      <c:pt idx="10">
                        <c:v>391</c:v>
                      </c:pt>
                      <c:pt idx="11">
                        <c:v>224</c:v>
                      </c:pt>
                      <c:pt idx="12">
                        <c:v>3248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29D-42CF-8CEE-D56E3A623FA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9D-42CF-8CEE-D56E3A623FA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9D-42CF-8CEE-D56E3A623FA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9D-42CF-8CEE-D56E3A623FA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9D-42CF-8CEE-D56E3A623FA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9D-42CF-8CEE-D56E3A623FA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9D-42CF-8CEE-D56E3A623FA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9D-42CF-8CEE-D56E3A623FA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9D-42CF-8CEE-D56E3A623FA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9D-42CF-8CEE-D56E3A623FA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9D-42CF-8CEE-D56E3A623FA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9D-42CF-8CEE-D56E3A623FA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9D-42CF-8CEE-D56E3A623FA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9D-42CF-8CEE-D56E3A623FA2}"/>
              </c:ext>
            </c:extLst>
          </c:dPt>
          <c:cat>
            <c:strRef>
              <c:f>'Viajeros entr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TF'!$L$185:$L$197</c:f>
              <c:numCache>
                <c:formatCode>0.0%</c:formatCode>
                <c:ptCount val="13"/>
                <c:pt idx="0">
                  <c:v>0.4436090225563909</c:v>
                </c:pt>
                <c:pt idx="1">
                  <c:v>-0.27950310559006208</c:v>
                </c:pt>
                <c:pt idx="2">
                  <c:v>-0.27169811320754722</c:v>
                </c:pt>
                <c:pt idx="3">
                  <c:v>-0.25167785234899331</c:v>
                </c:pt>
                <c:pt idx="4">
                  <c:v>-0.41062801932367154</c:v>
                </c:pt>
                <c:pt idx="12">
                  <c:v>-0.15022091310751107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29D-42CF-8CEE-D56E3A623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1.xml"/><Relationship Id="rId5" Type="http://schemas.openxmlformats.org/officeDocument/2006/relationships/chart" Target="../charts/chart62.xml"/><Relationship Id="rId4" Type="http://schemas.openxmlformats.org/officeDocument/2006/relationships/image" Target="../media/image6.pn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3.xml"/><Relationship Id="rId5" Type="http://schemas.openxmlformats.org/officeDocument/2006/relationships/chart" Target="../charts/chart64.xml"/><Relationship Id="rId4" Type="http://schemas.openxmlformats.org/officeDocument/2006/relationships/image" Target="../media/image6.pn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6.png"/><Relationship Id="rId4" Type="http://schemas.openxmlformats.org/officeDocument/2006/relationships/chart" Target="../charts/chart66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8.xml"/><Relationship Id="rId6" Type="http://schemas.openxmlformats.org/officeDocument/2006/relationships/chart" Target="../charts/chart70.xml"/><Relationship Id="rId5" Type="http://schemas.openxmlformats.org/officeDocument/2006/relationships/image" Target="../media/image6.png"/><Relationship Id="rId4" Type="http://schemas.openxmlformats.org/officeDocument/2006/relationships/chart" Target="../charts/chart69.xml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1.xml"/><Relationship Id="rId6" Type="http://schemas.openxmlformats.org/officeDocument/2006/relationships/chart" Target="../charts/chart73.xml"/><Relationship Id="rId5" Type="http://schemas.openxmlformats.org/officeDocument/2006/relationships/image" Target="../media/image6.png"/><Relationship Id="rId4" Type="http://schemas.openxmlformats.org/officeDocument/2006/relationships/chart" Target="../charts/chart72.xml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74.xml"/><Relationship Id="rId4" Type="http://schemas.openxmlformats.org/officeDocument/2006/relationships/image" Target="../media/image2.png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75.xml"/><Relationship Id="rId4" Type="http://schemas.openxmlformats.org/officeDocument/2006/relationships/image" Target="../media/image2.png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76.xm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4.xml"/><Relationship Id="rId5" Type="http://schemas.openxmlformats.org/officeDocument/2006/relationships/chart" Target="../charts/chart15.xml"/><Relationship Id="rId4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2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3" Type="http://schemas.openxmlformats.org/officeDocument/2006/relationships/image" Target="../media/image3.png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10" Type="http://schemas.openxmlformats.org/officeDocument/2006/relationships/chart" Target="../charts/chart31.xml"/><Relationship Id="rId4" Type="http://schemas.openxmlformats.org/officeDocument/2006/relationships/image" Target="../media/image2.png"/><Relationship Id="rId9" Type="http://schemas.openxmlformats.org/officeDocument/2006/relationships/chart" Target="../charts/chart30.xml"/><Relationship Id="rId14" Type="http://schemas.openxmlformats.org/officeDocument/2006/relationships/chart" Target="../charts/chart3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37.xml"/><Relationship Id="rId5" Type="http://schemas.openxmlformats.org/officeDocument/2006/relationships/chart" Target="../charts/chart38.xml"/><Relationship Id="rId4" Type="http://schemas.openxmlformats.org/officeDocument/2006/relationships/image" Target="../media/image2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3.xml"/><Relationship Id="rId13" Type="http://schemas.openxmlformats.org/officeDocument/2006/relationships/chart" Target="../charts/chart48.xml"/><Relationship Id="rId3" Type="http://schemas.openxmlformats.org/officeDocument/2006/relationships/image" Target="../media/image3.png"/><Relationship Id="rId7" Type="http://schemas.openxmlformats.org/officeDocument/2006/relationships/chart" Target="../charts/chart42.xml"/><Relationship Id="rId12" Type="http://schemas.openxmlformats.org/officeDocument/2006/relationships/chart" Target="../charts/chart47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51.xml"/><Relationship Id="rId1" Type="http://schemas.openxmlformats.org/officeDocument/2006/relationships/chart" Target="../charts/chart39.xml"/><Relationship Id="rId6" Type="http://schemas.openxmlformats.org/officeDocument/2006/relationships/chart" Target="../charts/chart41.xml"/><Relationship Id="rId11" Type="http://schemas.openxmlformats.org/officeDocument/2006/relationships/chart" Target="../charts/chart46.xml"/><Relationship Id="rId5" Type="http://schemas.openxmlformats.org/officeDocument/2006/relationships/chart" Target="../charts/chart40.xml"/><Relationship Id="rId15" Type="http://schemas.openxmlformats.org/officeDocument/2006/relationships/chart" Target="../charts/chart50.xml"/><Relationship Id="rId10" Type="http://schemas.openxmlformats.org/officeDocument/2006/relationships/chart" Target="../charts/chart45.xml"/><Relationship Id="rId4" Type="http://schemas.openxmlformats.org/officeDocument/2006/relationships/image" Target="../media/image2.png"/><Relationship Id="rId9" Type="http://schemas.openxmlformats.org/officeDocument/2006/relationships/chart" Target="../charts/chart44.xml"/><Relationship Id="rId14" Type="http://schemas.openxmlformats.org/officeDocument/2006/relationships/chart" Target="../charts/chart4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13" Type="http://schemas.openxmlformats.org/officeDocument/2006/relationships/chart" Target="../charts/chart10.xml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12" Type="http://schemas.openxmlformats.org/officeDocument/2006/relationships/chart" Target="../charts/chart9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13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11" Type="http://schemas.openxmlformats.org/officeDocument/2006/relationships/chart" Target="../charts/chart8.xml"/><Relationship Id="rId5" Type="http://schemas.openxmlformats.org/officeDocument/2006/relationships/chart" Target="../charts/chart2.xml"/><Relationship Id="rId15" Type="http://schemas.openxmlformats.org/officeDocument/2006/relationships/chart" Target="../charts/chart12.xml"/><Relationship Id="rId10" Type="http://schemas.openxmlformats.org/officeDocument/2006/relationships/chart" Target="../charts/chart7.xml"/><Relationship Id="rId4" Type="http://schemas.openxmlformats.org/officeDocument/2006/relationships/image" Target="../media/image2.png"/><Relationship Id="rId9" Type="http://schemas.openxmlformats.org/officeDocument/2006/relationships/chart" Target="../charts/chart6.xml"/><Relationship Id="rId14" Type="http://schemas.openxmlformats.org/officeDocument/2006/relationships/chart" Target="../charts/chart11.xml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5" Type="http://schemas.openxmlformats.org/officeDocument/2006/relationships/chart" Target="../charts/chart53.xml"/><Relationship Id="rId4" Type="http://schemas.openxmlformats.org/officeDocument/2006/relationships/image" Target="../media/image2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5" Type="http://schemas.openxmlformats.org/officeDocument/2006/relationships/chart" Target="../charts/chart55.xml"/><Relationship Id="rId4" Type="http://schemas.openxmlformats.org/officeDocument/2006/relationships/image" Target="../media/image2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image" Target="../media/image6.png"/><Relationship Id="rId5" Type="http://schemas.openxmlformats.org/officeDocument/2006/relationships/chart" Target="../charts/chart58.xml"/><Relationship Id="rId4" Type="http://schemas.openxmlformats.org/officeDocument/2006/relationships/image" Target="../media/image5.jpeg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chart" Target="../charts/chart60.xml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5934075</xdr:colOff>
      <xdr:row>1</xdr:row>
      <xdr:rowOff>171450</xdr:rowOff>
    </xdr:from>
    <xdr:to>
      <xdr:col>1</xdr:col>
      <xdr:colOff>9159636</xdr:colOff>
      <xdr:row>3</xdr:row>
      <xdr:rowOff>131340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1176B4-D97A-4609-B0BC-1FB91E5D2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361950"/>
          <a:ext cx="3225561" cy="87429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españoles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812837C2-EC75-4F28-ABB3-14A96301F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B706E99-3FCD-4B59-A6BE-9FB30D9E1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9AC7803-DBF8-43B2-8B02-9E6C0FEA8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CB608AE-38B6-46AD-8871-160F9B8C9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re x cate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lugar categoría del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peninsulare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8.301 viajeros 
cuota: 100,0%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peninsulare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#¡VALOR!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3B72124-6733-405E-B6F6-7B6467261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B7AE81-2E04-4F99-8401-AA690C8B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388F80D-9A31-42D9-98C2-92349A654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2246FEA-0089-479B-9906-6F44CA437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o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DD7FDF9-C129-4B73-A2D8-1D48F8148B42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canarios entrados en los hoteles y apartamentos de Guía de Isora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canario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7.459 viajeros 
cuota: 87,9%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canario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#¡VALOR!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B0A54534-D57A-4F82-8F84-90EDF16DA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617B00-DEF4-4C8F-9A46-117094E5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60069C4-880B-44A1-93CB-25594051B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9E326D6-56CB-4B45-81EE-79CA71A5C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1CE19EF-5BDA-4222-8DAF-D7C44F673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mun a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peninsulares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1DA3B19-F59B-4F11-A228-E64B76A7C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C6670D-A23E-4937-8739-ED1D555E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965F953-02D0-4ECE-8FDC-CE334743E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58EFC91-FE42-4799-8E57-DA3511D65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162C071-C7E4-4FD3-85E8-CE1014B13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25735A6-8D7B-4B92-ABC6-8A0F3721C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7F22C34-2B44-47A9-B8BD-30D31E57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2450653-9F51-4E3D-AF90-D698DA8A6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DFAC5FD-3BDF-47D0-B754-4899B0C9D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A10F1AA-BE7B-4EDC-9A9F-C81AA3B3D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as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canarios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F3EB524-411C-41E3-8D1C-6AD7A104B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C4CDFD-C417-4E58-B2A2-84C868B61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99F7764-650D-4072-B996-5AF9F7BB6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canarios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españo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españoles entrados en los establecimientos alojativos de Guía de Isora
(hotel + apartamento)</a:t>
          </a:fld>
          <a:endParaRPr lang="es-ES" sz="1100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90CFFC-702C-45BE-B7A2-2E128C6E4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8962A7-7D60-4F39-AB24-AEE4B6BC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10DAA0-D42E-4786-BF56-E62C9AE2E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penins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peninsulares entrados en los establecimientos alojativos de Guía de Isora
(hotel + apartamento)</a:t>
          </a:fld>
          <a:endParaRPr lang="es-ES" sz="1100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EAA35C1-47A1-489E-AEDB-436EBE499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B77ECF-5594-4FEC-A323-23CD13E1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F2E9480-FA9A-4E7D-B0CB-CE2DA6B1D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canari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canarios entrados en los establecimientos alojativos de Guía de Isora
(hotel + apartamento)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extranjeros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británicos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0.12237</cdr:y>
    </cdr:to>
    <cdr:sp macro="" textlink="'Viajeros entr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9479"/>
          <a:ext cx="8829676" cy="590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alemanes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franceses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holandeses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361950</xdr:colOff>
      <xdr:row>2</xdr:row>
      <xdr:rowOff>133631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FCF2BC-7E1D-4F27-B745-0C42668DF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5</xdr:row>
      <xdr:rowOff>284480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696494-FB16-4A0C-96DA-D2CC4D18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762000" cy="655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daneses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suecos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24E1BF-4072-4E13-AD0D-7C4012EA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86FEA0-4ED0-45F9-A962-B5EF4BE81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11BBD11-BB92-4354-966C-8135C3002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901046-59B3-4F07-A4ED-94B4DA2F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050A8E1-077F-4830-AA26-F8D93659C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2B61A63-47A4-4524-912D-DEFD216E7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Guía de Isora</a:t>
          </a:fld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2</xdr:row>
      <xdr:rowOff>114299</xdr:rowOff>
    </xdr:from>
    <xdr:to>
      <xdr:col>15</xdr:col>
      <xdr:colOff>326624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3F480A9-290E-4D43-926D-097EC352A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A734ED-C95B-4296-B031-24E451488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41FEB22-A9C8-4F1D-86BD-228270140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4</xdr:col>
      <xdr:colOff>323850</xdr:colOff>
      <xdr:row>26</xdr:row>
      <xdr:rowOff>76200</xdr:rowOff>
    </xdr:from>
    <xdr:to>
      <xdr:col>15</xdr:col>
      <xdr:colOff>221850</xdr:colOff>
      <xdr:row>47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82F2945-2873-4871-918B-AEE0D96C1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676275</xdr:colOff>
      <xdr:row>48</xdr:row>
      <xdr:rowOff>142875</xdr:rowOff>
    </xdr:from>
    <xdr:to>
      <xdr:col>15</xdr:col>
      <xdr:colOff>574275</xdr:colOff>
      <xdr:row>70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9E6393C-743B-4E61-8539-82C3D690E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27:$D$27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Guía de Isora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50:$D$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4, 5 estrellas de Guía de Isora</a:t>
          </a:fld>
          <a:endParaRPr lang="es-E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358140</xdr:colOff>
      <xdr:row>2</xdr:row>
      <xdr:rowOff>129821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8961EA-D042-4D9F-93DD-570AB1640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2140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57150</xdr:rowOff>
    </xdr:from>
    <xdr:to>
      <xdr:col>1</xdr:col>
      <xdr:colOff>0</xdr:colOff>
      <xdr:row>5</xdr:row>
      <xdr:rowOff>364172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07F87C-F47E-4499-8032-5557DC94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"/>
          <a:ext cx="762000" cy="678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762000</xdr:colOff>
      <xdr:row>2</xdr:row>
      <xdr:rowOff>371475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0FCB9-B6D6-448D-AD95-BCD57A26A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9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CAF8DD-EC6C-449F-84D8-408A1F06C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8CEB26-69B5-440C-98B3-11DF8D543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F444F1-59D2-4AD3-AD89-448288C05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396875</xdr:colOff>
      <xdr:row>2</xdr:row>
      <xdr:rowOff>95250</xdr:rowOff>
    </xdr:from>
    <xdr:to>
      <xdr:col>36</xdr:col>
      <xdr:colOff>590550</xdr:colOff>
      <xdr:row>26</xdr:row>
      <xdr:rowOff>133350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C82F950-0168-4B81-9BAE-E8A570F85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0.94907</cdr:x>
      <cdr:y>0.0919</cdr:y>
    </cdr:to>
    <cdr:sp macro="" textlink="'viaj entrados lugar resid años '!$N$3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50902" y="53158"/>
          <a:ext cx="9534423" cy="458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893662F-1A51-4D1E-BD6E-6B892393596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Guía de Isora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762000</xdr:colOff>
      <xdr:row>5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50167-2B51-4010-8715-16D5DC5F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514350</xdr:colOff>
      <xdr:row>3</xdr:row>
      <xdr:rowOff>38100</xdr:rowOff>
    </xdr:from>
    <xdr:to>
      <xdr:col>31</xdr:col>
      <xdr:colOff>186690</xdr:colOff>
      <xdr:row>26</xdr:row>
      <xdr:rowOff>15240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E2FD46F-FE9E-4C88-B5E4-A9081A39B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AF1705-2043-4A53-A9C0-5A7D2968C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cia'!$M$6:$T$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6B25C01-D8B5-45F5-AEF0-E4EBE0EDCB7F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Guía de Isora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3FED19-9159-475E-AC1C-D2229C975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2CC6EA-94E2-4279-881C-E8973A132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25</xdr:col>
      <xdr:colOff>133350</xdr:colOff>
      <xdr:row>3</xdr:row>
      <xdr:rowOff>285750</xdr:rowOff>
    </xdr:from>
    <xdr:to>
      <xdr:col>37</xdr:col>
      <xdr:colOff>567690</xdr:colOff>
      <xdr:row>27</xdr:row>
      <xdr:rowOff>72390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03E69E0-246A-4A43-BCE2-47E658AEE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acu'!$P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Guía de Isora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15A8D-7497-4DD5-85EA-E461CEA68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986152-CA3F-4937-A0CE-0DF7C955E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561975</xdr:colOff>
      <xdr:row>3</xdr:row>
      <xdr:rowOff>257175</xdr:rowOff>
    </xdr:from>
    <xdr:to>
      <xdr:col>36</xdr:col>
      <xdr:colOff>434340</xdr:colOff>
      <xdr:row>27</xdr:row>
      <xdr:rowOff>43815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AABF52D-8ADF-4541-9E07-6D48611E4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0768"/>
          <a:ext cx="8033258" cy="1998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hot'!$N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hoteles de Guía de Isora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FC48E-0772-4AD4-9484-2749C77F2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708B92B-CF5A-43A7-A042-05863F4DC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</xdr:row>
      <xdr:rowOff>180975</xdr:rowOff>
    </xdr:from>
    <xdr:to>
      <xdr:col>11</xdr:col>
      <xdr:colOff>28575</xdr:colOff>
      <xdr:row>24</xdr:row>
      <xdr:rowOff>171450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835D0D7-24F7-41E3-856F-58E7EDB02492}"/>
            </a:ext>
          </a:extLst>
        </xdr:cNvPr>
        <xdr:cNvGrpSpPr/>
      </xdr:nvGrpSpPr>
      <xdr:grpSpPr>
        <a:xfrm>
          <a:off x="638175" y="3714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35787AE8-170F-FC5B-08F8-3D677B9AB6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CF379F2A-2868-7C71-C297-14CA686D50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indent="0" algn="ctr" rtl="0">
              <a:defRPr sz="1000"/>
            </a:pPr>
            <a:r>
              <a:rPr lang="es-ES" sz="48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Estimación oferta hoteles y apartamentos en funcionamiento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9525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FC32B-1638-4AE0-AEB6-6D7FCA548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858520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00B069-2280-42BA-AF52-40A47DDE9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6745" cy="514631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541E6C-8F26-42B3-A0FD-9B091648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A1E3C3-4329-4210-A0BA-FAB3AAA2E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2</xdr:row>
      <xdr:rowOff>28575</xdr:rowOff>
    </xdr:from>
    <xdr:to>
      <xdr:col>11</xdr:col>
      <xdr:colOff>85725</xdr:colOff>
      <xdr:row>25</xdr:row>
      <xdr:rowOff>19050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3B5FC92-D2CA-42D9-B72F-8E593F264369}"/>
            </a:ext>
          </a:extLst>
        </xdr:cNvPr>
        <xdr:cNvGrpSpPr/>
      </xdr:nvGrpSpPr>
      <xdr:grpSpPr>
        <a:xfrm>
          <a:off x="695325" y="4095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C45198E5-1123-C712-B606-38DDEB8FEF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39CD741D-8177-28D7-8F6C-BE80C9454F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alojados en hoteles y apartamentos</a:t>
            </a:r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62BE0-FEAA-4CC9-8E2A-206313EC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853440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461B4B-9631-45D2-874D-F057823CE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1665" cy="514631"/>
        </a:xfrm>
        <a:prstGeom prst="rect">
          <a:avLst/>
        </a:prstGeom>
      </xdr:spPr>
    </xdr:pic>
    <xdr:clientData/>
  </xdr:twoCellAnchor>
  <xdr:twoCellAnchor editAs="oneCell">
    <xdr:from>
      <xdr:col>18</xdr:col>
      <xdr:colOff>695325</xdr:colOff>
      <xdr:row>2</xdr:row>
      <xdr:rowOff>38100</xdr:rowOff>
    </xdr:from>
    <xdr:to>
      <xdr:col>31</xdr:col>
      <xdr:colOff>367665</xdr:colOff>
      <xdr:row>25</xdr:row>
      <xdr:rowOff>15240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3853F3C-B85A-45D1-982F-7C8B4FA54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 lugar residen mes'!$K$5:$R$5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CE42E48-A969-4C58-9403-3DC7E77104E1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Guía de Isora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5BC619-30AB-4986-8892-A93C36E1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FBD703-FE4D-45DD-AE5F-E6F08CCAD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24</xdr:col>
      <xdr:colOff>190499</xdr:colOff>
      <xdr:row>1</xdr:row>
      <xdr:rowOff>28575</xdr:rowOff>
    </xdr:from>
    <xdr:to>
      <xdr:col>37</xdr:col>
      <xdr:colOff>28575</xdr:colOff>
      <xdr:row>24</xdr:row>
      <xdr:rowOff>5715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851EA965-8047-4DAF-BCDC-DF9F60881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ados lugar residen acu'!$O$4:$X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187FA05-E7EC-492D-8F75-A46E8AF659B7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Guía de Isora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57150</xdr:rowOff>
    </xdr:from>
    <xdr:to>
      <xdr:col>11</xdr:col>
      <xdr:colOff>190500</xdr:colOff>
      <xdr:row>25</xdr:row>
      <xdr:rowOff>47625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D295FFC-17B5-4337-AB83-7274E9C71F8C}"/>
            </a:ext>
          </a:extLst>
        </xdr:cNvPr>
        <xdr:cNvGrpSpPr/>
      </xdr:nvGrpSpPr>
      <xdr:grpSpPr>
        <a:xfrm>
          <a:off x="800100" y="43815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277117AD-095D-3D1A-4A29-61431E428C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6C92B0D0-A6B6-360D-C98F-29046233C6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Pernoctaciones en hoteles y apartamentos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9CD290-5D02-42E9-AEE4-85A67A752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85725</xdr:colOff>
      <xdr:row>3</xdr:row>
      <xdr:rowOff>47625</xdr:rowOff>
    </xdr:from>
    <xdr:ext cx="763905" cy="662940"/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9414DE-6125-4000-BC57-140CA4EE7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390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884045" cy="510821"/>
    <xdr:pic>
      <xdr:nvPicPr>
        <xdr:cNvPr id="4" name="Imagen 3">
          <a:extLst>
            <a:ext uri="{FF2B5EF4-FFF2-40B4-BE49-F238E27FC236}">
              <a16:creationId xmlns:a16="http://schemas.microsoft.com/office/drawing/2014/main" id="{D20032F1-30CA-423D-BEBD-3393CAF2C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4045" cy="510821"/>
        </a:xfrm>
        <a:prstGeom prst="rect">
          <a:avLst/>
        </a:prstGeom>
      </xdr:spPr>
    </xdr:pic>
    <xdr:clientData/>
  </xdr:one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7C876AB-F1FD-4178-A217-3DC2CF582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BEB1BD3-D78F-42DA-8239-0329EE966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0258502-FFB4-4C3E-8708-782249D3C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92C617E-D6FE-47EE-BFFE-DB3B2CB88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416B5B4-FDF7-4EEF-9017-92CCFB532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38100</xdr:colOff>
      <xdr:row>135</xdr:row>
      <xdr:rowOff>0</xdr:rowOff>
    </xdr:from>
    <xdr:to>
      <xdr:col>23</xdr:col>
      <xdr:colOff>698100</xdr:colOff>
      <xdr:row>155</xdr:row>
      <xdr:rowOff>104776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854D22E7-E807-4E3C-8EE1-A20678F73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38100</xdr:colOff>
      <xdr:row>156</xdr:row>
      <xdr:rowOff>171450</xdr:rowOff>
    </xdr:from>
    <xdr:to>
      <xdr:col>23</xdr:col>
      <xdr:colOff>698100</xdr:colOff>
      <xdr:row>177</xdr:row>
      <xdr:rowOff>85726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7F0DAB9B-C359-48A2-989E-AF6774A52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5849F62-8D14-4714-80FB-6DEAEBEC1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F7D8569-C69F-4157-9298-773E7B8AB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19050</xdr:colOff>
      <xdr:row>223</xdr:row>
      <xdr:rowOff>0</xdr:rowOff>
    </xdr:from>
    <xdr:to>
      <xdr:col>23</xdr:col>
      <xdr:colOff>679050</xdr:colOff>
      <xdr:row>243</xdr:row>
      <xdr:rowOff>66676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FB163B86-49F0-4216-9917-1D4EEFC1E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249</xdr:row>
      <xdr:rowOff>0</xdr:rowOff>
    </xdr:from>
    <xdr:to>
      <xdr:col>23</xdr:col>
      <xdr:colOff>660000</xdr:colOff>
      <xdr:row>269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C336244A-511D-4874-AC5C-E445A1CC4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Guía de Isora (hotel + apartamento)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6C7546-B3A3-4ABF-A32A-6C379B4D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1D64FE-1408-444F-9AC2-C7DE16E74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64AC7F1-E15B-46A4-866C-9D7F22EE0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españoles en los establecimientos alojativos de Guía de Isora (hotel + apartamento)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Península en los establecimientos alojativos de Guía de Isora (hotel + apartamento)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Canarias en los establecimientos alojativos de Guía de Isora (hotel + apartamento)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Total residentes en el extranjero en los establecimientos alojativos de Guía de Isora (hotel + apartamento)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Reino Unido en los establecimientos alojativos de Guía de Isora (hotel + apartamento)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Alemania en los establecimientos alojativos de Guía de Isora (hotel + apartamento)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Francia en los establecimientos alojativos de Guía de Isora (hotel + apartamento)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Bélgica en los establecimientos alojativos de Guía de Isora (hotel + apartamento)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Países Bajos en los establecimientos alojativos de Guía de Isora (hotel + apartamento)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99087FA-C4E9-4D1C-A811-CCBF4BDBA11C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Dinamarca en los establecimientos alojativos de Guía de Isora (hotel + apartamento)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242150-A260-45D8-9BC2-F4C904738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96652F-CA51-4DE8-A621-EAF37AC86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22EF60-03BD-4DCC-87E5-C57BBF32E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50:$L$2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2BE389B-CCFC-40C6-BAAE-B88837C1348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Suecia en los establecimientos alojativos de Guía de Isora (hotel + apartamento)</a:t>
          </a:fld>
          <a:endParaRPr lang="es-ES" sz="1100"/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A10D40D-69A0-49BE-A1D9-E0BDAAB7F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3CE504-AC1C-47B1-B81F-FD597F72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C3A1592-A841-4709-9D66-38C0E704D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53CB965-76FC-48D4-B171-B481BD05A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Guía de Isora (hotel + apartamento)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Guía de Isora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AC5914-02F0-4FE0-B204-4C1C81A9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D98DC6-6B2C-427A-9A6E-761F4632C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46B917-57C0-4865-B125-BF5DE4C2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63EF8A-EBD1-4C83-B488-C0338E361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A10DE0-4170-44E3-9772-EA8612EA5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53AE3E-21B6-41F4-87EF-2A183B40D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0</xdr:rowOff>
    </xdr:from>
    <xdr:to>
      <xdr:col>11</xdr:col>
      <xdr:colOff>161925</xdr:colOff>
      <xdr:row>25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77B98EB-0AD9-42B3-8704-E5209BCE8BC7}"/>
            </a:ext>
          </a:extLst>
        </xdr:cNvPr>
        <xdr:cNvGrpSpPr/>
      </xdr:nvGrpSpPr>
      <xdr:grpSpPr>
        <a:xfrm>
          <a:off x="771525" y="5715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59C16510-12B1-A18F-9C0E-B959D1F581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6597626E-1C76-C61D-5A88-F14EDC429D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Estancia media en hoteles y apartamentos</a:t>
            </a:r>
          </a:p>
        </xdr:txBody>
      </xdr:sp>
    </xdr:grp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B55ACA3-C287-41FA-B259-8D97B3092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9A6587-622D-4F2A-BDA9-EE155F13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681C412-722A-4FC3-884E-8D00D4A40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B7273B-7995-485C-970C-2E413AFCC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24</xdr:col>
      <xdr:colOff>9525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1840697-30D1-4064-A4E5-34ACF809E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A8ACD6E-3A72-4DC3-9FB5-7EF4F3BCC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C2E9806-91B1-41EB-B0EC-DA56E0214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E9838028-EF47-4869-B5CC-C2E6C8263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285749</xdr:colOff>
      <xdr:row>134</xdr:row>
      <xdr:rowOff>66676</xdr:rowOff>
    </xdr:from>
    <xdr:to>
      <xdr:col>24</xdr:col>
      <xdr:colOff>28575</xdr:colOff>
      <xdr:row>154</xdr:row>
      <xdr:rowOff>9526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F0C11CAD-B460-41CC-B269-DC3274284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3F122C95-6B9E-49AC-BF9C-5EE66ECA5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424C9B06-166A-46AE-915C-4C3D03203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C8DAE221-923B-4ABE-ACBB-DEA962ADF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9AAE51AB-4D9A-4E35-AA8E-2D7BF82B6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89C576F9-6D9E-48F9-BD2D-BAA591A36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2286DDC-F5D7-4812-9863-0FFBF3359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EM evol menusual lugar resd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Guía de Isora
(hotel + apartamento)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161925</xdr:rowOff>
    </xdr:from>
    <xdr:to>
      <xdr:col>11</xdr:col>
      <xdr:colOff>180975</xdr:colOff>
      <xdr:row>24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4C2549D-5EE3-4EF0-9B93-CB84426FF5CC}"/>
            </a:ext>
          </a:extLst>
        </xdr:cNvPr>
        <xdr:cNvGrpSpPr/>
      </xdr:nvGrpSpPr>
      <xdr:grpSpPr>
        <a:xfrm>
          <a:off x="790575" y="3524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3A5975B2-663D-8403-3C01-DDEF0CAC59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9D4ACE8F-F709-C255-1B41-BEE1F37194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57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entrados en hoteles y apartamentos</a:t>
            </a:r>
          </a:p>
        </xdr:txBody>
      </xdr:sp>
    </xdr:grpSp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0.99276</cdr:x>
      <cdr:y>0.1721</cdr:y>
    </cdr:to>
    <cdr:sp macro="" textlink="'EM evol menusual lugar resd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00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españoles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0.99736</cdr:x>
      <cdr:y>0.1721</cdr:y>
    </cdr:to>
    <cdr:sp macro="" textlink="'EM evol menusual lugar resd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581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peninsulares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canarios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extranjeros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británicos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0.14865</cdr:y>
    </cdr:to>
    <cdr:sp macro="" textlink="'EM evol menusual lugar resd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6536"/>
          <a:ext cx="7729496" cy="6121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alemanes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franceses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0.99391</cdr:x>
      <cdr:y>0.1721</cdr:y>
    </cdr:to>
    <cdr:sp macro="" textlink="'EM evol menusual lugar resd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9600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holandeses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972FCA-EA60-4CAC-8564-921D7A69B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04F6C3-C5D9-4DEC-AA54-23655C24E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DFB18F7-A619-4C20-948E-FA6385D43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8431CE7-D712-49E0-A6B7-7B5FED808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41759EC-98A6-4004-B295-B241FDB56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2E74B63-AB0B-4F5B-83ED-65FC9E8C9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7A8741C-473A-4D49-A10B-D972BCC7F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78277FF-41EF-4C51-8044-3545B6550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619124</xdr:colOff>
      <xdr:row>134</xdr:row>
      <xdr:rowOff>95251</xdr:rowOff>
    </xdr:from>
    <xdr:to>
      <xdr:col>24</xdr:col>
      <xdr:colOff>0</xdr:colOff>
      <xdr:row>154</xdr:row>
      <xdr:rowOff>38101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3773B43F-AB3B-4D72-9CEC-F75A917EB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E540DD8D-CAD3-4DD5-9F29-E1CBDA4F0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A108D5BB-5447-4796-A4F0-BCEB40D1C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E170BF53-7E27-43D5-969E-F8050EAB5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1F68FD89-F9E1-40EE-BC81-BAE9BD3D1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E3AC9662-8A43-4B4F-B53E-D80DF9527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EFA40C63-1F40-43BA-86B2-DEE1CA6D4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daneses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suecos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409574</xdr:colOff>
      <xdr:row>2</xdr:row>
      <xdr:rowOff>142874</xdr:rowOff>
    </xdr:from>
    <xdr:to>
      <xdr:col>23</xdr:col>
      <xdr:colOff>307574</xdr:colOff>
      <xdr:row>23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BA480C4-2A7E-4898-9581-833DAE2CB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EF005F-0133-4F42-944D-97166CB8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05EFBF-FA28-40D2-8D1D-FFDF7B95D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342900</xdr:colOff>
      <xdr:row>25</xdr:row>
      <xdr:rowOff>114300</xdr:rowOff>
    </xdr:from>
    <xdr:to>
      <xdr:col>23</xdr:col>
      <xdr:colOff>240900</xdr:colOff>
      <xdr:row>46</xdr:row>
      <xdr:rowOff>28576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7B53948-D8BA-4619-B699-B785ADB51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Guía de Isora
(hotel + apartamento)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Guía de Isora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</xdr:row>
      <xdr:rowOff>123825</xdr:rowOff>
    </xdr:from>
    <xdr:to>
      <xdr:col>10</xdr:col>
      <xdr:colOff>609600</xdr:colOff>
      <xdr:row>24</xdr:row>
      <xdr:rowOff>114300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C2BE444-C179-4022-A6B3-F0AD30A91946}"/>
            </a:ext>
          </a:extLst>
        </xdr:cNvPr>
        <xdr:cNvGrpSpPr/>
      </xdr:nvGrpSpPr>
      <xdr:grpSpPr>
        <a:xfrm>
          <a:off x="457200" y="3143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C53664CD-30EB-6C6D-AA4B-9EC9666459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38BD4A9A-5221-AE00-7EAB-50A576F5D67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Tasa de ocupación por plaza en hoteles y apartamentos</a:t>
            </a:r>
          </a:p>
        </xdr:txBody>
      </xdr:sp>
    </xdr:grp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704849</xdr:colOff>
      <xdr:row>3</xdr:row>
      <xdr:rowOff>104774</xdr:rowOff>
    </xdr:from>
    <xdr:to>
      <xdr:col>23</xdr:col>
      <xdr:colOff>621899</xdr:colOff>
      <xdr:row>22</xdr:row>
      <xdr:rowOff>167099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979A85-39E2-4369-8ED2-111DFF229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19050</xdr:rowOff>
    </xdr:from>
    <xdr:to>
      <xdr:col>0</xdr:col>
      <xdr:colOff>857250</xdr:colOff>
      <xdr:row>4</xdr:row>
      <xdr:rowOff>59055</xdr:rowOff>
    </xdr:to>
    <xdr:pic>
      <xdr:nvPicPr>
        <xdr:cNvPr id="5" name="Imagen 4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6D607-2568-4D21-A47F-357A8062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85800"/>
          <a:ext cx="77152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34571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23D3253-D6D2-4E28-A714-7B5CC6D6A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904875</xdr:colOff>
      <xdr:row>24</xdr:row>
      <xdr:rowOff>180975</xdr:rowOff>
    </xdr:from>
    <xdr:to>
      <xdr:col>24</xdr:col>
      <xdr:colOff>59925</xdr:colOff>
      <xdr:row>46</xdr:row>
      <xdr:rowOff>14700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A13D57-17DA-409D-AE19-5762C22F5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0.00447</cdr:x>
      <cdr:y>0.00849</cdr:y>
    </cdr:from>
    <cdr:to>
      <cdr:x>0.9787</cdr:x>
      <cdr:y>0.17668</cdr:y>
    </cdr:to>
    <cdr:sp macro="" textlink="'tasa de ocupación evol mens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8100" y="35308"/>
          <a:ext cx="8307892" cy="699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66CFC90-4DF6-4210-BB46-D250B73FFBF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establecimientos alojativos de Guía de Isora
(hotel + apartamento)</a:t>
          </a:fld>
          <a:endParaRPr lang="es-ES" sz="1100"/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277B92F-191F-48A0-813B-24B2E6B2EF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Guía de Isora</a:t>
          </a:fld>
          <a:endParaRPr lang="es-ES" sz="1100"/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40D5B33-146B-4E1A-8AAB-8876FA0A8A5E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EC015125-C71D-9C7D-299E-8C3B7EA1AF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C9F6F847-8C95-A2D7-743D-7C00EF05B60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Indicadores de rentabilidad alojativa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Viajeros entr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66676</xdr:rowOff>
    </xdr:from>
    <xdr:to>
      <xdr:col>0</xdr:col>
      <xdr:colOff>838200</xdr:colOff>
      <xdr:row>4</xdr:row>
      <xdr:rowOff>257176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67D17-CB29-44D3-B8F3-A6A64C07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9C9AF8-852E-4FBA-9F96-D25D098A6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B0EB48-73F8-4C1E-8C7C-572DF35CE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534FDD-E20B-41D7-9C3B-BA3CEDEAB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F3E66E1-138E-4A6C-A97B-C7AB07897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68F825-8C9E-4CB3-8D51-7BA982E6A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501C61-92C2-4059-993A-56F696C49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3BCC47-58AB-4D93-B9F8-BCF1059B2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2DAE0E7-910E-458D-8A84-A1D09B2B8EEE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206A654B-B7EB-A30A-255D-995B09D808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22D3668F-4F5D-8601-0345-28E14E434D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españoles</a:t>
            </a:r>
          </a:p>
        </xdr:txBody>
      </xdr:sp>
    </xdr:grp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1060453</xdr:colOff>
      <xdr:row>14</xdr:row>
      <xdr:rowOff>38100</xdr:rowOff>
    </xdr:from>
    <xdr:to>
      <xdr:col>6</xdr:col>
      <xdr:colOff>705803</xdr:colOff>
      <xdr:row>35</xdr:row>
      <xdr:rowOff>120967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5FE8D66-707B-4412-8360-BB699061F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448944</xdr:colOff>
      <xdr:row>13</xdr:row>
      <xdr:rowOff>73025</xdr:rowOff>
    </xdr:from>
    <xdr:to>
      <xdr:col>14</xdr:col>
      <xdr:colOff>369570</xdr:colOff>
      <xdr:row>30</xdr:row>
      <xdr:rowOff>135890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50628D-FE67-4999-8609-76AF0BCE1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659130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F756EC0-EEF4-401E-9FF7-9613E048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8100"/>
          <a:ext cx="49720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14</xdr:row>
      <xdr:rowOff>95250</xdr:rowOff>
    </xdr:from>
    <xdr:ext cx="9191626" cy="4545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61AD0D4-8C6F-42CA-B16F-2AD648367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597195</xdr:colOff>
      <xdr:row>1</xdr:row>
      <xdr:rowOff>102870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865B5BF-F20F-4D37-86E1-835359569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295" cy="483870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31758F8E-4084-474F-8EDA-80184F875402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Insular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 de Tenerife. ELABORACIÓN: Turismo de Tenerife </a:t>
          </a:r>
        </a:p>
      </cdr:txBody>
    </cdr:sp>
  </cdr:relSizeAnchor>
  <cdr:relSizeAnchor xmlns:cdr="http://schemas.openxmlformats.org/drawingml/2006/chartDrawing">
    <cdr:from>
      <cdr:x>0.39564</cdr:x>
      <cdr:y>0.35377</cdr:y>
    </cdr:from>
    <cdr:to>
      <cdr:x>0.91656</cdr:x>
      <cdr:y>0.48035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69DACD7-1EE4-4E55-BAAA-E095C61962BC}"/>
            </a:ext>
          </a:extLst>
        </cdr:cNvPr>
        <cdr:cNvSpPr/>
      </cdr:nvSpPr>
      <cdr:spPr>
        <a:xfrm xmlns:a="http://schemas.openxmlformats.org/drawingml/2006/main" rot="16200000">
          <a:off x="4003280" y="-193004"/>
          <a:ext cx="450922" cy="3357458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0.43619</cdr:x>
      <cdr:y>0.15305</cdr:y>
    </cdr:from>
    <cdr:to>
      <cdr:x>0.82762</cdr:x>
      <cdr:y>0.25178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277374B0-BFCC-495F-8F00-B86CEDAE30F1}"/>
            </a:ext>
          </a:extLst>
        </cdr:cNvPr>
        <cdr:cNvSpPr txBox="1"/>
      </cdr:nvSpPr>
      <cdr:spPr>
        <a:xfrm xmlns:a="http://schemas.openxmlformats.org/drawingml/2006/main">
          <a:off x="2811353" y="545212"/>
          <a:ext cx="2522863" cy="35171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6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6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0.57735</cdr:x>
      <cdr:y>0.27208</cdr:y>
    </cdr:from>
    <cdr:to>
      <cdr:x>0.68978</cdr:x>
      <cdr:y>0.33541</cdr:y>
    </cdr:to>
    <cdr:sp macro="" textlink="'distribución españoles x Resid'!$O$9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4C9EE597-C83C-44F2-B4A3-633066BB0BF2}"/>
            </a:ext>
          </a:extLst>
        </cdr:cNvPr>
        <cdr:cNvSpPr txBox="1"/>
      </cdr:nvSpPr>
      <cdr:spPr>
        <a:xfrm xmlns:a="http://schemas.openxmlformats.org/drawingml/2006/main">
          <a:off x="3817377" y="1110490"/>
          <a:ext cx="743379" cy="2584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solidFill>
            <a:schemeClr val="accent3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200" b="1" i="0" u="none" strike="noStrike">
              <a:solidFill>
                <a:schemeClr val="accent3"/>
              </a:solidFill>
              <a:latin typeface="Calibri"/>
              <a:ea typeface="Calibri"/>
              <a:cs typeface="Calibri"/>
            </a:rPr>
            <a:pPr algn="ctr"/>
            <a:t>69,8%</a:t>
          </a:fld>
          <a:endParaRPr lang="es-ES" sz="14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0.56188</cdr:x>
      <cdr:y>0.21162</cdr:y>
    </cdr:from>
    <cdr:to>
      <cdr:x>0.70176</cdr:x>
      <cdr:y>0.28983</cdr:y>
    </cdr:to>
    <cdr:sp macro="" textlink="'distribución españoles x Resid'!$N$9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B06674D6-B1FE-43AA-BD4E-1158A6AF831A}"/>
            </a:ext>
          </a:extLst>
        </cdr:cNvPr>
        <cdr:cNvSpPr txBox="1"/>
      </cdr:nvSpPr>
      <cdr:spPr>
        <a:xfrm xmlns:a="http://schemas.openxmlformats.org/drawingml/2006/main">
          <a:off x="3621442" y="753872"/>
          <a:ext cx="901561" cy="27861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4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 algn="ctr"/>
            <a:t>8.487</a:t>
          </a:fld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0.70672</cdr:x>
      <cdr:y>0.26753</cdr:y>
    </cdr:from>
    <cdr:to>
      <cdr:x>0.82251</cdr:x>
      <cdr:y>0.33257</cdr:y>
    </cdr:to>
    <cdr:sp macro="" textlink="'distribución españoles x Resid'!$S$9">
      <cdr:nvSpPr>
        <cdr:cNvPr id="16" name="CuadroTexto 15">
          <a:extLst xmlns:a="http://schemas.openxmlformats.org/drawingml/2006/main">
            <a:ext uri="{FF2B5EF4-FFF2-40B4-BE49-F238E27FC236}">
              <a16:creationId xmlns:a16="http://schemas.microsoft.com/office/drawing/2014/main" id="{35529699-B5DE-4E82-9402-691AEDFDDCDC}"/>
            </a:ext>
          </a:extLst>
        </cdr:cNvPr>
        <cdr:cNvSpPr txBox="1"/>
      </cdr:nvSpPr>
      <cdr:spPr>
        <a:xfrm xmlns:a="http://schemas.openxmlformats.org/drawingml/2006/main">
          <a:off x="4672792" y="1091930"/>
          <a:ext cx="765596" cy="26545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E3A6F43F-5657-4BB1-A66C-84C7CA060AD7}" type="TxLink">
            <a:rPr lang="en-US" sz="1100" b="1" i="0" u="none" strike="noStrike">
              <a:solidFill>
                <a:schemeClr val="bg1">
                  <a:lumMod val="65000"/>
                </a:schemeClr>
              </a:solidFill>
              <a:latin typeface="Calibri"/>
              <a:ea typeface="Calibri"/>
              <a:cs typeface="Calibri"/>
            </a:rPr>
            <a:pPr algn="ctr"/>
            <a:t>50,6%</a:t>
          </a:fld>
          <a:endParaRPr lang="es-ES" sz="1200">
            <a:solidFill>
              <a:schemeClr val="bg1">
                <a:lumMod val="6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0.17381</cdr:y>
    </cdr:to>
    <cdr:sp macro="" textlink="'distribución españoles x Resid'!$B$3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5D3B39E-6851-4C36-B8B6-6CD68DC2EBAC}"/>
            </a:ext>
          </a:extLst>
        </cdr:cNvPr>
        <cdr:cNvSpPr txBox="1"/>
      </cdr:nvSpPr>
      <cdr:spPr>
        <a:xfrm xmlns:a="http://schemas.openxmlformats.org/drawingml/2006/main">
          <a:off x="0" y="0"/>
          <a:ext cx="6611935" cy="676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CF2B8F0-D7E4-4DC8-B136-07E75A981FB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Guía de Isora según lugar de residencia</a:t>
          </a:fld>
          <a:endParaRPr lang="es-ES" sz="18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0.0087</cdr:x>
      <cdr:y>0</cdr:y>
    </cdr:from>
    <cdr:to>
      <cdr:x>0.99216</cdr:x>
      <cdr:y>0.2219</cdr:y>
    </cdr:to>
    <cdr:sp macro="" textlink="'distribución españoles x Resid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57150" y="0"/>
          <a:ext cx="6460423" cy="732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Guía de Isora  por lugar de residencia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86FD90C6-C671-486D-8C54-9121492BC7EB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0.75237</cdr:x>
      <cdr:y>0.25456</cdr:y>
    </cdr:from>
    <cdr:to>
      <cdr:x>0.99397</cdr:x>
      <cdr:y>0.53122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43E73BE4-588E-45DC-B07F-87A1D48D6B98}"/>
            </a:ext>
          </a:extLst>
        </cdr:cNvPr>
        <cdr:cNvGrpSpPr/>
      </cdr:nvGrpSpPr>
      <cdr:grpSpPr>
        <a:xfrm xmlns:a="http://schemas.openxmlformats.org/drawingml/2006/main">
          <a:off x="4942376" y="840395"/>
          <a:ext cx="1587088" cy="913356"/>
          <a:chOff x="-118136" y="-50384"/>
          <a:chExt cx="1768394" cy="546907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C5AD8BF3-D5DB-43D7-800F-DEA9B011B08C}"/>
              </a:ext>
            </a:extLst>
          </cdr:cNvPr>
          <cdr:cNvSpPr txBox="1"/>
        </cdr:nvSpPr>
        <cdr:spPr>
          <a:xfrm xmlns:a="http://schemas.openxmlformats.org/drawingml/2006/main">
            <a:off x="-118136" y="-50384"/>
            <a:ext cx="1768394" cy="546907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distribución españoles x Resid'!$N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7BF59A4D-C9D0-46F6-A505-3100DBB18C12}"/>
              </a:ext>
            </a:extLst>
          </cdr:cNvPr>
          <cdr:cNvSpPr txBox="1"/>
        </cdr:nvSpPr>
        <cdr:spPr>
          <a:xfrm xmlns:a="http://schemas.openxmlformats.org/drawingml/2006/main">
            <a:off x="269366" y="246761"/>
            <a:ext cx="958037" cy="179899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/>
            <a:fld id="{412286F5-1A05-47E0-97D1-52FF465F2855}" type="TxLink">
              <a:rPr lang="en-US" sz="1600" b="1" i="0" u="none" strike="noStrike">
                <a:solidFill>
                  <a:srgbClr val="7B8279"/>
                </a:solidFill>
                <a:latin typeface="Calibri"/>
                <a:ea typeface="Calibri"/>
                <a:cs typeface="Calibri"/>
              </a:rPr>
              <a:pPr marL="0" indent="0" algn="ctr"/>
              <a:t>8.487</a:t>
            </a:fld>
            <a:endParaRPr lang="es-ES" sz="20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0.73929</cdr:x>
      <cdr:y>0.56868</cdr:y>
    </cdr:from>
    <cdr:to>
      <cdr:x>0.99304</cdr:x>
      <cdr:y>0.84945</cdr:y>
    </cdr:to>
    <cdr:grpSp>
      <cdr:nvGrpSpPr>
        <cdr:cNvPr id="2" name="Grupo 1">
          <a:extLst xmlns:a="http://schemas.openxmlformats.org/drawingml/2006/main">
            <a:ext uri="{FF2B5EF4-FFF2-40B4-BE49-F238E27FC236}">
              <a16:creationId xmlns:a16="http://schemas.microsoft.com/office/drawing/2014/main" id="{4D63E92D-ACB2-45A8-BCA5-E07887F3BD29}"/>
            </a:ext>
          </a:extLst>
        </cdr:cNvPr>
        <cdr:cNvGrpSpPr/>
      </cdr:nvGrpSpPr>
      <cdr:grpSpPr>
        <a:xfrm xmlns:a="http://schemas.openxmlformats.org/drawingml/2006/main">
          <a:off x="4856452" y="1877420"/>
          <a:ext cx="1666903" cy="926924"/>
          <a:chOff x="4210084" y="1879587"/>
          <a:chExt cx="1581328" cy="927994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DDA589D-22D4-4B16-B090-802F84D0510E}"/>
              </a:ext>
            </a:extLst>
          </cdr:cNvPr>
          <cdr:cNvSpPr txBox="1"/>
        </cdr:nvSpPr>
        <cdr:spPr>
          <a:xfrm xmlns:a="http://schemas.openxmlformats.org/drawingml/2006/main">
            <a:off x="4210084" y="1879587"/>
            <a:ext cx="1581328" cy="927994"/>
          </a:xfrm>
          <a:prstGeom xmlns:a="http://schemas.openxmlformats.org/drawingml/2006/main" prst="rect">
            <a:avLst/>
          </a:prstGeom>
          <a:ln xmlns:a="http://schemas.openxmlformats.org/drawingml/2006/main" w="3175">
            <a:solidFill>
              <a:schemeClr val="accent1"/>
            </a:solidFill>
          </a:ln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Turismo Canario</a:t>
            </a:r>
          </a:p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 </a:t>
            </a:r>
          </a:p>
        </cdr:txBody>
      </cdr:sp>
      <cdr:sp macro="" textlink="'distribución españoles x Resid'!$S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1FB039-8E15-44CE-9502-D48144CFC5DB}"/>
              </a:ext>
            </a:extLst>
          </cdr:cNvPr>
          <cdr:cNvSpPr txBox="1"/>
        </cdr:nvSpPr>
        <cdr:spPr>
          <a:xfrm xmlns:a="http://schemas.openxmlformats.org/drawingml/2006/main">
            <a:off x="4562251" y="2317629"/>
            <a:ext cx="731698" cy="33317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r"/>
            <a:fld id="{6252F33D-EF1C-47C4-96A5-DEAC3CCFC160}" type="TxLink">
              <a:rPr lang="en-US" sz="1400" b="1" i="0" u="none" strike="noStrike">
                <a:solidFill>
                  <a:schemeClr val="accent6"/>
                </a:solidFill>
                <a:latin typeface="Calibri"/>
                <a:ea typeface="Calibri"/>
                <a:cs typeface="Calibri"/>
              </a:rPr>
              <a:pPr marL="0" indent="0" algn="r"/>
              <a:t>50,6%</a:t>
            </a:fld>
            <a:endParaRPr lang="es-ES" sz="1800" b="1" i="0" u="none" strike="noStrike">
              <a:solidFill>
                <a:schemeClr val="accent6"/>
              </a:solidFill>
              <a:latin typeface="Calibri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0.76539</cdr:x>
      <cdr:y>0.77333</cdr:y>
    </cdr:from>
    <cdr:to>
      <cdr:x>0.97535</cdr:x>
      <cdr:y>0.84538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0D6E40F3-67BA-46DA-9F8A-37F48AFBB0E0}"/>
            </a:ext>
          </a:extLst>
        </cdr:cNvPr>
        <cdr:cNvSpPr txBox="1"/>
      </cdr:nvSpPr>
      <cdr:spPr>
        <a:xfrm xmlns:a="http://schemas.openxmlformats.org/drawingml/2006/main">
          <a:off x="5027931" y="2553033"/>
          <a:ext cx="1379220" cy="2378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2"/>
              </a:solidFill>
              <a:latin typeface="Calibri"/>
            </a:rPr>
            <a:t>del total España</a:t>
          </a:r>
          <a:endParaRPr lang="es-ES" sz="1600" b="1">
            <a:solidFill>
              <a:schemeClr val="accent2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B7E5B0E8-A37E-4617-A905-E364053B0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4BC2305-CB7A-4F4F-9F66-D554C9F5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A1E78E8-7964-40DE-B6DF-67F3D6002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4F9216B-3471-4F8A-909E-FD15817E9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71BC7C3-6684-4714-A6D1-8223AD0694D0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Guía de Isora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españole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15.760 viajeros 
cuota: 93,9%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españole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#¡REF!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5/Municipios/diciembre/Indicadores%20alojativos%20Guia%20202512.xlsx" TargetMode="External"/><Relationship Id="rId2" Type="http://schemas.openxmlformats.org/officeDocument/2006/relationships/externalLinkPath" Target="https://turismodetenerife.sharepoint.com/sites/INVESTIGACION/Documentos%20compartidos/General/Encuesta%20Alojam%20Tur&#237;sticos%20(ISTAC)/2025/Municipios/diciembre/Indicadores%20alojativos%20Guia%20202512.xlsx" TargetMode="External"/><Relationship Id="rId1" Type="http://schemas.openxmlformats.org/officeDocument/2006/relationships/externalLinkPath" Target="/sites/INVESTIGACION/Documentos%20compartidos/General/Encuesta%20Alojam%20Tur&#237;sticos%20(ISTAC)/2025/Municipios/diciembre/Indicadores%20alojativos%20Guia%202025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ú principal"/>
      <sheetName val="Resumen indicadores (aloj)"/>
      <sheetName val="Resumen indicadores municipios "/>
      <sheetName val="Oferta alojativa"/>
      <sheetName val="Plazas aloj islas cat y tipolog"/>
      <sheetName val="Establecim aloj islas cat y tip"/>
      <sheetName val="viajeros entrados"/>
      <sheetName val="Viajeros entr evol mensu TF"/>
      <sheetName val="Viajeros entr evol mensu TF15-2"/>
      <sheetName val="Viajeros entr evol mensu TF cat"/>
      <sheetName val="Viajeros entr evol anual TF cat"/>
      <sheetName val="Viajeros entr ti-cat ultimo mes"/>
      <sheetName val="viaj entrados lugar resid años "/>
      <sheetName val="viaj entrados lugar residencia"/>
      <sheetName val="viaj entrados lugar residen acu"/>
      <sheetName val="viaj entrados lugar residen hot"/>
      <sheetName val="viaj entrados lugar residen apt"/>
      <sheetName val="viaj entrados lugar residen cat"/>
      <sheetName val="viaj entr lugar res año categor"/>
      <sheetName val="viajeros alojados"/>
      <sheetName val="viaj aloj lugar residen mes"/>
      <sheetName val="viaj alojados lugar residen acu"/>
      <sheetName val="viaj aloj lugar resid año"/>
      <sheetName val="Viajeros aloj evol anual TF"/>
      <sheetName val="Pernoctaciones"/>
      <sheetName val="Pernocta evol mensu TF cat"/>
      <sheetName val="Pernoctaciones lugar reside"/>
      <sheetName val="Pernoctaciones lugar residen ac"/>
      <sheetName val="Pernoctaciones lugar reside año"/>
      <sheetName val="Estancia media"/>
      <sheetName val="EM evol menusual lugar resd"/>
      <sheetName val="EM evol mensu TF cat "/>
      <sheetName val="Tasa de ocupación"/>
      <sheetName val="tasa de ocupación evol mens"/>
      <sheetName val="indicadores rentabilidad"/>
      <sheetName val="ADR RevPAR ingresos totales ult"/>
      <sheetName val="ADR municipios"/>
      <sheetName val="RevPAR  municipios"/>
      <sheetName val="viajeros españoles"/>
      <sheetName val="distribución españoles x Resid"/>
      <sheetName val="distribución españoles x cate"/>
      <sheetName val="distribución peninsulare x cate"/>
      <sheetName val="distribución canarios x cate"/>
      <sheetName val="distribución españoles x mun al"/>
      <sheetName val="distribución peninsula x munici"/>
      <sheetName val="distribución canarias x munici"/>
      <sheetName val="evolución anual viaj ent españo"/>
      <sheetName val="evolución anual viaj ent penins"/>
      <sheetName val="evolución anual viaj ent cana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C7">
            <v>2020</v>
          </cell>
          <cell r="I7">
            <v>2023</v>
          </cell>
          <cell r="K7">
            <v>2024</v>
          </cell>
          <cell r="M7">
            <v>2025</v>
          </cell>
        </row>
        <row r="8">
          <cell r="N8" t="str">
            <v>var 25/24</v>
          </cell>
        </row>
        <row r="9">
          <cell r="A9" t="str">
            <v>ene</v>
          </cell>
          <cell r="B9" t="str">
            <v>Enero</v>
          </cell>
          <cell r="C9">
            <v>9813</v>
          </cell>
          <cell r="I9">
            <v>17947</v>
          </cell>
          <cell r="K9">
            <v>15841</v>
          </cell>
          <cell r="M9">
            <v>14788</v>
          </cell>
          <cell r="N9">
            <v>-6.6473076194684677E-2</v>
          </cell>
        </row>
        <row r="10">
          <cell r="A10" t="str">
            <v>feb</v>
          </cell>
          <cell r="B10" t="str">
            <v>Febrero</v>
          </cell>
          <cell r="C10">
            <v>11683</v>
          </cell>
          <cell r="I10">
            <v>18389</v>
          </cell>
          <cell r="K10">
            <v>24407</v>
          </cell>
          <cell r="M10">
            <v>15773</v>
          </cell>
          <cell r="N10">
            <v>-0.35375097308149306</v>
          </cell>
        </row>
        <row r="11">
          <cell r="A11" t="str">
            <v>mar</v>
          </cell>
          <cell r="B11" t="str">
            <v>Marzo</v>
          </cell>
          <cell r="C11">
            <v>2577</v>
          </cell>
          <cell r="I11">
            <v>16137</v>
          </cell>
          <cell r="K11">
            <v>20474</v>
          </cell>
          <cell r="M11">
            <v>15653</v>
          </cell>
          <cell r="N11">
            <v>-0.23546937579368954</v>
          </cell>
        </row>
        <row r="12">
          <cell r="A12" t="str">
            <v>abr</v>
          </cell>
          <cell r="B12" t="str">
            <v>Abril</v>
          </cell>
          <cell r="C12">
            <v>0</v>
          </cell>
          <cell r="I12">
            <v>11699</v>
          </cell>
          <cell r="K12">
            <v>17811</v>
          </cell>
          <cell r="M12">
            <v>15445</v>
          </cell>
          <cell r="N12">
            <v>-0.13283925663915552</v>
          </cell>
        </row>
        <row r="13">
          <cell r="A13" t="str">
            <v>may</v>
          </cell>
          <cell r="B13" t="str">
            <v>Mayo</v>
          </cell>
          <cell r="C13">
            <v>0</v>
          </cell>
          <cell r="I13">
            <v>7550</v>
          </cell>
          <cell r="K13">
            <v>22267</v>
          </cell>
          <cell r="M13">
            <v>16341</v>
          </cell>
          <cell r="N13">
            <v>-0.26613374051286653</v>
          </cell>
        </row>
        <row r="14">
          <cell r="A14" t="str">
            <v>jun</v>
          </cell>
          <cell r="B14" t="str">
            <v>Junio</v>
          </cell>
          <cell r="C14">
            <v>0</v>
          </cell>
          <cell r="I14">
            <v>14934</v>
          </cell>
          <cell r="K14">
            <v>16055</v>
          </cell>
          <cell r="M14">
            <v>16193</v>
          </cell>
          <cell r="N14">
            <v>8.595453129865982E-3</v>
          </cell>
        </row>
        <row r="15">
          <cell r="A15" t="str">
            <v>jul</v>
          </cell>
          <cell r="B15" t="str">
            <v>Julio</v>
          </cell>
          <cell r="C15">
            <v>0</v>
          </cell>
          <cell r="I15">
            <v>17055</v>
          </cell>
          <cell r="K15">
            <v>16852</v>
          </cell>
          <cell r="M15">
            <v>17502</v>
          </cell>
          <cell r="N15">
            <v>3.8571089484927601E-2</v>
          </cell>
        </row>
        <row r="16">
          <cell r="A16" t="str">
            <v>ago</v>
          </cell>
          <cell r="B16" t="str">
            <v>Agosto</v>
          </cell>
          <cell r="C16">
            <v>6635</v>
          </cell>
          <cell r="I16">
            <v>11309</v>
          </cell>
          <cell r="K16">
            <v>25050</v>
          </cell>
          <cell r="M16">
            <v>16404</v>
          </cell>
          <cell r="N16">
            <v>-0.34514970059880234</v>
          </cell>
        </row>
        <row r="17">
          <cell r="A17" t="str">
            <v>sep</v>
          </cell>
          <cell r="B17" t="str">
            <v>Septiembre</v>
          </cell>
          <cell r="C17">
            <v>6236</v>
          </cell>
          <cell r="I17">
            <v>16386</v>
          </cell>
          <cell r="K17">
            <v>17100</v>
          </cell>
          <cell r="M17">
            <v>13666</v>
          </cell>
          <cell r="N17">
            <v>-0.20081871345029245</v>
          </cell>
        </row>
        <row r="18">
          <cell r="A18" t="str">
            <v>oct</v>
          </cell>
          <cell r="B18" t="str">
            <v>Octubre</v>
          </cell>
          <cell r="C18">
            <v>4583</v>
          </cell>
          <cell r="I18">
            <v>17351</v>
          </cell>
          <cell r="K18">
            <v>24595</v>
          </cell>
          <cell r="M18">
            <v>16756</v>
          </cell>
          <cell r="N18">
            <v>-0.31872331774750962</v>
          </cell>
        </row>
        <row r="19">
          <cell r="A19" t="str">
            <v>nov</v>
          </cell>
          <cell r="B19" t="str">
            <v>Noviembre</v>
          </cell>
          <cell r="C19">
            <v>2952</v>
          </cell>
          <cell r="I19">
            <v>12399</v>
          </cell>
          <cell r="K19">
            <v>15829</v>
          </cell>
          <cell r="M19">
            <v>15073</v>
          </cell>
          <cell r="N19">
            <v>-4.7760439699286117E-2</v>
          </cell>
        </row>
        <row r="20">
          <cell r="A20" t="str">
            <v>dic</v>
          </cell>
          <cell r="B20" t="str">
            <v>Diciembre</v>
          </cell>
          <cell r="C20">
            <v>8154</v>
          </cell>
          <cell r="I20">
            <v>12492</v>
          </cell>
          <cell r="K20">
            <v>15575</v>
          </cell>
          <cell r="M20">
            <v>15082</v>
          </cell>
          <cell r="N20">
            <v>-3.1653290529695011E-2</v>
          </cell>
        </row>
        <row r="21">
          <cell r="A21" t="str">
            <v>Total</v>
          </cell>
          <cell r="C21">
            <v>55313</v>
          </cell>
          <cell r="I21">
            <v>173648</v>
          </cell>
          <cell r="K21">
            <v>231856</v>
          </cell>
          <cell r="M21">
            <v>188676</v>
          </cell>
          <cell r="N21">
            <v>-0.1862362845904354</v>
          </cell>
        </row>
        <row r="29">
          <cell r="C29">
            <v>2020</v>
          </cell>
          <cell r="I29">
            <v>2023</v>
          </cell>
          <cell r="K29">
            <v>2024</v>
          </cell>
          <cell r="M29">
            <v>2025</v>
          </cell>
        </row>
        <row r="30">
          <cell r="N30" t="str">
            <v>var 25/24</v>
          </cell>
        </row>
        <row r="31">
          <cell r="B31" t="str">
            <v>Enero</v>
          </cell>
          <cell r="C31">
            <v>2373</v>
          </cell>
          <cell r="I31">
            <v>2787</v>
          </cell>
          <cell r="K31">
            <v>2799</v>
          </cell>
          <cell r="M31">
            <v>2131</v>
          </cell>
          <cell r="N31">
            <v>-0.23865666309396216</v>
          </cell>
        </row>
        <row r="32">
          <cell r="B32" t="str">
            <v>Febrero</v>
          </cell>
          <cell r="C32">
            <v>2948</v>
          </cell>
          <cell r="I32">
            <v>2288</v>
          </cell>
          <cell r="K32">
            <v>3641</v>
          </cell>
          <cell r="M32">
            <v>1914</v>
          </cell>
          <cell r="N32">
            <v>-0.47432024169184295</v>
          </cell>
        </row>
        <row r="33">
          <cell r="B33" t="str">
            <v>Marzo</v>
          </cell>
          <cell r="C33">
            <v>224</v>
          </cell>
          <cell r="I33">
            <v>785</v>
          </cell>
          <cell r="K33">
            <v>2080</v>
          </cell>
          <cell r="M33">
            <v>2072</v>
          </cell>
          <cell r="N33">
            <v>-3.8461538461538325E-3</v>
          </cell>
        </row>
        <row r="34">
          <cell r="B34" t="str">
            <v>Abril</v>
          </cell>
          <cell r="C34">
            <v>0</v>
          </cell>
          <cell r="I34">
            <v>234</v>
          </cell>
          <cell r="K34">
            <v>3515</v>
          </cell>
          <cell r="M34">
            <v>1985</v>
          </cell>
          <cell r="N34">
            <v>-0.43527738264580373</v>
          </cell>
        </row>
        <row r="35">
          <cell r="B35" t="str">
            <v>Mayo</v>
          </cell>
          <cell r="C35">
            <v>0</v>
          </cell>
          <cell r="I35">
            <v>1078</v>
          </cell>
          <cell r="K35">
            <v>9559</v>
          </cell>
          <cell r="M35">
            <v>5218</v>
          </cell>
          <cell r="N35">
            <v>-0.45412700073229417</v>
          </cell>
        </row>
        <row r="36">
          <cell r="B36" t="str">
            <v>Junio</v>
          </cell>
          <cell r="C36">
            <v>0</v>
          </cell>
          <cell r="I36">
            <v>8383</v>
          </cell>
          <cell r="K36">
            <v>7136</v>
          </cell>
          <cell r="M36">
            <v>5852</v>
          </cell>
          <cell r="N36">
            <v>-0.17993273542600896</v>
          </cell>
        </row>
        <row r="37">
          <cell r="B37" t="str">
            <v>Julio</v>
          </cell>
          <cell r="C37">
            <v>0</v>
          </cell>
          <cell r="I37">
            <v>8765</v>
          </cell>
          <cell r="K37">
            <v>4179</v>
          </cell>
          <cell r="M37">
            <v>6409</v>
          </cell>
          <cell r="N37">
            <v>0.53362048336922707</v>
          </cell>
        </row>
        <row r="38">
          <cell r="B38" t="str">
            <v>Agosto</v>
          </cell>
          <cell r="C38">
            <v>5897</v>
          </cell>
          <cell r="I38">
            <v>2774</v>
          </cell>
          <cell r="K38">
            <v>8835</v>
          </cell>
          <cell r="M38">
            <v>4787</v>
          </cell>
          <cell r="N38">
            <v>-0.45817770232031696</v>
          </cell>
        </row>
        <row r="39">
          <cell r="B39" t="str">
            <v>Septiembre</v>
          </cell>
          <cell r="C39">
            <v>5480</v>
          </cell>
          <cell r="I39">
            <v>8868</v>
          </cell>
          <cell r="K39">
            <v>7018</v>
          </cell>
          <cell r="M39">
            <v>3304</v>
          </cell>
          <cell r="N39">
            <v>-0.5292106013109148</v>
          </cell>
        </row>
        <row r="40">
          <cell r="B40" t="str">
            <v>Octubre</v>
          </cell>
          <cell r="C40">
            <v>3209</v>
          </cell>
          <cell r="I40">
            <v>1615</v>
          </cell>
          <cell r="K40">
            <v>4829</v>
          </cell>
          <cell r="M40">
            <v>3311</v>
          </cell>
          <cell r="N40">
            <v>-0.31435079726651483</v>
          </cell>
        </row>
        <row r="41">
          <cell r="B41" t="str">
            <v>Noviembre</v>
          </cell>
          <cell r="C41">
            <v>1441</v>
          </cell>
          <cell r="I41">
            <v>2606</v>
          </cell>
          <cell r="K41">
            <v>3704</v>
          </cell>
          <cell r="M41">
            <v>2977</v>
          </cell>
          <cell r="N41">
            <v>-0.19627429805615548</v>
          </cell>
        </row>
        <row r="42">
          <cell r="B42" t="str">
            <v>Diciembre</v>
          </cell>
          <cell r="C42">
            <v>661</v>
          </cell>
          <cell r="I42">
            <v>3664</v>
          </cell>
          <cell r="K42">
            <v>4017</v>
          </cell>
          <cell r="M42">
            <v>2993</v>
          </cell>
          <cell r="N42">
            <v>-0.25491660443116759</v>
          </cell>
        </row>
        <row r="43">
          <cell r="C43">
            <v>24273</v>
          </cell>
          <cell r="I43">
            <v>43847</v>
          </cell>
          <cell r="K43">
            <v>61312</v>
          </cell>
          <cell r="M43">
            <v>42953</v>
          </cell>
          <cell r="N43">
            <v>-0.29943567327766174</v>
          </cell>
        </row>
        <row r="51">
          <cell r="C51">
            <v>2020</v>
          </cell>
          <cell r="I51">
            <v>2023</v>
          </cell>
          <cell r="K51">
            <v>2024</v>
          </cell>
          <cell r="M51">
            <v>2025</v>
          </cell>
        </row>
        <row r="52">
          <cell r="N52" t="str">
            <v>var 25/24</v>
          </cell>
        </row>
        <row r="53">
          <cell r="B53" t="str">
            <v>Enero</v>
          </cell>
          <cell r="C53">
            <v>1583</v>
          </cell>
          <cell r="I53">
            <v>548</v>
          </cell>
          <cell r="K53">
            <v>962</v>
          </cell>
          <cell r="M53">
            <v>1724</v>
          </cell>
          <cell r="N53">
            <v>0.79209979209979209</v>
          </cell>
        </row>
        <row r="54">
          <cell r="B54" t="str">
            <v>Febrero</v>
          </cell>
          <cell r="C54">
            <v>1557</v>
          </cell>
          <cell r="I54">
            <v>324</v>
          </cell>
          <cell r="K54">
            <v>1508</v>
          </cell>
          <cell r="M54">
            <v>1213</v>
          </cell>
          <cell r="N54">
            <v>-0.19562334217506627</v>
          </cell>
        </row>
        <row r="55">
          <cell r="B55" t="str">
            <v>Marzo</v>
          </cell>
          <cell r="C55">
            <v>142</v>
          </cell>
          <cell r="I55">
            <v>635</v>
          </cell>
          <cell r="K55">
            <v>1613</v>
          </cell>
          <cell r="M55">
            <v>1319</v>
          </cell>
          <cell r="N55">
            <v>-0.18226906385616859</v>
          </cell>
        </row>
        <row r="56">
          <cell r="B56" t="str">
            <v>Abril</v>
          </cell>
          <cell r="C56">
            <v>0</v>
          </cell>
          <cell r="I56">
            <v>169</v>
          </cell>
          <cell r="K56">
            <v>3327</v>
          </cell>
          <cell r="M56">
            <v>1585</v>
          </cell>
          <cell r="N56">
            <v>-0.52359483017733699</v>
          </cell>
        </row>
        <row r="57">
          <cell r="B57" t="str">
            <v>Mayo</v>
          </cell>
          <cell r="C57">
            <v>0</v>
          </cell>
          <cell r="I57">
            <v>929</v>
          </cell>
          <cell r="K57">
            <v>1994</v>
          </cell>
          <cell r="M57">
            <v>2482</v>
          </cell>
          <cell r="N57">
            <v>0.24473420260782341</v>
          </cell>
        </row>
        <row r="58">
          <cell r="B58" t="str">
            <v>Junio</v>
          </cell>
          <cell r="C58">
            <v>0</v>
          </cell>
          <cell r="I58">
            <v>1656</v>
          </cell>
          <cell r="K58">
            <v>1518</v>
          </cell>
          <cell r="M58">
            <v>3408</v>
          </cell>
          <cell r="N58">
            <v>1.2450592885375493</v>
          </cell>
        </row>
        <row r="59">
          <cell r="B59" t="str">
            <v>Julio</v>
          </cell>
          <cell r="C59">
            <v>0</v>
          </cell>
          <cell r="I59">
            <v>1803</v>
          </cell>
          <cell r="K59">
            <v>2188</v>
          </cell>
          <cell r="M59">
            <v>3801</v>
          </cell>
          <cell r="N59">
            <v>0.73720292504570395</v>
          </cell>
        </row>
        <row r="60">
          <cell r="B60" t="str">
            <v>Agosto</v>
          </cell>
          <cell r="C60">
            <v>4072</v>
          </cell>
          <cell r="I60">
            <v>2462</v>
          </cell>
          <cell r="K60">
            <v>2816</v>
          </cell>
          <cell r="M60">
            <v>3631</v>
          </cell>
          <cell r="N60">
            <v>0.28941761363636354</v>
          </cell>
        </row>
        <row r="61">
          <cell r="B61" t="str">
            <v>Septiembre</v>
          </cell>
          <cell r="C61">
            <v>3496</v>
          </cell>
          <cell r="I61">
            <v>1565</v>
          </cell>
          <cell r="K61">
            <v>2001</v>
          </cell>
          <cell r="M61">
            <v>2119</v>
          </cell>
          <cell r="N61">
            <v>5.897051474262871E-2</v>
          </cell>
        </row>
        <row r="62">
          <cell r="B62" t="str">
            <v>Octubre</v>
          </cell>
          <cell r="C62">
            <v>2092</v>
          </cell>
          <cell r="I62">
            <v>1500</v>
          </cell>
          <cell r="K62">
            <v>1897</v>
          </cell>
          <cell r="M62">
            <v>1889</v>
          </cell>
          <cell r="N62">
            <v>-4.2171850289931534E-3</v>
          </cell>
        </row>
        <row r="63">
          <cell r="B63" t="str">
            <v>Noviembre</v>
          </cell>
          <cell r="C63">
            <v>950</v>
          </cell>
          <cell r="I63">
            <v>940</v>
          </cell>
          <cell r="K63">
            <v>1378</v>
          </cell>
          <cell r="M63">
            <v>1553</v>
          </cell>
          <cell r="N63">
            <v>0.12699564586357037</v>
          </cell>
        </row>
        <row r="64">
          <cell r="B64" t="str">
            <v>Diciembre</v>
          </cell>
          <cell r="C64">
            <v>319</v>
          </cell>
          <cell r="I64">
            <v>1917</v>
          </cell>
          <cell r="K64">
            <v>2548</v>
          </cell>
          <cell r="M64">
            <v>1730</v>
          </cell>
          <cell r="N64">
            <v>-0.32103610675039251</v>
          </cell>
        </row>
        <row r="65">
          <cell r="C65">
            <v>15343</v>
          </cell>
          <cell r="I65">
            <v>14448</v>
          </cell>
          <cell r="K65">
            <v>23750</v>
          </cell>
          <cell r="M65">
            <v>26454</v>
          </cell>
          <cell r="N65">
            <v>0.11385263157894743</v>
          </cell>
        </row>
        <row r="73">
          <cell r="C73">
            <v>2020</v>
          </cell>
          <cell r="I73">
            <v>2023</v>
          </cell>
          <cell r="K73">
            <v>2024</v>
          </cell>
          <cell r="M73">
            <v>2025</v>
          </cell>
        </row>
        <row r="74">
          <cell r="N74" t="str">
            <v>var 25/24</v>
          </cell>
        </row>
        <row r="75">
          <cell r="B75" t="str">
            <v>Enero</v>
          </cell>
          <cell r="C75">
            <v>790</v>
          </cell>
          <cell r="I75">
            <v>2239</v>
          </cell>
          <cell r="K75">
            <v>1837</v>
          </cell>
          <cell r="M75">
            <v>407</v>
          </cell>
          <cell r="N75">
            <v>-0.77844311377245512</v>
          </cell>
        </row>
        <row r="76">
          <cell r="B76" t="str">
            <v>Febrero</v>
          </cell>
          <cell r="C76">
            <v>1391</v>
          </cell>
          <cell r="I76">
            <v>1964</v>
          </cell>
          <cell r="K76">
            <v>2133</v>
          </cell>
          <cell r="M76">
            <v>701</v>
          </cell>
          <cell r="N76">
            <v>-0.67135489920300051</v>
          </cell>
        </row>
        <row r="77">
          <cell r="B77" t="str">
            <v>Marzo</v>
          </cell>
          <cell r="C77">
            <v>82</v>
          </cell>
          <cell r="I77">
            <v>150</v>
          </cell>
          <cell r="K77">
            <v>467</v>
          </cell>
          <cell r="M77">
            <v>753</v>
          </cell>
          <cell r="N77">
            <v>0.61241970021413272</v>
          </cell>
        </row>
        <row r="78">
          <cell r="B78" t="str">
            <v>Abril</v>
          </cell>
          <cell r="C78">
            <v>0</v>
          </cell>
          <cell r="I78">
            <v>65</v>
          </cell>
          <cell r="K78">
            <v>188</v>
          </cell>
          <cell r="M78">
            <v>400</v>
          </cell>
          <cell r="N78">
            <v>1.1276595744680851</v>
          </cell>
        </row>
        <row r="79">
          <cell r="B79" t="str">
            <v>Mayo</v>
          </cell>
          <cell r="C79">
            <v>0</v>
          </cell>
          <cell r="I79">
            <v>149</v>
          </cell>
          <cell r="K79">
            <v>7565</v>
          </cell>
          <cell r="M79">
            <v>2736</v>
          </cell>
          <cell r="N79">
            <v>-0.63833443489755459</v>
          </cell>
        </row>
        <row r="80">
          <cell r="B80" t="str">
            <v>Junio</v>
          </cell>
          <cell r="C80">
            <v>0</v>
          </cell>
          <cell r="I80">
            <v>6727</v>
          </cell>
          <cell r="K80">
            <v>5618</v>
          </cell>
          <cell r="M80">
            <v>2444</v>
          </cell>
          <cell r="N80">
            <v>-0.56496974012103951</v>
          </cell>
        </row>
        <row r="81">
          <cell r="B81" t="str">
            <v>Julio</v>
          </cell>
          <cell r="C81">
            <v>0</v>
          </cell>
          <cell r="I81">
            <v>6962</v>
          </cell>
          <cell r="K81">
            <v>1991</v>
          </cell>
          <cell r="M81">
            <v>2608</v>
          </cell>
          <cell r="N81">
            <v>0.30989452536413853</v>
          </cell>
        </row>
        <row r="82">
          <cell r="B82" t="str">
            <v>Agosto</v>
          </cell>
          <cell r="C82">
            <v>1825</v>
          </cell>
          <cell r="I82">
            <v>312</v>
          </cell>
          <cell r="K82">
            <v>6019</v>
          </cell>
          <cell r="M82">
            <v>1156</v>
          </cell>
          <cell r="N82">
            <v>-0.80794151852467189</v>
          </cell>
        </row>
        <row r="83">
          <cell r="B83" t="str">
            <v>Septiembre</v>
          </cell>
          <cell r="C83">
            <v>1984</v>
          </cell>
          <cell r="I83">
            <v>7303</v>
          </cell>
          <cell r="K83">
            <v>5017</v>
          </cell>
          <cell r="M83">
            <v>1185</v>
          </cell>
          <cell r="N83">
            <v>-0.76380306956348409</v>
          </cell>
        </row>
        <row r="84">
          <cell r="B84" t="str">
            <v>Octubre</v>
          </cell>
          <cell r="C84">
            <v>1117</v>
          </cell>
          <cell r="I84">
            <v>115</v>
          </cell>
          <cell r="K84">
            <v>2932</v>
          </cell>
          <cell r="M84">
            <v>1422</v>
          </cell>
          <cell r="N84">
            <v>-0.51500682128240105</v>
          </cell>
        </row>
        <row r="85">
          <cell r="B85" t="str">
            <v>Noviembre</v>
          </cell>
          <cell r="C85">
            <v>491</v>
          </cell>
          <cell r="I85">
            <v>1666</v>
          </cell>
          <cell r="K85">
            <v>2326</v>
          </cell>
          <cell r="M85">
            <v>1424</v>
          </cell>
          <cell r="N85">
            <v>-0.38779019776440238</v>
          </cell>
        </row>
        <row r="86">
          <cell r="B86" t="str">
            <v>Diciembre</v>
          </cell>
          <cell r="C86">
            <v>342</v>
          </cell>
          <cell r="I86">
            <v>1747</v>
          </cell>
          <cell r="K86">
            <v>1469</v>
          </cell>
          <cell r="M86">
            <v>1263</v>
          </cell>
          <cell r="N86">
            <v>-0.14023144996596326</v>
          </cell>
        </row>
        <row r="87">
          <cell r="C87">
            <v>8930</v>
          </cell>
          <cell r="I87">
            <v>29399</v>
          </cell>
          <cell r="K87">
            <v>37562</v>
          </cell>
          <cell r="M87">
            <v>16499</v>
          </cell>
          <cell r="N87">
            <v>-0.56075288855758476</v>
          </cell>
        </row>
        <row r="95">
          <cell r="C95">
            <v>2020</v>
          </cell>
          <cell r="I95">
            <v>2023</v>
          </cell>
          <cell r="K95">
            <v>2024</v>
          </cell>
          <cell r="M95">
            <v>2025</v>
          </cell>
        </row>
        <row r="96">
          <cell r="N96" t="str">
            <v>var 25/24</v>
          </cell>
        </row>
        <row r="97">
          <cell r="B97" t="str">
            <v>Enero</v>
          </cell>
          <cell r="C97">
            <v>7440</v>
          </cell>
          <cell r="I97">
            <v>15160</v>
          </cell>
          <cell r="K97">
            <v>13042</v>
          </cell>
          <cell r="M97">
            <v>12657</v>
          </cell>
          <cell r="N97">
            <v>-2.9520012268057005E-2</v>
          </cell>
        </row>
        <row r="98">
          <cell r="B98" t="str">
            <v>Febrero</v>
          </cell>
          <cell r="C98">
            <v>8735</v>
          </cell>
          <cell r="I98">
            <v>16101</v>
          </cell>
          <cell r="K98">
            <v>20766</v>
          </cell>
          <cell r="M98">
            <v>13859</v>
          </cell>
          <cell r="N98">
            <v>-0.33261099874795341</v>
          </cell>
        </row>
        <row r="99">
          <cell r="B99" t="str">
            <v>Marzo</v>
          </cell>
          <cell r="C99">
            <v>2353</v>
          </cell>
          <cell r="I99">
            <v>15352</v>
          </cell>
          <cell r="K99">
            <v>18394</v>
          </cell>
          <cell r="M99">
            <v>13581</v>
          </cell>
          <cell r="N99">
            <v>-0.26166141132978149</v>
          </cell>
        </row>
        <row r="100">
          <cell r="B100" t="str">
            <v>Abril</v>
          </cell>
          <cell r="C100">
            <v>0</v>
          </cell>
          <cell r="I100">
            <v>11465</v>
          </cell>
          <cell r="K100">
            <v>14296</v>
          </cell>
          <cell r="M100">
            <v>13460</v>
          </cell>
          <cell r="N100">
            <v>-5.8477895914941236E-2</v>
          </cell>
        </row>
        <row r="101">
          <cell r="B101" t="str">
            <v>Mayo</v>
          </cell>
          <cell r="C101">
            <v>0</v>
          </cell>
          <cell r="I101">
            <v>6472</v>
          </cell>
          <cell r="K101">
            <v>12708</v>
          </cell>
          <cell r="M101">
            <v>11123</v>
          </cell>
          <cell r="N101">
            <v>-0.12472458293988042</v>
          </cell>
        </row>
        <row r="102">
          <cell r="B102" t="str">
            <v>Junio</v>
          </cell>
          <cell r="C102">
            <v>0</v>
          </cell>
          <cell r="I102">
            <v>6551</v>
          </cell>
          <cell r="K102">
            <v>8919</v>
          </cell>
          <cell r="M102">
            <v>10341</v>
          </cell>
          <cell r="N102">
            <v>0.15943491422805245</v>
          </cell>
        </row>
        <row r="103">
          <cell r="B103" t="str">
            <v>Julio</v>
          </cell>
          <cell r="C103">
            <v>0</v>
          </cell>
          <cell r="I103">
            <v>8290</v>
          </cell>
          <cell r="K103">
            <v>12673</v>
          </cell>
          <cell r="M103">
            <v>11093</v>
          </cell>
          <cell r="N103">
            <v>-0.12467450485283671</v>
          </cell>
        </row>
        <row r="104">
          <cell r="B104" t="str">
            <v>Agosto</v>
          </cell>
          <cell r="C104">
            <v>738</v>
          </cell>
          <cell r="I104">
            <v>8535</v>
          </cell>
          <cell r="K104">
            <v>16215</v>
          </cell>
          <cell r="M104">
            <v>11617</v>
          </cell>
          <cell r="N104">
            <v>-0.28356460067838418</v>
          </cell>
        </row>
        <row r="105">
          <cell r="B105" t="str">
            <v>Septiembre</v>
          </cell>
          <cell r="C105">
            <v>756</v>
          </cell>
          <cell r="I105">
            <v>7518</v>
          </cell>
          <cell r="K105">
            <v>10082</v>
          </cell>
          <cell r="M105">
            <v>10362</v>
          </cell>
          <cell r="N105">
            <v>2.7772267407260465E-2</v>
          </cell>
        </row>
        <row r="106">
          <cell r="B106" t="str">
            <v>Octubre</v>
          </cell>
          <cell r="C106">
            <v>1374</v>
          </cell>
          <cell r="I106">
            <v>15736</v>
          </cell>
          <cell r="K106">
            <v>19766</v>
          </cell>
          <cell r="M106">
            <v>13445</v>
          </cell>
          <cell r="N106">
            <v>-0.31979156126682184</v>
          </cell>
        </row>
        <row r="107">
          <cell r="B107" t="str">
            <v>Noviembre</v>
          </cell>
          <cell r="C107">
            <v>1511</v>
          </cell>
          <cell r="I107">
            <v>9793</v>
          </cell>
          <cell r="K107">
            <v>12125</v>
          </cell>
          <cell r="M107">
            <v>12096</v>
          </cell>
          <cell r="N107">
            <v>-2.3917525773196058E-3</v>
          </cell>
        </row>
        <row r="108">
          <cell r="B108" t="str">
            <v>Diciembre</v>
          </cell>
          <cell r="C108">
            <v>7493</v>
          </cell>
          <cell r="I108">
            <v>8828</v>
          </cell>
          <cell r="K108">
            <v>11558</v>
          </cell>
          <cell r="M108">
            <v>12089</v>
          </cell>
          <cell r="N108">
            <v>4.5942204533656383E-2</v>
          </cell>
        </row>
        <row r="109">
          <cell r="C109">
            <v>31040</v>
          </cell>
          <cell r="I109">
            <v>129801</v>
          </cell>
          <cell r="K109">
            <v>170544</v>
          </cell>
          <cell r="M109">
            <v>145723</v>
          </cell>
          <cell r="N109">
            <v>-0.14554015386058727</v>
          </cell>
        </row>
        <row r="117">
          <cell r="C117">
            <v>2020</v>
          </cell>
          <cell r="I117">
            <v>2023</v>
          </cell>
          <cell r="K117">
            <v>2024</v>
          </cell>
          <cell r="M117">
            <v>2025</v>
          </cell>
        </row>
        <row r="118">
          <cell r="N118" t="str">
            <v>var 25/24</v>
          </cell>
        </row>
        <row r="119">
          <cell r="B119" t="str">
            <v>Enero</v>
          </cell>
          <cell r="C119">
            <v>2400</v>
          </cell>
          <cell r="I119">
            <v>4748</v>
          </cell>
          <cell r="K119">
            <v>6517</v>
          </cell>
          <cell r="M119">
            <v>5283</v>
          </cell>
          <cell r="N119">
            <v>-0.18935092834126133</v>
          </cell>
        </row>
        <row r="120">
          <cell r="B120" t="str">
            <v>Febrero</v>
          </cell>
          <cell r="C120">
            <v>3884</v>
          </cell>
          <cell r="I120">
            <v>5416</v>
          </cell>
          <cell r="K120">
            <v>6599</v>
          </cell>
          <cell r="M120">
            <v>6445</v>
          </cell>
          <cell r="N120">
            <v>-2.3336869222609469E-2</v>
          </cell>
        </row>
        <row r="121">
          <cell r="B121" t="str">
            <v>Marzo</v>
          </cell>
          <cell r="C121">
            <v>1088</v>
          </cell>
          <cell r="I121">
            <v>5893</v>
          </cell>
          <cell r="K121">
            <v>5818</v>
          </cell>
          <cell r="M121">
            <v>6378</v>
          </cell>
          <cell r="N121">
            <v>9.6253007906497157E-2</v>
          </cell>
        </row>
        <row r="122">
          <cell r="B122" t="str">
            <v>Abril</v>
          </cell>
          <cell r="C122">
            <v>0</v>
          </cell>
          <cell r="I122">
            <v>4974</v>
          </cell>
          <cell r="K122">
            <v>6138</v>
          </cell>
          <cell r="M122">
            <v>6900</v>
          </cell>
          <cell r="N122">
            <v>0.1241446725317692</v>
          </cell>
        </row>
        <row r="123">
          <cell r="B123" t="str">
            <v>Mayo</v>
          </cell>
          <cell r="C123">
            <v>0</v>
          </cell>
          <cell r="I123">
            <v>2577</v>
          </cell>
          <cell r="K123">
            <v>5266</v>
          </cell>
          <cell r="M123">
            <v>6557</v>
          </cell>
          <cell r="N123">
            <v>0.2451576148879604</v>
          </cell>
        </row>
        <row r="124">
          <cell r="B124" t="str">
            <v>Junio</v>
          </cell>
          <cell r="C124">
            <v>0</v>
          </cell>
          <cell r="I124">
            <v>1493</v>
          </cell>
          <cell r="K124">
            <v>4643</v>
          </cell>
          <cell r="M124">
            <v>5896</v>
          </cell>
          <cell r="N124">
            <v>0.2698686194270945</v>
          </cell>
        </row>
        <row r="125">
          <cell r="B125" t="str">
            <v>Julio</v>
          </cell>
          <cell r="C125">
            <v>0</v>
          </cell>
          <cell r="I125">
            <v>4322</v>
          </cell>
          <cell r="K125">
            <v>7702</v>
          </cell>
          <cell r="M125">
            <v>6322</v>
          </cell>
          <cell r="N125">
            <v>-0.17917424045702413</v>
          </cell>
        </row>
        <row r="126">
          <cell r="B126" t="str">
            <v>Agosto</v>
          </cell>
          <cell r="C126">
            <v>3</v>
          </cell>
          <cell r="I126">
            <v>4369</v>
          </cell>
          <cell r="K126">
            <v>8442</v>
          </cell>
          <cell r="M126">
            <v>6910</v>
          </cell>
          <cell r="N126">
            <v>-0.18147358445865913</v>
          </cell>
        </row>
        <row r="127">
          <cell r="B127" t="str">
            <v>Septiembre</v>
          </cell>
          <cell r="C127">
            <v>220</v>
          </cell>
          <cell r="I127">
            <v>2961</v>
          </cell>
          <cell r="K127">
            <v>4768</v>
          </cell>
          <cell r="M127">
            <v>5328</v>
          </cell>
          <cell r="N127">
            <v>0.1174496644295302</v>
          </cell>
        </row>
        <row r="128">
          <cell r="B128" t="str">
            <v>Octubre</v>
          </cell>
          <cell r="C128">
            <v>536</v>
          </cell>
          <cell r="I128">
            <v>4444</v>
          </cell>
          <cell r="K128">
            <v>7529</v>
          </cell>
          <cell r="M128">
            <v>7056</v>
          </cell>
          <cell r="N128">
            <v>-6.2823748173728267E-2</v>
          </cell>
        </row>
        <row r="129">
          <cell r="B129" t="str">
            <v>Noviembre</v>
          </cell>
          <cell r="C129">
            <v>619</v>
          </cell>
          <cell r="I129">
            <v>4579</v>
          </cell>
          <cell r="K129">
            <v>5084</v>
          </cell>
          <cell r="M129">
            <v>4783</v>
          </cell>
          <cell r="N129">
            <v>-5.9205350118017308E-2</v>
          </cell>
        </row>
        <row r="130">
          <cell r="B130" t="str">
            <v>Diciembre</v>
          </cell>
          <cell r="C130">
            <v>4868</v>
          </cell>
          <cell r="I130">
            <v>4102</v>
          </cell>
          <cell r="K130">
            <v>4736</v>
          </cell>
          <cell r="M130">
            <v>5330</v>
          </cell>
          <cell r="N130">
            <v>0.12542229729729737</v>
          </cell>
        </row>
        <row r="131">
          <cell r="C131">
            <v>13899</v>
          </cell>
          <cell r="I131">
            <v>49878</v>
          </cell>
          <cell r="K131">
            <v>73242</v>
          </cell>
          <cell r="M131">
            <v>73188</v>
          </cell>
          <cell r="N131">
            <v>-7.3728188744159873E-4</v>
          </cell>
        </row>
        <row r="139">
          <cell r="C139">
            <v>2020</v>
          </cell>
          <cell r="G139">
            <v>2022</v>
          </cell>
          <cell r="I139">
            <v>2023</v>
          </cell>
          <cell r="K139">
            <v>2024</v>
          </cell>
          <cell r="M139">
            <v>2025</v>
          </cell>
        </row>
        <row r="140">
          <cell r="N140" t="str">
            <v>var 25/24</v>
          </cell>
        </row>
        <row r="141">
          <cell r="B141" t="str">
            <v>Enero</v>
          </cell>
          <cell r="C141">
            <v>846</v>
          </cell>
          <cell r="G141">
            <v>371</v>
          </cell>
          <cell r="I141">
            <v>883</v>
          </cell>
          <cell r="K141">
            <v>1186</v>
          </cell>
          <cell r="M141">
            <v>1034</v>
          </cell>
          <cell r="N141">
            <v>-0.12816188870151768</v>
          </cell>
        </row>
        <row r="142">
          <cell r="B142" t="str">
            <v>Febrero</v>
          </cell>
          <cell r="C142">
            <v>861</v>
          </cell>
          <cell r="G142">
            <v>1125</v>
          </cell>
          <cell r="I142">
            <v>845</v>
          </cell>
          <cell r="K142">
            <v>1209</v>
          </cell>
          <cell r="M142">
            <v>1027</v>
          </cell>
          <cell r="N142">
            <v>-0.15053763440860213</v>
          </cell>
        </row>
        <row r="143">
          <cell r="B143" t="str">
            <v>Marzo</v>
          </cell>
          <cell r="C143">
            <v>398</v>
          </cell>
          <cell r="G143">
            <v>1581</v>
          </cell>
          <cell r="I143">
            <v>833</v>
          </cell>
          <cell r="K143">
            <v>1912</v>
          </cell>
          <cell r="M143">
            <v>1263</v>
          </cell>
          <cell r="N143">
            <v>-0.33943514644351469</v>
          </cell>
        </row>
        <row r="144">
          <cell r="B144" t="str">
            <v>Abril</v>
          </cell>
          <cell r="C144">
            <v>0</v>
          </cell>
          <cell r="G144">
            <v>1225</v>
          </cell>
          <cell r="I144">
            <v>928</v>
          </cell>
          <cell r="K144">
            <v>394</v>
          </cell>
          <cell r="M144">
            <v>1100</v>
          </cell>
          <cell r="N144">
            <v>1.7918781725888326</v>
          </cell>
        </row>
        <row r="145">
          <cell r="B145" t="str">
            <v>Mayo</v>
          </cell>
          <cell r="C145">
            <v>0</v>
          </cell>
          <cell r="G145">
            <v>461</v>
          </cell>
          <cell r="I145">
            <v>396</v>
          </cell>
          <cell r="K145">
            <v>364</v>
          </cell>
          <cell r="M145">
            <v>554</v>
          </cell>
          <cell r="N145">
            <v>0.5219780219780219</v>
          </cell>
        </row>
        <row r="146">
          <cell r="B146" t="str">
            <v>Junio</v>
          </cell>
          <cell r="C146">
            <v>0</v>
          </cell>
          <cell r="G146">
            <v>638</v>
          </cell>
          <cell r="I146">
            <v>1689</v>
          </cell>
          <cell r="K146">
            <v>448</v>
          </cell>
          <cell r="M146">
            <v>623</v>
          </cell>
          <cell r="N146">
            <v>0.390625</v>
          </cell>
        </row>
        <row r="147">
          <cell r="B147" t="str">
            <v>Julio</v>
          </cell>
          <cell r="C147">
            <v>0</v>
          </cell>
          <cell r="G147">
            <v>191</v>
          </cell>
          <cell r="I147">
            <v>965</v>
          </cell>
          <cell r="K147">
            <v>638</v>
          </cell>
          <cell r="M147">
            <v>521</v>
          </cell>
          <cell r="N147">
            <v>-0.18338557993730409</v>
          </cell>
        </row>
        <row r="148">
          <cell r="B148" t="str">
            <v>Agosto</v>
          </cell>
          <cell r="C148">
            <v>243</v>
          </cell>
          <cell r="G148">
            <v>147</v>
          </cell>
          <cell r="I148">
            <v>557</v>
          </cell>
          <cell r="K148">
            <v>408</v>
          </cell>
          <cell r="M148">
            <v>549</v>
          </cell>
          <cell r="N148">
            <v>0.34558823529411775</v>
          </cell>
        </row>
        <row r="149">
          <cell r="B149" t="str">
            <v>Septiembre</v>
          </cell>
          <cell r="C149">
            <v>57</v>
          </cell>
          <cell r="G149">
            <v>270</v>
          </cell>
          <cell r="I149">
            <v>706</v>
          </cell>
          <cell r="K149">
            <v>518</v>
          </cell>
          <cell r="M149">
            <v>739</v>
          </cell>
          <cell r="N149">
            <v>0.42664092664092657</v>
          </cell>
        </row>
        <row r="150">
          <cell r="B150" t="str">
            <v>Octubre</v>
          </cell>
          <cell r="C150">
            <v>110</v>
          </cell>
          <cell r="G150">
            <v>387</v>
          </cell>
          <cell r="I150">
            <v>770</v>
          </cell>
          <cell r="K150">
            <v>1083</v>
          </cell>
          <cell r="M150">
            <v>1014</v>
          </cell>
          <cell r="N150">
            <v>-6.3711911357340667E-2</v>
          </cell>
        </row>
        <row r="151">
          <cell r="B151" t="str">
            <v>Noviembre</v>
          </cell>
          <cell r="C151">
            <v>367</v>
          </cell>
          <cell r="G151">
            <v>842</v>
          </cell>
          <cell r="I151">
            <v>1910</v>
          </cell>
          <cell r="K151">
            <v>1486</v>
          </cell>
          <cell r="M151">
            <v>1364</v>
          </cell>
          <cell r="N151">
            <v>-8.2099596231493988E-2</v>
          </cell>
        </row>
        <row r="152">
          <cell r="B152" t="str">
            <v>Diciembre</v>
          </cell>
          <cell r="C152">
            <v>411</v>
          </cell>
          <cell r="G152">
            <v>510</v>
          </cell>
          <cell r="I152">
            <v>1159</v>
          </cell>
          <cell r="K152">
            <v>1085</v>
          </cell>
          <cell r="M152">
            <v>1364</v>
          </cell>
          <cell r="N152">
            <v>0.25714285714285712</v>
          </cell>
        </row>
        <row r="153">
          <cell r="C153">
            <v>3374</v>
          </cell>
          <cell r="G153">
            <v>7748</v>
          </cell>
          <cell r="I153">
            <v>11641</v>
          </cell>
          <cell r="K153">
            <v>10731</v>
          </cell>
          <cell r="M153">
            <v>10632</v>
          </cell>
          <cell r="N153">
            <v>-9.2256080514397931E-3</v>
          </cell>
        </row>
        <row r="161">
          <cell r="C161">
            <v>2020</v>
          </cell>
          <cell r="I161">
            <v>2023</v>
          </cell>
          <cell r="K161">
            <v>2024</v>
          </cell>
          <cell r="M161">
            <v>2025</v>
          </cell>
        </row>
        <row r="162">
          <cell r="N162" t="str">
            <v>var 25/24</v>
          </cell>
        </row>
        <row r="163">
          <cell r="B163" t="str">
            <v>Enero</v>
          </cell>
          <cell r="C163">
            <v>1284</v>
          </cell>
          <cell r="I163">
            <v>2179</v>
          </cell>
          <cell r="K163">
            <v>417</v>
          </cell>
          <cell r="M163">
            <v>658</v>
          </cell>
          <cell r="N163">
            <v>0.57793764988009588</v>
          </cell>
        </row>
        <row r="164">
          <cell r="B164" t="str">
            <v>Febrero</v>
          </cell>
          <cell r="C164">
            <v>1017</v>
          </cell>
          <cell r="I164">
            <v>2422</v>
          </cell>
          <cell r="K164">
            <v>2680</v>
          </cell>
          <cell r="M164">
            <v>917</v>
          </cell>
          <cell r="N164">
            <v>-0.65783582089552239</v>
          </cell>
        </row>
        <row r="165">
          <cell r="B165" t="str">
            <v>Marzo</v>
          </cell>
          <cell r="C165">
            <v>164</v>
          </cell>
          <cell r="I165">
            <v>2052</v>
          </cell>
          <cell r="K165">
            <v>1915</v>
          </cell>
          <cell r="M165">
            <v>760</v>
          </cell>
          <cell r="N165">
            <v>-0.60313315926892952</v>
          </cell>
        </row>
        <row r="166">
          <cell r="B166" t="str">
            <v>Abril</v>
          </cell>
          <cell r="C166">
            <v>0</v>
          </cell>
          <cell r="I166">
            <v>1035</v>
          </cell>
          <cell r="K166">
            <v>3026</v>
          </cell>
          <cell r="M166">
            <v>925</v>
          </cell>
          <cell r="N166">
            <v>-0.69431592861863844</v>
          </cell>
        </row>
        <row r="167">
          <cell r="B167" t="str">
            <v>Mayo</v>
          </cell>
          <cell r="C167">
            <v>0</v>
          </cell>
          <cell r="I167">
            <v>659</v>
          </cell>
          <cell r="K167">
            <v>1661</v>
          </cell>
          <cell r="M167">
            <v>983</v>
          </cell>
          <cell r="N167">
            <v>-0.40818783865141484</v>
          </cell>
        </row>
        <row r="168">
          <cell r="B168" t="str">
            <v>Junio</v>
          </cell>
          <cell r="C168">
            <v>0</v>
          </cell>
          <cell r="I168">
            <v>440</v>
          </cell>
          <cell r="K168">
            <v>401</v>
          </cell>
          <cell r="M168">
            <v>786</v>
          </cell>
          <cell r="N168">
            <v>0.96009975062344144</v>
          </cell>
        </row>
        <row r="169">
          <cell r="B169" t="str">
            <v>Julio</v>
          </cell>
          <cell r="C169">
            <v>0</v>
          </cell>
          <cell r="I169">
            <v>303</v>
          </cell>
          <cell r="K169">
            <v>899</v>
          </cell>
          <cell r="M169">
            <v>794</v>
          </cell>
          <cell r="N169">
            <v>-0.11679644048943272</v>
          </cell>
        </row>
        <row r="170">
          <cell r="B170" t="str">
            <v>Agosto</v>
          </cell>
          <cell r="C170">
            <v>30</v>
          </cell>
          <cell r="I170">
            <v>199</v>
          </cell>
          <cell r="K170">
            <v>1893</v>
          </cell>
          <cell r="M170">
            <v>1168</v>
          </cell>
          <cell r="N170">
            <v>-0.38298996302165877</v>
          </cell>
        </row>
        <row r="171">
          <cell r="B171" t="str">
            <v>Septiembre</v>
          </cell>
          <cell r="C171">
            <v>133</v>
          </cell>
          <cell r="I171">
            <v>303</v>
          </cell>
          <cell r="K171">
            <v>991</v>
          </cell>
          <cell r="M171">
            <v>659</v>
          </cell>
          <cell r="N171">
            <v>-0.33501513622603429</v>
          </cell>
        </row>
        <row r="172">
          <cell r="B172" t="str">
            <v>Octubre</v>
          </cell>
          <cell r="C172">
            <v>209</v>
          </cell>
          <cell r="I172">
            <v>4164</v>
          </cell>
          <cell r="K172">
            <v>3943</v>
          </cell>
          <cell r="M172">
            <v>938</v>
          </cell>
          <cell r="N172">
            <v>-0.76211006847577989</v>
          </cell>
        </row>
        <row r="173">
          <cell r="B173" t="str">
            <v>Noviembre</v>
          </cell>
          <cell r="C173">
            <v>55</v>
          </cell>
          <cell r="I173">
            <v>292</v>
          </cell>
          <cell r="K173">
            <v>597</v>
          </cell>
          <cell r="M173">
            <v>575</v>
          </cell>
          <cell r="N173">
            <v>-3.68509212730318E-2</v>
          </cell>
        </row>
        <row r="174">
          <cell r="B174" t="str">
            <v>Diciembre</v>
          </cell>
          <cell r="C174">
            <v>523</v>
          </cell>
          <cell r="I174">
            <v>521</v>
          </cell>
          <cell r="K174">
            <v>700</v>
          </cell>
          <cell r="M174">
            <v>661</v>
          </cell>
          <cell r="N174">
            <v>-5.5714285714285716E-2</v>
          </cell>
        </row>
        <row r="175">
          <cell r="C175">
            <v>3449</v>
          </cell>
          <cell r="I175">
            <v>14569</v>
          </cell>
          <cell r="K175">
            <v>19123</v>
          </cell>
          <cell r="M175">
            <v>9824</v>
          </cell>
          <cell r="N175">
            <v>-0.48627307430842437</v>
          </cell>
        </row>
        <row r="183">
          <cell r="C183">
            <v>2020</v>
          </cell>
          <cell r="I183">
            <v>2023</v>
          </cell>
          <cell r="K183">
            <v>2024</v>
          </cell>
          <cell r="M183">
            <v>2025</v>
          </cell>
        </row>
        <row r="184">
          <cell r="N184" t="str">
            <v>var 25/24</v>
          </cell>
        </row>
        <row r="185">
          <cell r="B185" t="str">
            <v>Enero</v>
          </cell>
          <cell r="C185">
            <v>146</v>
          </cell>
          <cell r="I185">
            <v>293</v>
          </cell>
          <cell r="K185">
            <v>171</v>
          </cell>
          <cell r="M185">
            <v>266</v>
          </cell>
          <cell r="N185">
            <v>0.55555555555555558</v>
          </cell>
        </row>
        <row r="186">
          <cell r="B186" t="str">
            <v>Febrero</v>
          </cell>
          <cell r="C186">
            <v>233</v>
          </cell>
          <cell r="I186">
            <v>340</v>
          </cell>
          <cell r="K186">
            <v>582</v>
          </cell>
          <cell r="M186">
            <v>322</v>
          </cell>
          <cell r="N186">
            <v>-0.4467353951890034</v>
          </cell>
        </row>
        <row r="187">
          <cell r="B187" t="str">
            <v>Marzo</v>
          </cell>
          <cell r="C187">
            <v>93</v>
          </cell>
          <cell r="I187">
            <v>215</v>
          </cell>
          <cell r="K187">
            <v>450</v>
          </cell>
          <cell r="M187">
            <v>265</v>
          </cell>
          <cell r="N187">
            <v>-0.41111111111111109</v>
          </cell>
        </row>
        <row r="188">
          <cell r="B188" t="str">
            <v>Abril</v>
          </cell>
          <cell r="C188">
            <v>0</v>
          </cell>
          <cell r="I188">
            <v>268</v>
          </cell>
          <cell r="K188">
            <v>177</v>
          </cell>
          <cell r="M188">
            <v>298</v>
          </cell>
          <cell r="N188">
            <v>0.68361581920903958</v>
          </cell>
        </row>
        <row r="189">
          <cell r="B189" t="str">
            <v>Mayo</v>
          </cell>
          <cell r="C189">
            <v>0</v>
          </cell>
          <cell r="I189">
            <v>262</v>
          </cell>
          <cell r="K189">
            <v>476</v>
          </cell>
          <cell r="M189">
            <v>207</v>
          </cell>
          <cell r="N189">
            <v>-0.56512605042016806</v>
          </cell>
        </row>
        <row r="190">
          <cell r="B190" t="str">
            <v>junio</v>
          </cell>
          <cell r="C190">
            <v>0</v>
          </cell>
          <cell r="I190">
            <v>98</v>
          </cell>
          <cell r="K190">
            <v>130</v>
          </cell>
          <cell r="M190">
            <v>192</v>
          </cell>
          <cell r="N190">
            <v>0.47692307692307701</v>
          </cell>
        </row>
        <row r="191">
          <cell r="B191" t="str">
            <v>Julio</v>
          </cell>
          <cell r="C191">
            <v>0</v>
          </cell>
          <cell r="I191">
            <v>140</v>
          </cell>
          <cell r="K191">
            <v>475</v>
          </cell>
          <cell r="M191">
            <v>199</v>
          </cell>
          <cell r="N191">
            <v>-0.58105263157894738</v>
          </cell>
        </row>
        <row r="192">
          <cell r="B192" t="str">
            <v>Agosto</v>
          </cell>
          <cell r="C192">
            <v>150</v>
          </cell>
          <cell r="I192">
            <v>80</v>
          </cell>
          <cell r="K192">
            <v>413</v>
          </cell>
          <cell r="M192">
            <v>156</v>
          </cell>
          <cell r="N192">
            <v>-0.62227602905569013</v>
          </cell>
        </row>
        <row r="193">
          <cell r="B193" t="str">
            <v>Septiembre</v>
          </cell>
          <cell r="C193">
            <v>139</v>
          </cell>
          <cell r="I193">
            <v>48</v>
          </cell>
          <cell r="K193">
            <v>267</v>
          </cell>
          <cell r="M193">
            <v>180</v>
          </cell>
          <cell r="N193">
            <v>-0.3258426966292135</v>
          </cell>
        </row>
        <row r="194">
          <cell r="B194" t="str">
            <v>Octubre</v>
          </cell>
          <cell r="C194">
            <v>110</v>
          </cell>
          <cell r="I194">
            <v>281</v>
          </cell>
          <cell r="K194">
            <v>513</v>
          </cell>
          <cell r="M194">
            <v>314</v>
          </cell>
          <cell r="N194">
            <v>-0.38791423001949321</v>
          </cell>
        </row>
        <row r="195">
          <cell r="B195" t="str">
            <v>Noviembre</v>
          </cell>
          <cell r="C195">
            <v>86</v>
          </cell>
          <cell r="I195">
            <v>116</v>
          </cell>
          <cell r="K195">
            <v>270</v>
          </cell>
          <cell r="M195">
            <v>293</v>
          </cell>
          <cell r="N195">
            <v>8.5185185185185253E-2</v>
          </cell>
        </row>
        <row r="196">
          <cell r="B196" t="str">
            <v>Diciembre</v>
          </cell>
          <cell r="C196">
            <v>267</v>
          </cell>
          <cell r="I196">
            <v>99</v>
          </cell>
          <cell r="K196">
            <v>295</v>
          </cell>
          <cell r="M196">
            <v>388</v>
          </cell>
          <cell r="N196">
            <v>0.31525423728813551</v>
          </cell>
        </row>
        <row r="197">
          <cell r="C197">
            <v>1278</v>
          </cell>
          <cell r="I197">
            <v>2240</v>
          </cell>
          <cell r="K197">
            <v>4219</v>
          </cell>
          <cell r="M197">
            <v>3080</v>
          </cell>
          <cell r="N197">
            <v>-0.26996918701114003</v>
          </cell>
        </row>
        <row r="205">
          <cell r="C205">
            <v>2020</v>
          </cell>
          <cell r="I205">
            <v>2023</v>
          </cell>
          <cell r="K205">
            <v>2024</v>
          </cell>
          <cell r="M205">
            <v>2025</v>
          </cell>
        </row>
        <row r="206">
          <cell r="N206" t="str">
            <v>var 25/24</v>
          </cell>
        </row>
        <row r="207">
          <cell r="B207" t="str">
            <v>Enero</v>
          </cell>
          <cell r="C207">
            <v>55</v>
          </cell>
          <cell r="I207">
            <v>386</v>
          </cell>
          <cell r="K207">
            <v>605</v>
          </cell>
          <cell r="M207">
            <v>580</v>
          </cell>
          <cell r="N207">
            <v>-4.132231404958675E-2</v>
          </cell>
        </row>
        <row r="208">
          <cell r="B208" t="str">
            <v>Febrero</v>
          </cell>
          <cell r="C208">
            <v>122</v>
          </cell>
          <cell r="I208">
            <v>356</v>
          </cell>
          <cell r="K208">
            <v>906</v>
          </cell>
          <cell r="M208">
            <v>524</v>
          </cell>
          <cell r="N208">
            <v>-0.42163355408388525</v>
          </cell>
        </row>
        <row r="209">
          <cell r="B209" t="str">
            <v>Marzo</v>
          </cell>
          <cell r="C209">
            <v>33</v>
          </cell>
          <cell r="I209">
            <v>367</v>
          </cell>
          <cell r="K209">
            <v>552</v>
          </cell>
          <cell r="M209">
            <v>537</v>
          </cell>
          <cell r="N209">
            <v>-2.7173913043478271E-2</v>
          </cell>
        </row>
        <row r="210">
          <cell r="B210" t="str">
            <v>Abril</v>
          </cell>
          <cell r="C210">
            <v>0</v>
          </cell>
          <cell r="I210">
            <v>427</v>
          </cell>
          <cell r="K210">
            <v>459</v>
          </cell>
          <cell r="M210">
            <v>432</v>
          </cell>
          <cell r="N210">
            <v>-5.8823529411764719E-2</v>
          </cell>
        </row>
        <row r="211">
          <cell r="B211" t="str">
            <v>Mayo</v>
          </cell>
          <cell r="C211">
            <v>0</v>
          </cell>
          <cell r="I211">
            <v>215</v>
          </cell>
          <cell r="K211">
            <v>656</v>
          </cell>
          <cell r="M211">
            <v>274</v>
          </cell>
          <cell r="N211">
            <v>-0.58231707317073167</v>
          </cell>
        </row>
        <row r="212">
          <cell r="B212" t="str">
            <v>Junio</v>
          </cell>
          <cell r="C212">
            <v>0</v>
          </cell>
          <cell r="I212">
            <v>119</v>
          </cell>
          <cell r="K212">
            <v>218</v>
          </cell>
          <cell r="M212">
            <v>303</v>
          </cell>
          <cell r="N212">
            <v>0.38990825688073394</v>
          </cell>
        </row>
        <row r="213">
          <cell r="B213" t="str">
            <v>Julio</v>
          </cell>
          <cell r="C213">
            <v>0</v>
          </cell>
          <cell r="I213">
            <v>412</v>
          </cell>
          <cell r="K213">
            <v>248</v>
          </cell>
          <cell r="M213">
            <v>497</v>
          </cell>
          <cell r="N213">
            <v>1.004032258064516</v>
          </cell>
        </row>
        <row r="214">
          <cell r="B214" t="str">
            <v>Agosto</v>
          </cell>
          <cell r="C214">
            <v>48</v>
          </cell>
          <cell r="I214">
            <v>268</v>
          </cell>
          <cell r="K214">
            <v>589</v>
          </cell>
          <cell r="M214">
            <v>370</v>
          </cell>
          <cell r="N214">
            <v>-0.3718166383701188</v>
          </cell>
        </row>
        <row r="215">
          <cell r="B215" t="str">
            <v>Septiembre</v>
          </cell>
          <cell r="C215">
            <v>8</v>
          </cell>
          <cell r="I215">
            <v>292</v>
          </cell>
          <cell r="K215">
            <v>484</v>
          </cell>
          <cell r="M215">
            <v>728</v>
          </cell>
          <cell r="N215">
            <v>0.50413223140495877</v>
          </cell>
        </row>
        <row r="216">
          <cell r="B216" t="str">
            <v>Octubre</v>
          </cell>
          <cell r="C216">
            <v>7</v>
          </cell>
          <cell r="I216">
            <v>406</v>
          </cell>
          <cell r="K216">
            <v>867</v>
          </cell>
          <cell r="M216">
            <v>521</v>
          </cell>
          <cell r="N216">
            <v>-0.39907727797001158</v>
          </cell>
        </row>
        <row r="217">
          <cell r="B217" t="str">
            <v>Noviembre</v>
          </cell>
          <cell r="C217">
            <v>32</v>
          </cell>
          <cell r="I217">
            <v>385</v>
          </cell>
          <cell r="K217">
            <v>441</v>
          </cell>
          <cell r="M217">
            <v>498</v>
          </cell>
          <cell r="N217">
            <v>0.12925170068027203</v>
          </cell>
        </row>
        <row r="218">
          <cell r="B218" t="str">
            <v>Diciembre</v>
          </cell>
          <cell r="C218">
            <v>163</v>
          </cell>
          <cell r="I218">
            <v>286</v>
          </cell>
          <cell r="K218">
            <v>429</v>
          </cell>
          <cell r="M218">
            <v>431</v>
          </cell>
          <cell r="N218">
            <v>4.6620046620047262E-3</v>
          </cell>
        </row>
        <row r="219">
          <cell r="C219">
            <v>536</v>
          </cell>
          <cell r="I219">
            <v>3919</v>
          </cell>
          <cell r="K219">
            <v>6454</v>
          </cell>
          <cell r="M219">
            <v>5695</v>
          </cell>
          <cell r="N219">
            <v>-0.1176014874496436</v>
          </cell>
        </row>
        <row r="227">
          <cell r="C227">
            <v>2020</v>
          </cell>
          <cell r="I227">
            <v>2023</v>
          </cell>
          <cell r="K227">
            <v>2024</v>
          </cell>
          <cell r="M227">
            <v>2025</v>
          </cell>
        </row>
        <row r="228">
          <cell r="N228" t="str">
            <v>var 25/24</v>
          </cell>
        </row>
        <row r="229">
          <cell r="B229" t="str">
            <v>Enero</v>
          </cell>
          <cell r="C229">
            <v>146</v>
          </cell>
          <cell r="I229">
            <v>293</v>
          </cell>
          <cell r="K229">
            <v>171</v>
          </cell>
          <cell r="M229">
            <v>266</v>
          </cell>
          <cell r="N229">
            <v>0.55555555555555558</v>
          </cell>
        </row>
        <row r="230">
          <cell r="B230" t="str">
            <v>Febrero</v>
          </cell>
          <cell r="C230">
            <v>233</v>
          </cell>
          <cell r="I230">
            <v>340</v>
          </cell>
          <cell r="K230">
            <v>582</v>
          </cell>
          <cell r="M230">
            <v>322</v>
          </cell>
          <cell r="N230">
            <v>-0.4467353951890034</v>
          </cell>
        </row>
        <row r="231">
          <cell r="B231" t="str">
            <v>Marzo</v>
          </cell>
          <cell r="C231">
            <v>93</v>
          </cell>
          <cell r="I231">
            <v>215</v>
          </cell>
          <cell r="K231">
            <v>450</v>
          </cell>
          <cell r="M231">
            <v>265</v>
          </cell>
          <cell r="N231">
            <v>-0.41111111111111109</v>
          </cell>
        </row>
        <row r="232">
          <cell r="B232" t="str">
            <v>Abril</v>
          </cell>
          <cell r="C232">
            <v>0</v>
          </cell>
          <cell r="I232">
            <v>268</v>
          </cell>
          <cell r="K232">
            <v>177</v>
          </cell>
          <cell r="M232">
            <v>298</v>
          </cell>
          <cell r="N232">
            <v>0.68361581920903958</v>
          </cell>
        </row>
        <row r="233">
          <cell r="B233" t="str">
            <v>Mayo</v>
          </cell>
          <cell r="C233">
            <v>0</v>
          </cell>
          <cell r="I233">
            <v>262</v>
          </cell>
          <cell r="K233">
            <v>476</v>
          </cell>
          <cell r="M233">
            <v>207</v>
          </cell>
          <cell r="N233">
            <v>-0.56512605042016806</v>
          </cell>
        </row>
        <row r="234">
          <cell r="B234" t="str">
            <v>Junio</v>
          </cell>
          <cell r="C234">
            <v>0</v>
          </cell>
          <cell r="I234">
            <v>98</v>
          </cell>
          <cell r="K234">
            <v>130</v>
          </cell>
          <cell r="M234">
            <v>192</v>
          </cell>
          <cell r="N234">
            <v>0.47692307692307701</v>
          </cell>
        </row>
        <row r="235">
          <cell r="B235" t="str">
            <v>Julio</v>
          </cell>
          <cell r="C235">
            <v>0</v>
          </cell>
          <cell r="I235">
            <v>140</v>
          </cell>
          <cell r="K235">
            <v>475</v>
          </cell>
          <cell r="M235">
            <v>199</v>
          </cell>
          <cell r="N235">
            <v>-0.58105263157894738</v>
          </cell>
        </row>
        <row r="236">
          <cell r="B236" t="str">
            <v>Agosto</v>
          </cell>
          <cell r="C236">
            <v>150</v>
          </cell>
          <cell r="I236">
            <v>80</v>
          </cell>
          <cell r="K236">
            <v>413</v>
          </cell>
          <cell r="M236">
            <v>156</v>
          </cell>
          <cell r="N236">
            <v>-0.62227602905569013</v>
          </cell>
        </row>
        <row r="237">
          <cell r="B237" t="str">
            <v>Septiembre</v>
          </cell>
          <cell r="C237">
            <v>139</v>
          </cell>
          <cell r="I237">
            <v>48</v>
          </cell>
          <cell r="K237">
            <v>267</v>
          </cell>
          <cell r="M237">
            <v>180</v>
          </cell>
          <cell r="N237">
            <v>-0.3258426966292135</v>
          </cell>
        </row>
        <row r="238">
          <cell r="B238" t="str">
            <v>Octubre</v>
          </cell>
          <cell r="C238">
            <v>110</v>
          </cell>
          <cell r="I238">
            <v>281</v>
          </cell>
          <cell r="K238">
            <v>513</v>
          </cell>
          <cell r="M238">
            <v>314</v>
          </cell>
          <cell r="N238">
            <v>-0.38791423001949321</v>
          </cell>
        </row>
        <row r="239">
          <cell r="B239" t="str">
            <v>Noviembre</v>
          </cell>
          <cell r="C239">
            <v>86</v>
          </cell>
          <cell r="I239">
            <v>116</v>
          </cell>
          <cell r="K239">
            <v>270</v>
          </cell>
          <cell r="M239">
            <v>293</v>
          </cell>
          <cell r="N239">
            <v>8.5185185185185253E-2</v>
          </cell>
        </row>
        <row r="240">
          <cell r="B240" t="str">
            <v>Diciembre</v>
          </cell>
          <cell r="C240">
            <v>267</v>
          </cell>
          <cell r="I240">
            <v>99</v>
          </cell>
          <cell r="K240">
            <v>295</v>
          </cell>
          <cell r="M240">
            <v>388</v>
          </cell>
          <cell r="N240">
            <v>0.31525423728813551</v>
          </cell>
        </row>
        <row r="241">
          <cell r="C241">
            <v>1278</v>
          </cell>
          <cell r="I241">
            <v>2240</v>
          </cell>
          <cell r="K241">
            <v>4219</v>
          </cell>
          <cell r="M241">
            <v>3080</v>
          </cell>
          <cell r="N241">
            <v>-0.26996918701114003</v>
          </cell>
        </row>
        <row r="249">
          <cell r="C249">
            <v>2020</v>
          </cell>
          <cell r="I249">
            <v>2023</v>
          </cell>
          <cell r="K249">
            <v>2024</v>
          </cell>
          <cell r="M249">
            <v>2025</v>
          </cell>
        </row>
        <row r="250">
          <cell r="N250" t="str">
            <v>var 25/24</v>
          </cell>
        </row>
        <row r="251">
          <cell r="B251" t="str">
            <v>Enero</v>
          </cell>
          <cell r="C251">
            <v>276</v>
          </cell>
          <cell r="I251">
            <v>1197</v>
          </cell>
          <cell r="K251">
            <v>268</v>
          </cell>
          <cell r="M251">
            <v>408</v>
          </cell>
          <cell r="N251">
            <v>0.52238805970149249</v>
          </cell>
        </row>
        <row r="252">
          <cell r="B252" t="str">
            <v>Febrero</v>
          </cell>
          <cell r="C252">
            <v>348</v>
          </cell>
          <cell r="I252">
            <v>1156</v>
          </cell>
          <cell r="K252">
            <v>797</v>
          </cell>
          <cell r="M252">
            <v>431</v>
          </cell>
          <cell r="N252">
            <v>-0.45922208281053956</v>
          </cell>
        </row>
        <row r="253">
          <cell r="B253" t="str">
            <v>Marzo</v>
          </cell>
          <cell r="C253">
            <v>40</v>
          </cell>
          <cell r="I253">
            <v>656</v>
          </cell>
          <cell r="K253">
            <v>1053</v>
          </cell>
          <cell r="M253">
            <v>407</v>
          </cell>
          <cell r="N253">
            <v>-0.61348528015194681</v>
          </cell>
        </row>
        <row r="254">
          <cell r="B254" t="str">
            <v>Abril</v>
          </cell>
          <cell r="C254">
            <v>0</v>
          </cell>
          <cell r="I254">
            <v>191</v>
          </cell>
          <cell r="K254">
            <v>94</v>
          </cell>
          <cell r="M254">
            <v>203</v>
          </cell>
          <cell r="N254">
            <v>1.1595744680851063</v>
          </cell>
        </row>
        <row r="255">
          <cell r="B255" t="str">
            <v>Mayo</v>
          </cell>
          <cell r="C255">
            <v>0</v>
          </cell>
          <cell r="I255">
            <v>1</v>
          </cell>
          <cell r="K255">
            <v>0</v>
          </cell>
          <cell r="M255">
            <v>0</v>
          </cell>
          <cell r="N255" t="str">
            <v>-</v>
          </cell>
        </row>
        <row r="256">
          <cell r="B256" t="str">
            <v>Junio</v>
          </cell>
          <cell r="C256">
            <v>0</v>
          </cell>
          <cell r="I256">
            <v>0</v>
          </cell>
          <cell r="K256">
            <v>4</v>
          </cell>
          <cell r="M256">
            <v>13</v>
          </cell>
          <cell r="N256">
            <v>2.25</v>
          </cell>
        </row>
        <row r="257">
          <cell r="B257" t="str">
            <v>Julio</v>
          </cell>
          <cell r="C257">
            <v>0</v>
          </cell>
          <cell r="I257">
            <v>10</v>
          </cell>
          <cell r="K257">
            <v>0</v>
          </cell>
          <cell r="M257">
            <v>80</v>
          </cell>
          <cell r="N257" t="str">
            <v>-</v>
          </cell>
        </row>
        <row r="258">
          <cell r="B258" t="str">
            <v>Agosto</v>
          </cell>
          <cell r="C258">
            <v>0</v>
          </cell>
          <cell r="I258">
            <v>5</v>
          </cell>
          <cell r="K258">
            <v>0</v>
          </cell>
          <cell r="M258">
            <v>6</v>
          </cell>
          <cell r="N258" t="str">
            <v>-</v>
          </cell>
        </row>
        <row r="259">
          <cell r="B259" t="str">
            <v>Septiembre</v>
          </cell>
          <cell r="C259">
            <v>0</v>
          </cell>
          <cell r="I259">
            <v>1</v>
          </cell>
          <cell r="K259">
            <v>33</v>
          </cell>
          <cell r="M259">
            <v>60</v>
          </cell>
          <cell r="N259">
            <v>0.81818181818181812</v>
          </cell>
        </row>
        <row r="260">
          <cell r="B260" t="str">
            <v>Octubre</v>
          </cell>
          <cell r="C260">
            <v>2</v>
          </cell>
          <cell r="I260">
            <v>284</v>
          </cell>
          <cell r="K260">
            <v>249</v>
          </cell>
          <cell r="M260">
            <v>80</v>
          </cell>
          <cell r="N260">
            <v>-0.67871485943775101</v>
          </cell>
        </row>
        <row r="261">
          <cell r="B261" t="str">
            <v>Noviembre</v>
          </cell>
          <cell r="C261">
            <v>4</v>
          </cell>
          <cell r="I261">
            <v>139</v>
          </cell>
          <cell r="K261">
            <v>339</v>
          </cell>
          <cell r="M261">
            <v>208</v>
          </cell>
          <cell r="N261">
            <v>-0.3864306784660767</v>
          </cell>
        </row>
        <row r="262">
          <cell r="B262" t="str">
            <v>Diciembre</v>
          </cell>
          <cell r="C262">
            <v>13</v>
          </cell>
          <cell r="I262">
            <v>127</v>
          </cell>
          <cell r="K262">
            <v>349</v>
          </cell>
          <cell r="M262">
            <v>256</v>
          </cell>
          <cell r="N262">
            <v>-0.26647564469914042</v>
          </cell>
        </row>
        <row r="263">
          <cell r="C263">
            <v>686</v>
          </cell>
          <cell r="I263">
            <v>3767</v>
          </cell>
          <cell r="K263">
            <v>3186</v>
          </cell>
          <cell r="M263">
            <v>2152</v>
          </cell>
          <cell r="N263">
            <v>-0.32454488386691771</v>
          </cell>
        </row>
        <row r="271">
          <cell r="C271">
            <v>2020</v>
          </cell>
          <cell r="I271">
            <v>2023</v>
          </cell>
          <cell r="K271">
            <v>2024</v>
          </cell>
          <cell r="M271">
            <v>2025</v>
          </cell>
        </row>
        <row r="272">
          <cell r="N272" t="str">
            <v>var 25/24</v>
          </cell>
        </row>
        <row r="273">
          <cell r="B273" t="str">
            <v>Enero</v>
          </cell>
          <cell r="C273">
            <v>319</v>
          </cell>
          <cell r="I273">
            <v>310</v>
          </cell>
          <cell r="K273">
            <v>502</v>
          </cell>
          <cell r="M273">
            <v>598</v>
          </cell>
          <cell r="N273">
            <v>0.19123505976095623</v>
          </cell>
        </row>
        <row r="274">
          <cell r="B274" t="str">
            <v>Febrero</v>
          </cell>
          <cell r="C274">
            <v>356</v>
          </cell>
          <cell r="I274">
            <v>218</v>
          </cell>
          <cell r="K274">
            <v>380</v>
          </cell>
          <cell r="M274">
            <v>502</v>
          </cell>
          <cell r="N274">
            <v>0.32105263157894748</v>
          </cell>
        </row>
        <row r="275">
          <cell r="B275" t="str">
            <v>Marzo</v>
          </cell>
          <cell r="C275">
            <v>113</v>
          </cell>
          <cell r="I275">
            <v>204</v>
          </cell>
          <cell r="K275">
            <v>460</v>
          </cell>
          <cell r="M275">
            <v>480</v>
          </cell>
          <cell r="N275">
            <v>4.3478260869565188E-2</v>
          </cell>
        </row>
        <row r="276">
          <cell r="B276" t="str">
            <v>Abril</v>
          </cell>
          <cell r="C276">
            <v>0</v>
          </cell>
          <cell r="I276">
            <v>186</v>
          </cell>
          <cell r="K276">
            <v>276</v>
          </cell>
          <cell r="M276">
            <v>192</v>
          </cell>
          <cell r="N276">
            <v>-0.30434782608695654</v>
          </cell>
        </row>
        <row r="277">
          <cell r="B277" t="str">
            <v>Mayo</v>
          </cell>
          <cell r="C277">
            <v>0</v>
          </cell>
          <cell r="I277">
            <v>16</v>
          </cell>
          <cell r="K277">
            <v>22</v>
          </cell>
          <cell r="M277">
            <v>4</v>
          </cell>
          <cell r="N277">
            <v>-0.81818181818181812</v>
          </cell>
        </row>
        <row r="278">
          <cell r="B278" t="str">
            <v>Junio</v>
          </cell>
          <cell r="C278">
            <v>0</v>
          </cell>
          <cell r="I278">
            <v>2</v>
          </cell>
          <cell r="K278">
            <v>1</v>
          </cell>
          <cell r="M278">
            <v>49</v>
          </cell>
          <cell r="N278">
            <v>48</v>
          </cell>
        </row>
        <row r="279">
          <cell r="B279" t="str">
            <v>Julio</v>
          </cell>
          <cell r="C279">
            <v>0</v>
          </cell>
          <cell r="I279">
            <v>8</v>
          </cell>
          <cell r="K279">
            <v>0</v>
          </cell>
          <cell r="M279">
            <v>44</v>
          </cell>
          <cell r="N279" t="str">
            <v>-</v>
          </cell>
        </row>
        <row r="280">
          <cell r="B280" t="str">
            <v>Agosto</v>
          </cell>
          <cell r="C280">
            <v>0</v>
          </cell>
          <cell r="I280">
            <v>9</v>
          </cell>
          <cell r="K280">
            <v>0</v>
          </cell>
          <cell r="M280">
            <v>38</v>
          </cell>
          <cell r="N280" t="str">
            <v>-</v>
          </cell>
        </row>
        <row r="281">
          <cell r="B281" t="str">
            <v>Septiembre</v>
          </cell>
          <cell r="C281">
            <v>9</v>
          </cell>
          <cell r="I281">
            <v>3</v>
          </cell>
          <cell r="K281">
            <v>47</v>
          </cell>
          <cell r="M281">
            <v>52</v>
          </cell>
          <cell r="N281">
            <v>0.1063829787234043</v>
          </cell>
        </row>
        <row r="282">
          <cell r="B282" t="str">
            <v>Octubre</v>
          </cell>
          <cell r="C282">
            <v>74</v>
          </cell>
          <cell r="I282">
            <v>95</v>
          </cell>
          <cell r="K282">
            <v>140</v>
          </cell>
          <cell r="M282">
            <v>207</v>
          </cell>
          <cell r="N282">
            <v>0.47857142857142865</v>
          </cell>
        </row>
        <row r="283">
          <cell r="B283" t="str">
            <v>Noviembre</v>
          </cell>
          <cell r="C283">
            <v>25</v>
          </cell>
          <cell r="I283">
            <v>10</v>
          </cell>
          <cell r="K283">
            <v>531</v>
          </cell>
          <cell r="M283">
            <v>514</v>
          </cell>
          <cell r="N283">
            <v>-3.2015065913370999E-2</v>
          </cell>
        </row>
        <row r="284">
          <cell r="B284" t="str">
            <v>Diciembre</v>
          </cell>
          <cell r="C284">
            <v>29</v>
          </cell>
          <cell r="I284">
            <v>48</v>
          </cell>
          <cell r="K284">
            <v>776</v>
          </cell>
          <cell r="M284">
            <v>526</v>
          </cell>
          <cell r="N284">
            <v>-0.32216494845360821</v>
          </cell>
        </row>
        <row r="285">
          <cell r="C285">
            <v>932</v>
          </cell>
          <cell r="I285">
            <v>1109</v>
          </cell>
          <cell r="K285">
            <v>3135</v>
          </cell>
          <cell r="M285">
            <v>3206</v>
          </cell>
          <cell r="N285">
            <v>2.2647527910685916E-2</v>
          </cell>
        </row>
      </sheetData>
      <sheetData sheetId="8"/>
      <sheetData sheetId="9">
        <row r="7">
          <cell r="C7">
            <v>2020</v>
          </cell>
          <cell r="I7">
            <v>2023</v>
          </cell>
          <cell r="K7">
            <v>2024</v>
          </cell>
          <cell r="M7">
            <v>2025</v>
          </cell>
        </row>
        <row r="8">
          <cell r="N8" t="str">
            <v>var 25/24</v>
          </cell>
        </row>
        <row r="9">
          <cell r="A9" t="str">
            <v>ene</v>
          </cell>
          <cell r="B9" t="str">
            <v>Enero</v>
          </cell>
          <cell r="C9">
            <v>9813</v>
          </cell>
          <cell r="I9">
            <v>17947</v>
          </cell>
          <cell r="K9">
            <v>15841</v>
          </cell>
          <cell r="M9">
            <v>14788</v>
          </cell>
          <cell r="N9">
            <v>-6.6473076194684677E-2</v>
          </cell>
        </row>
        <row r="10">
          <cell r="A10" t="str">
            <v>feb</v>
          </cell>
          <cell r="B10" t="str">
            <v>Febrero</v>
          </cell>
          <cell r="C10">
            <v>11683</v>
          </cell>
          <cell r="I10">
            <v>18389</v>
          </cell>
          <cell r="K10">
            <v>24407</v>
          </cell>
          <cell r="M10">
            <v>15773</v>
          </cell>
          <cell r="N10">
            <v>-0.35375097308149306</v>
          </cell>
        </row>
        <row r="11">
          <cell r="A11" t="str">
            <v>mar</v>
          </cell>
          <cell r="B11" t="str">
            <v>Marzo</v>
          </cell>
          <cell r="C11">
            <v>2577</v>
          </cell>
          <cell r="I11">
            <v>16137</v>
          </cell>
          <cell r="K11">
            <v>20474</v>
          </cell>
          <cell r="M11">
            <v>15653</v>
          </cell>
          <cell r="N11">
            <v>-0.23546937579368954</v>
          </cell>
        </row>
        <row r="12">
          <cell r="A12" t="str">
            <v>abr</v>
          </cell>
          <cell r="B12" t="str">
            <v>Abril</v>
          </cell>
          <cell r="C12">
            <v>0</v>
          </cell>
          <cell r="I12">
            <v>11699</v>
          </cell>
          <cell r="K12">
            <v>17811</v>
          </cell>
          <cell r="M12">
            <v>15445</v>
          </cell>
          <cell r="N12">
            <v>-0.13283925663915552</v>
          </cell>
        </row>
        <row r="13">
          <cell r="A13" t="str">
            <v>may</v>
          </cell>
          <cell r="B13" t="str">
            <v>Mayo</v>
          </cell>
          <cell r="C13">
            <v>0</v>
          </cell>
          <cell r="I13">
            <v>7550</v>
          </cell>
          <cell r="K13">
            <v>22267</v>
          </cell>
          <cell r="M13">
            <v>16341</v>
          </cell>
          <cell r="N13">
            <v>-0.26613374051286653</v>
          </cell>
        </row>
        <row r="14">
          <cell r="A14" t="str">
            <v>jun</v>
          </cell>
          <cell r="B14" t="str">
            <v>Junio</v>
          </cell>
          <cell r="C14">
            <v>0</v>
          </cell>
          <cell r="I14">
            <v>14934</v>
          </cell>
          <cell r="K14">
            <v>16055</v>
          </cell>
          <cell r="M14">
            <v>16193</v>
          </cell>
          <cell r="N14">
            <v>8.595453129865982E-3</v>
          </cell>
        </row>
        <row r="15">
          <cell r="A15" t="str">
            <v>jul</v>
          </cell>
          <cell r="B15" t="str">
            <v>Julio</v>
          </cell>
          <cell r="C15">
            <v>0</v>
          </cell>
          <cell r="I15">
            <v>17055</v>
          </cell>
          <cell r="K15">
            <v>16852</v>
          </cell>
          <cell r="M15">
            <v>17502</v>
          </cell>
          <cell r="N15">
            <v>3.8571089484927601E-2</v>
          </cell>
        </row>
        <row r="16">
          <cell r="A16" t="str">
            <v>ago</v>
          </cell>
          <cell r="B16" t="str">
            <v>Agosto</v>
          </cell>
          <cell r="C16">
            <v>6635</v>
          </cell>
          <cell r="I16">
            <v>11309</v>
          </cell>
          <cell r="K16">
            <v>25050</v>
          </cell>
          <cell r="M16">
            <v>16404</v>
          </cell>
          <cell r="N16">
            <v>-0.34514970059880234</v>
          </cell>
        </row>
        <row r="17">
          <cell r="A17" t="str">
            <v>sep</v>
          </cell>
          <cell r="B17" t="str">
            <v>Septiembre</v>
          </cell>
          <cell r="C17">
            <v>6236</v>
          </cell>
          <cell r="I17">
            <v>16386</v>
          </cell>
          <cell r="K17">
            <v>17100</v>
          </cell>
          <cell r="M17">
            <v>13666</v>
          </cell>
          <cell r="N17">
            <v>-0.20081871345029245</v>
          </cell>
        </row>
        <row r="18">
          <cell r="A18" t="str">
            <v>oct</v>
          </cell>
          <cell r="B18" t="str">
            <v>Octubre</v>
          </cell>
          <cell r="C18">
            <v>4583</v>
          </cell>
          <cell r="I18">
            <v>17351</v>
          </cell>
          <cell r="K18">
            <v>24595</v>
          </cell>
          <cell r="M18">
            <v>16756</v>
          </cell>
          <cell r="N18">
            <v>-0.31872331774750962</v>
          </cell>
        </row>
        <row r="19">
          <cell r="A19" t="str">
            <v>nov</v>
          </cell>
          <cell r="B19" t="str">
            <v>Noviembre</v>
          </cell>
          <cell r="C19">
            <v>2952</v>
          </cell>
          <cell r="I19">
            <v>12399</v>
          </cell>
          <cell r="K19">
            <v>15829</v>
          </cell>
          <cell r="M19">
            <v>15073</v>
          </cell>
          <cell r="N19">
            <v>-4.7760439699286117E-2</v>
          </cell>
        </row>
        <row r="20">
          <cell r="A20" t="str">
            <v>dic</v>
          </cell>
          <cell r="B20" t="str">
            <v>Diciembre</v>
          </cell>
          <cell r="C20">
            <v>8154</v>
          </cell>
          <cell r="I20">
            <v>12492</v>
          </cell>
          <cell r="K20">
            <v>15575</v>
          </cell>
          <cell r="M20">
            <v>15082</v>
          </cell>
          <cell r="N20">
            <v>-3.1653290529695011E-2</v>
          </cell>
        </row>
        <row r="21">
          <cell r="A21" t="str">
            <v>Total</v>
          </cell>
          <cell r="C21">
            <v>55313</v>
          </cell>
          <cell r="I21">
            <v>173648</v>
          </cell>
          <cell r="K21">
            <v>231856</v>
          </cell>
          <cell r="M21">
            <v>188676</v>
          </cell>
          <cell r="N21">
            <v>-0.1862362845904354</v>
          </cell>
        </row>
        <row r="29">
          <cell r="C29">
            <v>2020</v>
          </cell>
          <cell r="I29">
            <v>2023</v>
          </cell>
          <cell r="K29">
            <v>2024</v>
          </cell>
          <cell r="M29">
            <v>2025</v>
          </cell>
        </row>
        <row r="30">
          <cell r="N30" t="str">
            <v>var 25/24</v>
          </cell>
        </row>
        <row r="31">
          <cell r="B31" t="str">
            <v>Enero</v>
          </cell>
          <cell r="C31">
            <v>9499</v>
          </cell>
          <cell r="I31">
            <v>17462</v>
          </cell>
          <cell r="K31">
            <v>12086</v>
          </cell>
          <cell r="M31">
            <v>11355</v>
          </cell>
          <cell r="N31">
            <v>-6.0483203706768185E-2</v>
          </cell>
        </row>
        <row r="32">
          <cell r="B32" t="str">
            <v>Febrero</v>
          </cell>
          <cell r="C32">
            <v>11353</v>
          </cell>
          <cell r="I32">
            <v>17660</v>
          </cell>
          <cell r="K32">
            <v>20778</v>
          </cell>
          <cell r="M32">
            <v>12705</v>
          </cell>
          <cell r="N32">
            <v>-0.38853595148714992</v>
          </cell>
        </row>
        <row r="33">
          <cell r="B33" t="str">
            <v>Marzo</v>
          </cell>
          <cell r="C33">
            <v>2483</v>
          </cell>
          <cell r="I33">
            <v>15316</v>
          </cell>
          <cell r="K33">
            <v>16717</v>
          </cell>
          <cell r="M33">
            <v>12400</v>
          </cell>
          <cell r="N33">
            <v>-0.25824011485314347</v>
          </cell>
        </row>
        <row r="34">
          <cell r="B34" t="str">
            <v>Abril</v>
          </cell>
          <cell r="C34">
            <v>0</v>
          </cell>
          <cell r="I34">
            <v>10715</v>
          </cell>
          <cell r="K34">
            <v>15251</v>
          </cell>
          <cell r="M34">
            <v>11996</v>
          </cell>
          <cell r="N34">
            <v>-0.21342862763097503</v>
          </cell>
        </row>
        <row r="35">
          <cell r="B35" t="str">
            <v>Mayo</v>
          </cell>
          <cell r="C35">
            <v>0</v>
          </cell>
          <cell r="I35">
            <v>6778</v>
          </cell>
          <cell r="K35">
            <v>19282</v>
          </cell>
          <cell r="M35">
            <v>13628</v>
          </cell>
          <cell r="N35">
            <v>-0.29322684368841412</v>
          </cell>
        </row>
        <row r="36">
          <cell r="B36" t="str">
            <v>Junio</v>
          </cell>
          <cell r="C36">
            <v>0</v>
          </cell>
          <cell r="I36">
            <v>14510</v>
          </cell>
          <cell r="K36">
            <v>12747</v>
          </cell>
          <cell r="M36">
            <v>13316</v>
          </cell>
          <cell r="N36">
            <v>4.4637954028398763E-2</v>
          </cell>
        </row>
        <row r="37">
          <cell r="B37" t="str">
            <v>Julio</v>
          </cell>
          <cell r="C37">
            <v>0</v>
          </cell>
          <cell r="I37">
            <v>16301</v>
          </cell>
          <cell r="K37">
            <v>13444</v>
          </cell>
          <cell r="M37">
            <v>14555</v>
          </cell>
          <cell r="N37">
            <v>8.2639095507289539E-2</v>
          </cell>
        </row>
        <row r="38">
          <cell r="B38" t="str">
            <v>Agosto</v>
          </cell>
          <cell r="C38">
            <v>6593</v>
          </cell>
          <cell r="I38">
            <v>10339</v>
          </cell>
          <cell r="K38">
            <v>21855</v>
          </cell>
          <cell r="M38">
            <v>12946</v>
          </cell>
          <cell r="N38">
            <v>-0.40764127202013267</v>
          </cell>
        </row>
        <row r="39">
          <cell r="B39" t="str">
            <v>Septiembre</v>
          </cell>
          <cell r="C39">
            <v>6206</v>
          </cell>
          <cell r="I39">
            <v>15797</v>
          </cell>
          <cell r="K39">
            <v>14091</v>
          </cell>
          <cell r="M39">
            <v>10779</v>
          </cell>
          <cell r="N39">
            <v>-0.23504364487971041</v>
          </cell>
        </row>
        <row r="40">
          <cell r="B40" t="str">
            <v>Octubre</v>
          </cell>
          <cell r="C40">
            <v>4531</v>
          </cell>
          <cell r="I40">
            <v>16481</v>
          </cell>
          <cell r="K40">
            <v>21060</v>
          </cell>
          <cell r="M40">
            <v>13418</v>
          </cell>
          <cell r="N40">
            <v>-0.36286799620132959</v>
          </cell>
        </row>
        <row r="41">
          <cell r="B41" t="str">
            <v>Noviembre</v>
          </cell>
          <cell r="C41">
            <v>2895</v>
          </cell>
          <cell r="I41">
            <v>11754</v>
          </cell>
          <cell r="K41">
            <v>12134</v>
          </cell>
          <cell r="M41">
            <v>12144</v>
          </cell>
          <cell r="N41">
            <v>8.2413054227781224E-4</v>
          </cell>
        </row>
        <row r="42">
          <cell r="B42" t="str">
            <v>Diciembre</v>
          </cell>
          <cell r="C42">
            <v>8080</v>
          </cell>
          <cell r="I42">
            <v>11656</v>
          </cell>
          <cell r="K42">
            <v>12150</v>
          </cell>
          <cell r="M42">
            <v>12233</v>
          </cell>
          <cell r="N42">
            <v>6.8312757201645091E-3</v>
          </cell>
        </row>
        <row r="43">
          <cell r="C43">
            <v>54073</v>
          </cell>
          <cell r="I43">
            <v>164769</v>
          </cell>
          <cell r="K43">
            <v>191595</v>
          </cell>
          <cell r="M43">
            <v>151475</v>
          </cell>
          <cell r="N43">
            <v>-0.20940003653540018</v>
          </cell>
        </row>
        <row r="51">
          <cell r="C51">
            <v>2020</v>
          </cell>
          <cell r="I51">
            <v>2023</v>
          </cell>
          <cell r="K51">
            <v>2024</v>
          </cell>
          <cell r="M51">
            <v>2025</v>
          </cell>
        </row>
        <row r="52">
          <cell r="N52" t="str">
            <v>var 25/24</v>
          </cell>
        </row>
        <row r="53">
          <cell r="B53" t="str">
            <v>Enero</v>
          </cell>
          <cell r="C53">
            <v>8651</v>
          </cell>
          <cell r="I53">
            <v>0</v>
          </cell>
          <cell r="K53">
            <v>0</v>
          </cell>
          <cell r="M53">
            <v>0</v>
          </cell>
          <cell r="N53" t="str">
            <v>-</v>
          </cell>
        </row>
        <row r="54">
          <cell r="B54" t="str">
            <v>Febrero</v>
          </cell>
          <cell r="C54">
            <v>10563</v>
          </cell>
          <cell r="I54">
            <v>0</v>
          </cell>
          <cell r="K54">
            <v>0</v>
          </cell>
          <cell r="M54">
            <v>0</v>
          </cell>
          <cell r="N54" t="str">
            <v>-</v>
          </cell>
        </row>
        <row r="55">
          <cell r="B55" t="str">
            <v>Marzo</v>
          </cell>
          <cell r="C55">
            <v>2181</v>
          </cell>
          <cell r="I55">
            <v>0</v>
          </cell>
          <cell r="K55">
            <v>0</v>
          </cell>
          <cell r="M55">
            <v>0</v>
          </cell>
          <cell r="N55" t="str">
            <v>-</v>
          </cell>
        </row>
        <row r="56">
          <cell r="B56" t="str">
            <v>Abril</v>
          </cell>
          <cell r="C56">
            <v>0</v>
          </cell>
          <cell r="I56">
            <v>0</v>
          </cell>
          <cell r="K56">
            <v>0</v>
          </cell>
          <cell r="M56">
            <v>0</v>
          </cell>
          <cell r="N56" t="str">
            <v>-</v>
          </cell>
        </row>
        <row r="57">
          <cell r="B57" t="str">
            <v>Mayo</v>
          </cell>
          <cell r="C57">
            <v>0</v>
          </cell>
          <cell r="I57">
            <v>0</v>
          </cell>
          <cell r="K57">
            <v>0</v>
          </cell>
          <cell r="M57">
            <v>0</v>
          </cell>
          <cell r="N57" t="str">
            <v>-</v>
          </cell>
        </row>
        <row r="58">
          <cell r="B58" t="str">
            <v>Junio</v>
          </cell>
          <cell r="C58">
            <v>0</v>
          </cell>
          <cell r="I58">
            <v>14510</v>
          </cell>
          <cell r="K58">
            <v>0</v>
          </cell>
          <cell r="M58">
            <v>0</v>
          </cell>
          <cell r="N58" t="str">
            <v>-</v>
          </cell>
        </row>
        <row r="59">
          <cell r="B59" t="str">
            <v>Julio</v>
          </cell>
          <cell r="C59">
            <v>0</v>
          </cell>
          <cell r="I59">
            <v>16301</v>
          </cell>
          <cell r="K59">
            <v>0</v>
          </cell>
          <cell r="M59">
            <v>0</v>
          </cell>
          <cell r="N59" t="str">
            <v>-</v>
          </cell>
        </row>
        <row r="60">
          <cell r="B60" t="str">
            <v>Agosto</v>
          </cell>
          <cell r="C60">
            <v>6593</v>
          </cell>
          <cell r="I60">
            <v>10339</v>
          </cell>
          <cell r="K60">
            <v>0</v>
          </cell>
          <cell r="M60">
            <v>0</v>
          </cell>
          <cell r="N60" t="str">
            <v>-</v>
          </cell>
        </row>
        <row r="61">
          <cell r="B61" t="str">
            <v>Septiembre</v>
          </cell>
          <cell r="C61">
            <v>0</v>
          </cell>
          <cell r="I61">
            <v>15797</v>
          </cell>
          <cell r="K61">
            <v>0</v>
          </cell>
          <cell r="M61">
            <v>0</v>
          </cell>
          <cell r="N61" t="str">
            <v>-</v>
          </cell>
        </row>
        <row r="62">
          <cell r="B62" t="str">
            <v>Octubre</v>
          </cell>
          <cell r="C62">
            <v>0</v>
          </cell>
          <cell r="I62">
            <v>16481</v>
          </cell>
          <cell r="K62">
            <v>0</v>
          </cell>
          <cell r="M62">
            <v>0</v>
          </cell>
          <cell r="N62" t="str">
            <v>-</v>
          </cell>
        </row>
        <row r="63">
          <cell r="B63" t="str">
            <v>Noviembre</v>
          </cell>
          <cell r="C63">
            <v>2895</v>
          </cell>
          <cell r="I63">
            <v>11754</v>
          </cell>
          <cell r="K63">
            <v>0</v>
          </cell>
          <cell r="M63">
            <v>0</v>
          </cell>
          <cell r="N63" t="str">
            <v>-</v>
          </cell>
        </row>
        <row r="64">
          <cell r="B64" t="str">
            <v>Diciembre</v>
          </cell>
          <cell r="C64">
            <v>8080</v>
          </cell>
          <cell r="I64">
            <v>0</v>
          </cell>
          <cell r="K64">
            <v>0</v>
          </cell>
          <cell r="M64">
            <v>0</v>
          </cell>
          <cell r="N64" t="str">
            <v>-</v>
          </cell>
        </row>
        <row r="65">
          <cell r="C65">
            <v>0</v>
          </cell>
          <cell r="I65">
            <v>0</v>
          </cell>
          <cell r="K65">
            <v>0</v>
          </cell>
          <cell r="M65">
            <v>0</v>
          </cell>
          <cell r="N65" t="str">
            <v>-</v>
          </cell>
        </row>
        <row r="73">
          <cell r="C73">
            <v>2020</v>
          </cell>
          <cell r="I73">
            <v>2023</v>
          </cell>
          <cell r="K73">
            <v>2024</v>
          </cell>
          <cell r="M73">
            <v>2025</v>
          </cell>
        </row>
        <row r="74">
          <cell r="N74" t="str">
            <v>var 25/24</v>
          </cell>
        </row>
        <row r="75">
          <cell r="B75" t="str">
            <v>Enero</v>
          </cell>
          <cell r="C75">
            <v>848</v>
          </cell>
          <cell r="I75">
            <v>0</v>
          </cell>
          <cell r="K75">
            <v>0</v>
          </cell>
          <cell r="M75">
            <v>0</v>
          </cell>
          <cell r="N75" t="str">
            <v>-</v>
          </cell>
        </row>
        <row r="76">
          <cell r="B76" t="str">
            <v>Febrero</v>
          </cell>
          <cell r="C76">
            <v>790</v>
          </cell>
          <cell r="I76">
            <v>0</v>
          </cell>
          <cell r="K76">
            <v>0</v>
          </cell>
          <cell r="M76">
            <v>0</v>
          </cell>
          <cell r="N76" t="str">
            <v>-</v>
          </cell>
        </row>
        <row r="77">
          <cell r="B77" t="str">
            <v>Marzo</v>
          </cell>
          <cell r="C77">
            <v>302</v>
          </cell>
          <cell r="I77">
            <v>0</v>
          </cell>
          <cell r="K77">
            <v>0</v>
          </cell>
          <cell r="M77">
            <v>0</v>
          </cell>
          <cell r="N77" t="str">
            <v>-</v>
          </cell>
        </row>
        <row r="78">
          <cell r="B78" t="str">
            <v>Abril</v>
          </cell>
          <cell r="C78">
            <v>0</v>
          </cell>
          <cell r="I78">
            <v>0</v>
          </cell>
          <cell r="K78">
            <v>0</v>
          </cell>
          <cell r="M78">
            <v>0</v>
          </cell>
          <cell r="N78" t="str">
            <v>-</v>
          </cell>
        </row>
        <row r="79">
          <cell r="B79" t="str">
            <v>Mayo</v>
          </cell>
          <cell r="C79">
            <v>0</v>
          </cell>
          <cell r="I79">
            <v>0</v>
          </cell>
          <cell r="K79">
            <v>0</v>
          </cell>
          <cell r="M79">
            <v>0</v>
          </cell>
          <cell r="N79" t="str">
            <v>-</v>
          </cell>
        </row>
        <row r="80">
          <cell r="B80" t="str">
            <v>Junio</v>
          </cell>
          <cell r="C80">
            <v>0</v>
          </cell>
          <cell r="I80">
            <v>0</v>
          </cell>
          <cell r="K80">
            <v>0</v>
          </cell>
          <cell r="M80">
            <v>0</v>
          </cell>
          <cell r="N80" t="str">
            <v>-</v>
          </cell>
        </row>
        <row r="81">
          <cell r="B81" t="str">
            <v>Julio</v>
          </cell>
          <cell r="C81">
            <v>0</v>
          </cell>
          <cell r="I81">
            <v>0</v>
          </cell>
          <cell r="K81">
            <v>0</v>
          </cell>
          <cell r="M81">
            <v>0</v>
          </cell>
          <cell r="N81" t="str">
            <v>-</v>
          </cell>
        </row>
        <row r="82">
          <cell r="B82" t="str">
            <v>Agosto</v>
          </cell>
          <cell r="C82">
            <v>0</v>
          </cell>
          <cell r="I82">
            <v>0</v>
          </cell>
          <cell r="K82">
            <v>0</v>
          </cell>
          <cell r="M82">
            <v>0</v>
          </cell>
          <cell r="N82" t="str">
            <v>-</v>
          </cell>
        </row>
        <row r="83">
          <cell r="B83" t="str">
            <v>Septiembre</v>
          </cell>
          <cell r="C83">
            <v>0</v>
          </cell>
          <cell r="I83">
            <v>0</v>
          </cell>
          <cell r="K83">
            <v>0</v>
          </cell>
          <cell r="M83">
            <v>0</v>
          </cell>
          <cell r="N83" t="str">
            <v>-</v>
          </cell>
        </row>
        <row r="84">
          <cell r="B84" t="str">
            <v>Octubre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N84" t="str">
            <v>-</v>
          </cell>
        </row>
        <row r="85">
          <cell r="B85" t="str">
            <v>Noviembre</v>
          </cell>
          <cell r="C85">
            <v>0</v>
          </cell>
          <cell r="I85">
            <v>0</v>
          </cell>
          <cell r="K85">
            <v>0</v>
          </cell>
          <cell r="M85">
            <v>0</v>
          </cell>
          <cell r="N85" t="str">
            <v>-</v>
          </cell>
        </row>
        <row r="86">
          <cell r="B86" t="str">
            <v>Diciembre</v>
          </cell>
          <cell r="C86">
            <v>0</v>
          </cell>
          <cell r="I86">
            <v>0</v>
          </cell>
          <cell r="K86">
            <v>0</v>
          </cell>
          <cell r="M86">
            <v>0</v>
          </cell>
          <cell r="N86" t="str">
            <v>-</v>
          </cell>
        </row>
        <row r="87">
          <cell r="C87">
            <v>0</v>
          </cell>
          <cell r="I87">
            <v>0</v>
          </cell>
          <cell r="K87">
            <v>0</v>
          </cell>
          <cell r="M87">
            <v>0</v>
          </cell>
          <cell r="N87" t="str">
            <v>-</v>
          </cell>
        </row>
        <row r="95">
          <cell r="C95">
            <v>2020</v>
          </cell>
          <cell r="I95">
            <v>2023</v>
          </cell>
          <cell r="K95">
            <v>2024</v>
          </cell>
          <cell r="M95">
            <v>2025</v>
          </cell>
        </row>
        <row r="96">
          <cell r="N96" t="str">
            <v>var 25/24</v>
          </cell>
        </row>
        <row r="97">
          <cell r="B97" t="str">
            <v>Enero</v>
          </cell>
          <cell r="C97" t="str">
            <v>-</v>
          </cell>
          <cell r="I97" t="str">
            <v>-</v>
          </cell>
          <cell r="K97" t="str">
            <v>-</v>
          </cell>
          <cell r="M97" t="str">
            <v>-</v>
          </cell>
          <cell r="N97" t="str">
            <v>-</v>
          </cell>
        </row>
        <row r="98">
          <cell r="B98" t="str">
            <v>Febrero</v>
          </cell>
          <cell r="C98" t="str">
            <v>-</v>
          </cell>
          <cell r="I98" t="str">
            <v>-</v>
          </cell>
          <cell r="K98" t="str">
            <v>-</v>
          </cell>
          <cell r="M98" t="str">
            <v>-</v>
          </cell>
          <cell r="N98" t="str">
            <v>-</v>
          </cell>
        </row>
        <row r="99">
          <cell r="B99" t="str">
            <v>Marzo</v>
          </cell>
          <cell r="C99" t="str">
            <v>-</v>
          </cell>
          <cell r="I99" t="str">
            <v>-</v>
          </cell>
          <cell r="K99" t="str">
            <v>-</v>
          </cell>
          <cell r="M99" t="str">
            <v>-</v>
          </cell>
          <cell r="N99" t="str">
            <v>-</v>
          </cell>
        </row>
        <row r="100">
          <cell r="B100" t="str">
            <v>Abril</v>
          </cell>
          <cell r="C100" t="str">
            <v>-</v>
          </cell>
          <cell r="I100" t="str">
            <v>-</v>
          </cell>
          <cell r="K100" t="str">
            <v>-</v>
          </cell>
          <cell r="M100" t="str">
            <v>-</v>
          </cell>
          <cell r="N100" t="str">
            <v>-</v>
          </cell>
        </row>
        <row r="101">
          <cell r="B101" t="str">
            <v>Mayo</v>
          </cell>
          <cell r="C101" t="str">
            <v>-</v>
          </cell>
          <cell r="I101" t="str">
            <v>-</v>
          </cell>
          <cell r="K101" t="str">
            <v>-</v>
          </cell>
          <cell r="M101" t="str">
            <v>-</v>
          </cell>
          <cell r="N101" t="str">
            <v>-</v>
          </cell>
        </row>
        <row r="102">
          <cell r="B102" t="str">
            <v>Junio</v>
          </cell>
          <cell r="C102" t="str">
            <v>-</v>
          </cell>
          <cell r="I102" t="str">
            <v>-</v>
          </cell>
          <cell r="K102" t="str">
            <v>-</v>
          </cell>
          <cell r="M102" t="str">
            <v>-</v>
          </cell>
          <cell r="N102" t="str">
            <v>-</v>
          </cell>
        </row>
        <row r="103">
          <cell r="B103" t="str">
            <v>Julio</v>
          </cell>
          <cell r="C103" t="str">
            <v>-</v>
          </cell>
          <cell r="I103" t="str">
            <v>-</v>
          </cell>
          <cell r="K103" t="str">
            <v>-</v>
          </cell>
          <cell r="M103" t="str">
            <v>-</v>
          </cell>
          <cell r="N103" t="str">
            <v>-</v>
          </cell>
        </row>
        <row r="104">
          <cell r="B104" t="str">
            <v>Agosto</v>
          </cell>
          <cell r="C104" t="str">
            <v>-</v>
          </cell>
          <cell r="I104" t="str">
            <v>-</v>
          </cell>
          <cell r="K104" t="str">
            <v>-</v>
          </cell>
          <cell r="M104" t="str">
            <v>-</v>
          </cell>
          <cell r="N104" t="str">
            <v>-</v>
          </cell>
        </row>
        <row r="105">
          <cell r="B105" t="str">
            <v>Septiembre</v>
          </cell>
          <cell r="C105" t="str">
            <v>-</v>
          </cell>
          <cell r="I105" t="str">
            <v>-</v>
          </cell>
          <cell r="K105" t="str">
            <v>-</v>
          </cell>
          <cell r="M105" t="str">
            <v>-</v>
          </cell>
          <cell r="N105" t="str">
            <v>-</v>
          </cell>
        </row>
        <row r="106">
          <cell r="B106" t="str">
            <v>Octubre</v>
          </cell>
          <cell r="C106" t="str">
            <v>-</v>
          </cell>
          <cell r="I106" t="str">
            <v>-</v>
          </cell>
          <cell r="K106" t="str">
            <v>-</v>
          </cell>
          <cell r="M106" t="str">
            <v>-</v>
          </cell>
          <cell r="N106" t="str">
            <v>-</v>
          </cell>
        </row>
        <row r="107">
          <cell r="B107" t="str">
            <v>Noviembre</v>
          </cell>
          <cell r="C107" t="str">
            <v>-</v>
          </cell>
          <cell r="I107" t="str">
            <v>-</v>
          </cell>
          <cell r="K107" t="str">
            <v>-</v>
          </cell>
          <cell r="M107" t="str">
            <v>-</v>
          </cell>
          <cell r="N107" t="str">
            <v>-</v>
          </cell>
        </row>
        <row r="108">
          <cell r="B108" t="str">
            <v>Diciembre</v>
          </cell>
          <cell r="C108" t="str">
            <v>-</v>
          </cell>
          <cell r="I108" t="str">
            <v>-</v>
          </cell>
          <cell r="K108" t="str">
            <v>-</v>
          </cell>
          <cell r="M108" t="str">
            <v>-</v>
          </cell>
          <cell r="N108" t="str">
            <v>-</v>
          </cell>
        </row>
        <row r="109">
          <cell r="C109" t="str">
            <v>-</v>
          </cell>
          <cell r="I109" t="str">
            <v>-</v>
          </cell>
          <cell r="K109" t="str">
            <v>-</v>
          </cell>
          <cell r="M109" t="str">
            <v>-</v>
          </cell>
          <cell r="N109" t="str">
            <v>-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7">
          <cell r="C7">
            <v>2020</v>
          </cell>
          <cell r="I7">
            <v>2023</v>
          </cell>
          <cell r="K7">
            <v>2024</v>
          </cell>
          <cell r="M7">
            <v>2025</v>
          </cell>
        </row>
        <row r="8">
          <cell r="N8" t="str">
            <v>var 25/24</v>
          </cell>
        </row>
        <row r="9">
          <cell r="A9" t="str">
            <v>ene</v>
          </cell>
          <cell r="B9" t="str">
            <v>Enero</v>
          </cell>
          <cell r="C9">
            <v>63680</v>
          </cell>
          <cell r="I9">
            <v>120145</v>
          </cell>
          <cell r="K9">
            <v>89491</v>
          </cell>
          <cell r="M9">
            <v>90625</v>
          </cell>
          <cell r="N9">
            <v>1.2671665307125934E-2</v>
          </cell>
        </row>
        <row r="10">
          <cell r="A10" t="str">
            <v>feb</v>
          </cell>
          <cell r="B10" t="str">
            <v>Febrero</v>
          </cell>
          <cell r="C10">
            <v>64214</v>
          </cell>
          <cell r="I10">
            <v>116676</v>
          </cell>
          <cell r="K10">
            <v>145638</v>
          </cell>
          <cell r="M10">
            <v>91918</v>
          </cell>
          <cell r="N10">
            <v>-0.36885977560801442</v>
          </cell>
        </row>
        <row r="11">
          <cell r="A11" t="str">
            <v>mar</v>
          </cell>
          <cell r="B11" t="str">
            <v>Marzo</v>
          </cell>
          <cell r="C11">
            <v>20160</v>
          </cell>
          <cell r="I11">
            <v>107722</v>
          </cell>
          <cell r="K11">
            <v>129096</v>
          </cell>
          <cell r="M11">
            <v>94245</v>
          </cell>
          <cell r="N11">
            <v>-0.26996188882691952</v>
          </cell>
        </row>
        <row r="12">
          <cell r="A12" t="str">
            <v>abr</v>
          </cell>
          <cell r="B12" t="str">
            <v>Abril</v>
          </cell>
          <cell r="C12">
            <v>0</v>
          </cell>
          <cell r="I12">
            <v>71493</v>
          </cell>
          <cell r="K12">
            <v>122581</v>
          </cell>
          <cell r="M12">
            <v>86514</v>
          </cell>
          <cell r="N12">
            <v>-0.29422993775544337</v>
          </cell>
        </row>
        <row r="13">
          <cell r="A13" t="str">
            <v>may</v>
          </cell>
          <cell r="B13" t="str">
            <v>Mayo</v>
          </cell>
          <cell r="C13">
            <v>0</v>
          </cell>
          <cell r="I13">
            <v>41121</v>
          </cell>
          <cell r="K13">
            <v>124784</v>
          </cell>
          <cell r="M13">
            <v>84984</v>
          </cell>
          <cell r="N13">
            <v>-0.31895114758302345</v>
          </cell>
        </row>
        <row r="14">
          <cell r="A14" t="str">
            <v>jun</v>
          </cell>
          <cell r="B14" t="str">
            <v>Junio</v>
          </cell>
          <cell r="C14">
            <v>0</v>
          </cell>
          <cell r="I14">
            <v>61354</v>
          </cell>
          <cell r="K14">
            <v>78527</v>
          </cell>
          <cell r="M14">
            <v>92544</v>
          </cell>
          <cell r="N14">
            <v>0.17849911495409221</v>
          </cell>
        </row>
        <row r="15">
          <cell r="A15" t="str">
            <v>jul</v>
          </cell>
          <cell r="B15" t="str">
            <v>Julio</v>
          </cell>
          <cell r="C15">
            <v>0</v>
          </cell>
          <cell r="I15">
            <v>85843</v>
          </cell>
          <cell r="K15">
            <v>99510</v>
          </cell>
          <cell r="M15">
            <v>107220</v>
          </cell>
          <cell r="N15">
            <v>7.7479650286403468E-2</v>
          </cell>
        </row>
        <row r="16">
          <cell r="A16" t="str">
            <v>ago</v>
          </cell>
          <cell r="B16" t="str">
            <v>Agosto</v>
          </cell>
          <cell r="C16">
            <v>25944</v>
          </cell>
          <cell r="I16">
            <v>71685</v>
          </cell>
          <cell r="K16">
            <v>168193</v>
          </cell>
          <cell r="M16">
            <v>105506</v>
          </cell>
          <cell r="N16">
            <v>-0.37270873341934563</v>
          </cell>
        </row>
        <row r="17">
          <cell r="A17" t="str">
            <v>sep</v>
          </cell>
          <cell r="B17" t="str">
            <v>Septiembre</v>
          </cell>
          <cell r="C17">
            <v>21185</v>
          </cell>
          <cell r="I17">
            <v>66924</v>
          </cell>
          <cell r="K17">
            <v>81749</v>
          </cell>
          <cell r="M17">
            <v>78737</v>
          </cell>
          <cell r="N17">
            <v>-3.6844487394341208E-2</v>
          </cell>
        </row>
        <row r="18">
          <cell r="A18" t="str">
            <v>oct</v>
          </cell>
          <cell r="B18" t="str">
            <v>Octubre</v>
          </cell>
          <cell r="C18">
            <v>15842</v>
          </cell>
          <cell r="I18">
            <v>103075</v>
          </cell>
          <cell r="K18">
            <v>146033</v>
          </cell>
          <cell r="M18">
            <v>99062</v>
          </cell>
          <cell r="N18">
            <v>-0.32164647716611994</v>
          </cell>
        </row>
        <row r="19">
          <cell r="A19" t="str">
            <v>nov</v>
          </cell>
          <cell r="B19" t="str">
            <v>Noviembre</v>
          </cell>
          <cell r="C19">
            <v>14472</v>
          </cell>
          <cell r="I19">
            <v>70490</v>
          </cell>
          <cell r="K19">
            <v>89613</v>
          </cell>
          <cell r="M19">
            <v>86987</v>
          </cell>
          <cell r="N19">
            <v>-2.9303784049189319E-2</v>
          </cell>
        </row>
        <row r="20">
          <cell r="A20" t="str">
            <v>dic</v>
          </cell>
          <cell r="B20" t="str">
            <v>Diciembre</v>
          </cell>
          <cell r="C20">
            <v>61856</v>
          </cell>
          <cell r="I20">
            <v>71642</v>
          </cell>
          <cell r="K20">
            <v>86200</v>
          </cell>
          <cell r="M20">
            <v>85017</v>
          </cell>
          <cell r="N20">
            <v>-1.3723897911832927E-2</v>
          </cell>
        </row>
        <row r="21">
          <cell r="C21">
            <v>295880</v>
          </cell>
          <cell r="I21">
            <v>988170</v>
          </cell>
          <cell r="K21">
            <v>1361415</v>
          </cell>
          <cell r="M21">
            <v>1103359</v>
          </cell>
          <cell r="N21">
            <v>-0.1895498433615026</v>
          </cell>
        </row>
        <row r="29">
          <cell r="C29">
            <v>2020</v>
          </cell>
          <cell r="I29">
            <v>2023</v>
          </cell>
          <cell r="K29">
            <v>2024</v>
          </cell>
          <cell r="M29">
            <v>2025</v>
          </cell>
        </row>
        <row r="30">
          <cell r="N30" t="str">
            <v>var 25/24</v>
          </cell>
        </row>
        <row r="31">
          <cell r="B31" t="str">
            <v>Enero</v>
          </cell>
          <cell r="C31">
            <v>61649</v>
          </cell>
          <cell r="I31">
            <v>115667</v>
          </cell>
          <cell r="K31">
            <v>69459</v>
          </cell>
          <cell r="M31">
            <v>70434</v>
          </cell>
          <cell r="N31">
            <v>1.4037057832678279E-2</v>
          </cell>
        </row>
        <row r="32">
          <cell r="B32" t="str">
            <v>Febrero</v>
          </cell>
          <cell r="C32">
            <v>62817</v>
          </cell>
          <cell r="I32">
            <v>111801</v>
          </cell>
          <cell r="K32">
            <v>126419</v>
          </cell>
          <cell r="M32">
            <v>74038</v>
          </cell>
          <cell r="N32">
            <v>-0.41434436279356746</v>
          </cell>
        </row>
        <row r="33">
          <cell r="B33" t="str">
            <v>Marzo</v>
          </cell>
          <cell r="C33">
            <v>19412</v>
          </cell>
          <cell r="I33">
            <v>102681</v>
          </cell>
          <cell r="K33">
            <v>108728</v>
          </cell>
          <cell r="M33">
            <v>74795</v>
          </cell>
          <cell r="N33">
            <v>-0.31209072180119202</v>
          </cell>
        </row>
        <row r="34">
          <cell r="B34" t="str">
            <v>Abril</v>
          </cell>
          <cell r="C34">
            <v>0</v>
          </cell>
          <cell r="I34">
            <v>64849</v>
          </cell>
          <cell r="K34">
            <v>105905</v>
          </cell>
          <cell r="M34">
            <v>71549</v>
          </cell>
          <cell r="N34">
            <v>-0.32440394693357255</v>
          </cell>
        </row>
        <row r="35">
          <cell r="B35" t="str">
            <v>Mayo</v>
          </cell>
          <cell r="C35">
            <v>0</v>
          </cell>
          <cell r="I35">
            <v>37200</v>
          </cell>
          <cell r="K35">
            <v>106442</v>
          </cell>
          <cell r="M35">
            <v>70234</v>
          </cell>
          <cell r="N35">
            <v>-0.34016647563931535</v>
          </cell>
        </row>
        <row r="36">
          <cell r="B36" t="str">
            <v>Junio</v>
          </cell>
          <cell r="C36">
            <v>0</v>
          </cell>
          <cell r="I36">
            <v>58168</v>
          </cell>
          <cell r="K36">
            <v>60812</v>
          </cell>
          <cell r="M36">
            <v>75337</v>
          </cell>
          <cell r="N36">
            <v>0.23885088469381044</v>
          </cell>
        </row>
        <row r="37">
          <cell r="B37" t="str">
            <v>Julio</v>
          </cell>
          <cell r="C37">
            <v>0</v>
          </cell>
          <cell r="I37">
            <v>80085</v>
          </cell>
          <cell r="K37">
            <v>79640</v>
          </cell>
          <cell r="M37">
            <v>88465</v>
          </cell>
          <cell r="N37">
            <v>0.11081115017579113</v>
          </cell>
        </row>
        <row r="38">
          <cell r="B38" t="str">
            <v>Agosto</v>
          </cell>
          <cell r="C38">
            <v>25709</v>
          </cell>
          <cell r="I38">
            <v>64414</v>
          </cell>
          <cell r="K38">
            <v>149093</v>
          </cell>
          <cell r="M38">
            <v>87091</v>
          </cell>
          <cell r="N38">
            <v>-0.415861240970401</v>
          </cell>
        </row>
        <row r="39">
          <cell r="B39" t="str">
            <v>Septiembre</v>
          </cell>
          <cell r="C39">
            <v>21044</v>
          </cell>
          <cell r="I39">
            <v>63598</v>
          </cell>
          <cell r="K39">
            <v>63472</v>
          </cell>
          <cell r="M39">
            <v>61432</v>
          </cell>
          <cell r="N39">
            <v>-3.2140156289387489E-2</v>
          </cell>
        </row>
        <row r="40">
          <cell r="B40" t="str">
            <v>Octubre</v>
          </cell>
          <cell r="C40">
            <v>15648</v>
          </cell>
          <cell r="I40">
            <v>97611</v>
          </cell>
          <cell r="K40">
            <v>127387</v>
          </cell>
          <cell r="M40">
            <v>81701</v>
          </cell>
          <cell r="N40">
            <v>-0.35863942160503037</v>
          </cell>
        </row>
        <row r="41">
          <cell r="B41" t="str">
            <v>Noviembre</v>
          </cell>
          <cell r="C41">
            <v>13916</v>
          </cell>
          <cell r="I41">
            <v>65764</v>
          </cell>
          <cell r="K41">
            <v>71110</v>
          </cell>
          <cell r="M41">
            <v>69847</v>
          </cell>
          <cell r="N41">
            <v>-1.7761215018984644E-2</v>
          </cell>
        </row>
        <row r="42">
          <cell r="B42" t="str">
            <v>Diciembre</v>
          </cell>
          <cell r="C42">
            <v>61275</v>
          </cell>
          <cell r="I42">
            <v>66031</v>
          </cell>
          <cell r="K42">
            <v>68339</v>
          </cell>
          <cell r="M42">
            <v>67768</v>
          </cell>
          <cell r="N42">
            <v>-8.3554046737587262E-3</v>
          </cell>
        </row>
        <row r="43">
          <cell r="C43">
            <v>288930</v>
          </cell>
          <cell r="I43">
            <v>927869</v>
          </cell>
          <cell r="K43">
            <v>1136806</v>
          </cell>
          <cell r="M43">
            <v>892691</v>
          </cell>
          <cell r="N43">
            <v>-0.21473760694436872</v>
          </cell>
        </row>
        <row r="51">
          <cell r="C51">
            <v>2020</v>
          </cell>
          <cell r="I51">
            <v>2023</v>
          </cell>
          <cell r="K51">
            <v>2024</v>
          </cell>
          <cell r="M51">
            <v>2025</v>
          </cell>
        </row>
        <row r="52">
          <cell r="N52" t="str">
            <v>var 25/24</v>
          </cell>
        </row>
        <row r="53">
          <cell r="B53" t="str">
            <v>Enero</v>
          </cell>
          <cell r="C53">
            <v>55016</v>
          </cell>
          <cell r="I53">
            <v>0</v>
          </cell>
          <cell r="K53">
            <v>0</v>
          </cell>
          <cell r="M53">
            <v>0</v>
          </cell>
          <cell r="N53" t="str">
            <v>-</v>
          </cell>
        </row>
        <row r="54">
          <cell r="B54" t="str">
            <v>Febrero</v>
          </cell>
          <cell r="C54">
            <v>56665</v>
          </cell>
          <cell r="I54">
            <v>0</v>
          </cell>
          <cell r="K54">
            <v>0</v>
          </cell>
          <cell r="M54">
            <v>0</v>
          </cell>
          <cell r="N54" t="str">
            <v>-</v>
          </cell>
        </row>
        <row r="55">
          <cell r="B55" t="str">
            <v>Marzo</v>
          </cell>
          <cell r="C55">
            <v>16536</v>
          </cell>
          <cell r="I55">
            <v>0</v>
          </cell>
          <cell r="K55">
            <v>0</v>
          </cell>
          <cell r="M55">
            <v>0</v>
          </cell>
          <cell r="N55" t="str">
            <v>-</v>
          </cell>
        </row>
        <row r="56">
          <cell r="B56" t="str">
            <v>Abril</v>
          </cell>
          <cell r="C56">
            <v>0</v>
          </cell>
          <cell r="I56">
            <v>0</v>
          </cell>
          <cell r="K56">
            <v>0</v>
          </cell>
          <cell r="M56">
            <v>0</v>
          </cell>
          <cell r="N56" t="str">
            <v>-</v>
          </cell>
        </row>
        <row r="57">
          <cell r="B57" t="str">
            <v>Mayo</v>
          </cell>
          <cell r="C57">
            <v>0</v>
          </cell>
          <cell r="I57">
            <v>0</v>
          </cell>
          <cell r="K57">
            <v>0</v>
          </cell>
          <cell r="M57">
            <v>0</v>
          </cell>
          <cell r="N57" t="str">
            <v>-</v>
          </cell>
        </row>
        <row r="58">
          <cell r="B58" t="str">
            <v>Junio</v>
          </cell>
          <cell r="C58">
            <v>0</v>
          </cell>
          <cell r="I58">
            <v>58168</v>
          </cell>
          <cell r="K58">
            <v>0</v>
          </cell>
          <cell r="M58">
            <v>0</v>
          </cell>
          <cell r="N58" t="str">
            <v>-</v>
          </cell>
        </row>
        <row r="59">
          <cell r="B59" t="str">
            <v>Julio</v>
          </cell>
          <cell r="C59">
            <v>0</v>
          </cell>
          <cell r="I59">
            <v>80085</v>
          </cell>
          <cell r="K59">
            <v>0</v>
          </cell>
          <cell r="M59">
            <v>0</v>
          </cell>
          <cell r="N59" t="str">
            <v>-</v>
          </cell>
        </row>
        <row r="60">
          <cell r="B60" t="str">
            <v>Agosto</v>
          </cell>
          <cell r="C60">
            <v>25709</v>
          </cell>
          <cell r="I60">
            <v>64414</v>
          </cell>
          <cell r="K60">
            <v>0</v>
          </cell>
          <cell r="M60">
            <v>0</v>
          </cell>
          <cell r="N60" t="str">
            <v>-</v>
          </cell>
        </row>
        <row r="61">
          <cell r="B61" t="str">
            <v>Septiembre</v>
          </cell>
          <cell r="C61">
            <v>0</v>
          </cell>
          <cell r="I61">
            <v>63598</v>
          </cell>
          <cell r="K61">
            <v>0</v>
          </cell>
          <cell r="M61">
            <v>0</v>
          </cell>
          <cell r="N61" t="str">
            <v>-</v>
          </cell>
        </row>
        <row r="62">
          <cell r="B62" t="str">
            <v>Octubre</v>
          </cell>
          <cell r="C62">
            <v>0</v>
          </cell>
          <cell r="I62">
            <v>97611</v>
          </cell>
          <cell r="K62">
            <v>0</v>
          </cell>
          <cell r="M62">
            <v>0</v>
          </cell>
          <cell r="N62" t="str">
            <v>-</v>
          </cell>
        </row>
        <row r="63">
          <cell r="B63" t="str">
            <v>Noviembre</v>
          </cell>
          <cell r="C63">
            <v>13916</v>
          </cell>
          <cell r="I63">
            <v>65764</v>
          </cell>
          <cell r="K63">
            <v>0</v>
          </cell>
          <cell r="M63">
            <v>0</v>
          </cell>
          <cell r="N63" t="str">
            <v>-</v>
          </cell>
        </row>
        <row r="64">
          <cell r="B64" t="str">
            <v>Diciembre</v>
          </cell>
          <cell r="C64">
            <v>61275</v>
          </cell>
          <cell r="I64">
            <v>0</v>
          </cell>
          <cell r="K64">
            <v>0</v>
          </cell>
          <cell r="M64">
            <v>0</v>
          </cell>
          <cell r="N64" t="str">
            <v>-</v>
          </cell>
        </row>
        <row r="65">
          <cell r="C65">
            <v>0</v>
          </cell>
          <cell r="I65">
            <v>0</v>
          </cell>
          <cell r="K65">
            <v>0</v>
          </cell>
          <cell r="M65">
            <v>0</v>
          </cell>
          <cell r="N65" t="str">
            <v>-</v>
          </cell>
        </row>
        <row r="73">
          <cell r="C73">
            <v>2020</v>
          </cell>
          <cell r="I73">
            <v>2023</v>
          </cell>
          <cell r="K73">
            <v>2024</v>
          </cell>
          <cell r="M73">
            <v>2025</v>
          </cell>
        </row>
        <row r="74">
          <cell r="N74" t="str">
            <v>var 25/24</v>
          </cell>
        </row>
        <row r="75">
          <cell r="B75" t="str">
            <v>Enero</v>
          </cell>
          <cell r="C75">
            <v>6633</v>
          </cell>
          <cell r="I75">
            <v>0</v>
          </cell>
          <cell r="K75">
            <v>0</v>
          </cell>
          <cell r="M75">
            <v>0</v>
          </cell>
          <cell r="N75" t="str">
            <v>-</v>
          </cell>
        </row>
        <row r="76">
          <cell r="B76" t="str">
            <v>Febrero</v>
          </cell>
          <cell r="C76">
            <v>6152</v>
          </cell>
          <cell r="I76">
            <v>0</v>
          </cell>
          <cell r="K76">
            <v>0</v>
          </cell>
          <cell r="M76">
            <v>0</v>
          </cell>
          <cell r="N76" t="str">
            <v>-</v>
          </cell>
        </row>
        <row r="77">
          <cell r="B77" t="str">
            <v>Marzo</v>
          </cell>
          <cell r="C77">
            <v>2876</v>
          </cell>
          <cell r="I77">
            <v>0</v>
          </cell>
          <cell r="K77">
            <v>0</v>
          </cell>
          <cell r="M77">
            <v>0</v>
          </cell>
          <cell r="N77" t="str">
            <v>-</v>
          </cell>
        </row>
        <row r="78">
          <cell r="B78" t="str">
            <v>Abril</v>
          </cell>
          <cell r="C78">
            <v>0</v>
          </cell>
          <cell r="I78">
            <v>0</v>
          </cell>
          <cell r="K78">
            <v>0</v>
          </cell>
          <cell r="M78">
            <v>0</v>
          </cell>
          <cell r="N78" t="str">
            <v>-</v>
          </cell>
        </row>
        <row r="79">
          <cell r="B79" t="str">
            <v>Mayo</v>
          </cell>
          <cell r="C79">
            <v>0</v>
          </cell>
          <cell r="I79">
            <v>0</v>
          </cell>
          <cell r="K79">
            <v>0</v>
          </cell>
          <cell r="M79">
            <v>0</v>
          </cell>
          <cell r="N79" t="str">
            <v>-</v>
          </cell>
        </row>
        <row r="80">
          <cell r="B80" t="str">
            <v>Junio</v>
          </cell>
          <cell r="C80">
            <v>0</v>
          </cell>
          <cell r="I80">
            <v>0</v>
          </cell>
          <cell r="K80">
            <v>0</v>
          </cell>
          <cell r="M80">
            <v>0</v>
          </cell>
          <cell r="N80" t="str">
            <v>-</v>
          </cell>
        </row>
        <row r="81">
          <cell r="B81" t="str">
            <v>Julio</v>
          </cell>
          <cell r="C81">
            <v>0</v>
          </cell>
          <cell r="I81">
            <v>0</v>
          </cell>
          <cell r="K81">
            <v>0</v>
          </cell>
          <cell r="M81">
            <v>0</v>
          </cell>
          <cell r="N81" t="str">
            <v>-</v>
          </cell>
        </row>
        <row r="82">
          <cell r="B82" t="str">
            <v>Agosto</v>
          </cell>
          <cell r="C82">
            <v>0</v>
          </cell>
          <cell r="I82">
            <v>0</v>
          </cell>
          <cell r="K82">
            <v>0</v>
          </cell>
          <cell r="M82">
            <v>0</v>
          </cell>
          <cell r="N82" t="str">
            <v>-</v>
          </cell>
        </row>
        <row r="83">
          <cell r="B83" t="str">
            <v>Septiembre</v>
          </cell>
          <cell r="C83">
            <v>0</v>
          </cell>
          <cell r="I83">
            <v>0</v>
          </cell>
          <cell r="K83">
            <v>0</v>
          </cell>
          <cell r="M83">
            <v>0</v>
          </cell>
          <cell r="N83" t="str">
            <v>-</v>
          </cell>
        </row>
        <row r="84">
          <cell r="B84" t="str">
            <v>Octubre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N84" t="str">
            <v>-</v>
          </cell>
        </row>
        <row r="85">
          <cell r="B85" t="str">
            <v>Noviembre</v>
          </cell>
          <cell r="C85">
            <v>0</v>
          </cell>
          <cell r="I85">
            <v>0</v>
          </cell>
          <cell r="K85">
            <v>0</v>
          </cell>
          <cell r="M85">
            <v>0</v>
          </cell>
          <cell r="N85" t="str">
            <v>-</v>
          </cell>
        </row>
        <row r="86">
          <cell r="B86" t="str">
            <v>Diciembre</v>
          </cell>
          <cell r="C86">
            <v>0</v>
          </cell>
          <cell r="I86">
            <v>0</v>
          </cell>
          <cell r="K86">
            <v>0</v>
          </cell>
          <cell r="M86">
            <v>0</v>
          </cell>
          <cell r="N86" t="str">
            <v>-</v>
          </cell>
        </row>
        <row r="87">
          <cell r="C87">
            <v>0</v>
          </cell>
          <cell r="I87">
            <v>0</v>
          </cell>
          <cell r="K87">
            <v>0</v>
          </cell>
          <cell r="M87">
            <v>0</v>
          </cell>
          <cell r="N87" t="str">
            <v>-</v>
          </cell>
        </row>
        <row r="95">
          <cell r="C95">
            <v>2020</v>
          </cell>
          <cell r="I95">
            <v>2023</v>
          </cell>
          <cell r="K95">
            <v>2024</v>
          </cell>
          <cell r="M95">
            <v>2025</v>
          </cell>
        </row>
        <row r="96">
          <cell r="N96" t="str">
            <v>var 25/24</v>
          </cell>
        </row>
        <row r="97">
          <cell r="B97" t="str">
            <v>Enero</v>
          </cell>
          <cell r="C97" t="str">
            <v>-</v>
          </cell>
          <cell r="I97" t="str">
            <v>-</v>
          </cell>
          <cell r="K97" t="str">
            <v>-</v>
          </cell>
          <cell r="M97" t="str">
            <v>-</v>
          </cell>
          <cell r="N97" t="str">
            <v>-</v>
          </cell>
        </row>
        <row r="98">
          <cell r="B98" t="str">
            <v>Febrero</v>
          </cell>
          <cell r="C98" t="str">
            <v>-</v>
          </cell>
          <cell r="I98" t="str">
            <v>-</v>
          </cell>
          <cell r="K98" t="str">
            <v>-</v>
          </cell>
          <cell r="M98" t="str">
            <v>-</v>
          </cell>
          <cell r="N98" t="str">
            <v>-</v>
          </cell>
        </row>
        <row r="99">
          <cell r="B99" t="str">
            <v>Marzo</v>
          </cell>
          <cell r="C99" t="str">
            <v>-</v>
          </cell>
          <cell r="I99" t="str">
            <v>-</v>
          </cell>
          <cell r="K99" t="str">
            <v>-</v>
          </cell>
          <cell r="M99" t="str">
            <v>-</v>
          </cell>
          <cell r="N99" t="str">
            <v>-</v>
          </cell>
        </row>
        <row r="100">
          <cell r="B100" t="str">
            <v>Abril</v>
          </cell>
          <cell r="C100" t="str">
            <v>-</v>
          </cell>
          <cell r="I100" t="str">
            <v>-</v>
          </cell>
          <cell r="K100" t="str">
            <v>-</v>
          </cell>
          <cell r="M100" t="str">
            <v>-</v>
          </cell>
          <cell r="N100" t="str">
            <v>-</v>
          </cell>
        </row>
        <row r="101">
          <cell r="B101" t="str">
            <v>Mayo</v>
          </cell>
          <cell r="C101" t="str">
            <v>-</v>
          </cell>
          <cell r="I101" t="str">
            <v>-</v>
          </cell>
          <cell r="K101" t="str">
            <v>-</v>
          </cell>
          <cell r="M101" t="str">
            <v>-</v>
          </cell>
          <cell r="N101" t="str">
            <v>-</v>
          </cell>
        </row>
        <row r="102">
          <cell r="B102" t="str">
            <v>Junio</v>
          </cell>
          <cell r="C102" t="str">
            <v>-</v>
          </cell>
          <cell r="I102" t="str">
            <v>-</v>
          </cell>
          <cell r="K102" t="str">
            <v>-</v>
          </cell>
          <cell r="M102" t="str">
            <v>-</v>
          </cell>
          <cell r="N102" t="str">
            <v>-</v>
          </cell>
        </row>
        <row r="103">
          <cell r="B103" t="str">
            <v>Julio</v>
          </cell>
          <cell r="C103" t="str">
            <v>-</v>
          </cell>
          <cell r="I103" t="str">
            <v>-</v>
          </cell>
          <cell r="K103" t="str">
            <v>-</v>
          </cell>
          <cell r="M103" t="str">
            <v>-</v>
          </cell>
          <cell r="N103" t="str">
            <v>-</v>
          </cell>
        </row>
        <row r="104">
          <cell r="B104" t="str">
            <v>Agosto</v>
          </cell>
          <cell r="C104" t="str">
            <v>-</v>
          </cell>
          <cell r="I104" t="str">
            <v>-</v>
          </cell>
          <cell r="K104" t="str">
            <v>-</v>
          </cell>
          <cell r="M104" t="str">
            <v>-</v>
          </cell>
          <cell r="N104" t="str">
            <v>-</v>
          </cell>
        </row>
        <row r="105">
          <cell r="B105" t="str">
            <v>Septiembre</v>
          </cell>
          <cell r="C105" t="str">
            <v>-</v>
          </cell>
          <cell r="I105" t="str">
            <v>-</v>
          </cell>
          <cell r="K105" t="str">
            <v>-</v>
          </cell>
          <cell r="M105" t="str">
            <v>-</v>
          </cell>
          <cell r="N105" t="str">
            <v>-</v>
          </cell>
        </row>
        <row r="106">
          <cell r="B106" t="str">
            <v>Octubre</v>
          </cell>
          <cell r="C106" t="str">
            <v>-</v>
          </cell>
          <cell r="I106" t="str">
            <v>-</v>
          </cell>
          <cell r="K106" t="str">
            <v>-</v>
          </cell>
          <cell r="M106" t="str">
            <v>-</v>
          </cell>
          <cell r="N106" t="str">
            <v>-</v>
          </cell>
        </row>
        <row r="107">
          <cell r="B107" t="str">
            <v>Noviembre</v>
          </cell>
          <cell r="C107" t="str">
            <v>-</v>
          </cell>
          <cell r="I107" t="str">
            <v>-</v>
          </cell>
          <cell r="K107" t="str">
            <v>-</v>
          </cell>
          <cell r="M107" t="str">
            <v>-</v>
          </cell>
          <cell r="N107" t="str">
            <v>-</v>
          </cell>
        </row>
        <row r="108">
          <cell r="B108" t="str">
            <v>Diciembre</v>
          </cell>
          <cell r="C108" t="str">
            <v>-</v>
          </cell>
          <cell r="I108" t="str">
            <v>-</v>
          </cell>
          <cell r="K108" t="str">
            <v>-</v>
          </cell>
          <cell r="M108" t="str">
            <v>-</v>
          </cell>
          <cell r="N108" t="str">
            <v>-</v>
          </cell>
        </row>
        <row r="109">
          <cell r="C109" t="str">
            <v>-</v>
          </cell>
          <cell r="I109" t="str">
            <v>-</v>
          </cell>
          <cell r="K109" t="str">
            <v>-</v>
          </cell>
          <cell r="M109" t="str">
            <v>-</v>
          </cell>
          <cell r="N109" t="str">
            <v>-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F74CE-353A-4F81-982E-7E4156DE8DEB}">
  <dimension ref="B1:M56"/>
  <sheetViews>
    <sheetView showGridLines="0" tabSelected="1" workbookViewId="0"/>
  </sheetViews>
  <sheetFormatPr baseColWidth="10" defaultRowHeight="15" x14ac:dyDescent="0.25"/>
  <cols>
    <col min="1" max="1" width="13.7109375" customWidth="1"/>
    <col min="2" max="2" width="147.7109375" customWidth="1"/>
  </cols>
  <sheetData>
    <row r="1" spans="2:13" x14ac:dyDescent="0.25">
      <c r="B1" s="1" t="s">
        <v>0</v>
      </c>
    </row>
    <row r="2" spans="2:13" ht="36" x14ac:dyDescent="0.55000000000000004">
      <c r="B2" s="2" t="s">
        <v>1</v>
      </c>
      <c r="M2" t="e">
        <f>#REF!/#REF!</f>
        <v>#REF!</v>
      </c>
    </row>
    <row r="3" spans="2:13" ht="36" x14ac:dyDescent="0.55000000000000004">
      <c r="B3" s="2" t="s">
        <v>49</v>
      </c>
    </row>
    <row r="4" spans="2:13" ht="23.25" x14ac:dyDescent="0.35">
      <c r="B4" s="3" t="s">
        <v>213</v>
      </c>
    </row>
    <row r="5" spans="2:13" x14ac:dyDescent="0.25">
      <c r="B5" s="4"/>
    </row>
    <row r="6" spans="2:13" ht="21.75" thickBot="1" x14ac:dyDescent="0.4">
      <c r="B6" s="5" t="s">
        <v>2</v>
      </c>
    </row>
    <row r="7" spans="2:13" ht="15.75" thickTop="1" x14ac:dyDescent="0.25"/>
    <row r="8" spans="2:13" ht="15.75" x14ac:dyDescent="0.25">
      <c r="B8" s="6" t="s">
        <v>214</v>
      </c>
    </row>
    <row r="9" spans="2:13" ht="15.75" x14ac:dyDescent="0.25">
      <c r="B9" s="6" t="s">
        <v>3</v>
      </c>
    </row>
    <row r="10" spans="2:13" ht="15.75" x14ac:dyDescent="0.25">
      <c r="B10" s="6"/>
    </row>
    <row r="11" spans="2:13" ht="19.5" thickBot="1" x14ac:dyDescent="0.35">
      <c r="B11" s="7" t="s">
        <v>4</v>
      </c>
    </row>
    <row r="12" spans="2:13" ht="18.75" x14ac:dyDescent="0.3">
      <c r="B12" s="8"/>
    </row>
    <row r="13" spans="2:13" ht="15.75" x14ac:dyDescent="0.25">
      <c r="B13" s="6" t="s">
        <v>5</v>
      </c>
    </row>
    <row r="14" spans="2:13" ht="15.75" x14ac:dyDescent="0.25">
      <c r="B14" s="6" t="s">
        <v>6</v>
      </c>
    </row>
    <row r="15" spans="2:13" x14ac:dyDescent="0.25">
      <c r="B15" s="9"/>
    </row>
    <row r="16" spans="2:13" ht="19.5" thickBot="1" x14ac:dyDescent="0.35">
      <c r="B16" s="7" t="s">
        <v>7</v>
      </c>
    </row>
    <row r="17" spans="2:2" ht="15.75" x14ac:dyDescent="0.25">
      <c r="B17" s="6"/>
    </row>
    <row r="18" spans="2:2" ht="15.75" x14ac:dyDescent="0.25">
      <c r="B18" s="10" t="s">
        <v>8</v>
      </c>
    </row>
    <row r="19" spans="2:2" ht="15.75" x14ac:dyDescent="0.25">
      <c r="B19" s="6" t="s">
        <v>215</v>
      </c>
    </row>
    <row r="20" spans="2:2" ht="15.75" x14ac:dyDescent="0.25">
      <c r="B20" s="6" t="s">
        <v>216</v>
      </c>
    </row>
    <row r="21" spans="2:2" ht="15.75" x14ac:dyDescent="0.25">
      <c r="B21" s="6" t="s">
        <v>217</v>
      </c>
    </row>
    <row r="22" spans="2:2" ht="15.75" x14ac:dyDescent="0.25">
      <c r="B22" s="6" t="s">
        <v>9</v>
      </c>
    </row>
    <row r="23" spans="2:2" ht="15.75" x14ac:dyDescent="0.25">
      <c r="B23" s="6" t="s">
        <v>10</v>
      </c>
    </row>
    <row r="24" spans="2:2" ht="15.75" x14ac:dyDescent="0.25">
      <c r="B24" s="6" t="s">
        <v>11</v>
      </c>
    </row>
    <row r="25" spans="2:2" ht="15.75" x14ac:dyDescent="0.25">
      <c r="B25" s="6" t="s">
        <v>12</v>
      </c>
    </row>
    <row r="26" spans="2:2" ht="15.75" x14ac:dyDescent="0.25">
      <c r="B26" s="6" t="s">
        <v>13</v>
      </c>
    </row>
    <row r="27" spans="2:2" ht="15.75" x14ac:dyDescent="0.25">
      <c r="B27" s="6" t="s">
        <v>14</v>
      </c>
    </row>
    <row r="28" spans="2:2" ht="15.75" x14ac:dyDescent="0.25">
      <c r="B28" s="6" t="s">
        <v>15</v>
      </c>
    </row>
    <row r="29" spans="2:2" ht="15.75" x14ac:dyDescent="0.25">
      <c r="B29" s="6" t="s">
        <v>16</v>
      </c>
    </row>
    <row r="30" spans="2:2" ht="15.75" x14ac:dyDescent="0.25">
      <c r="B30" s="6" t="s">
        <v>17</v>
      </c>
    </row>
    <row r="31" spans="2:2" ht="15.75" x14ac:dyDescent="0.25">
      <c r="B31" s="10" t="s">
        <v>18</v>
      </c>
    </row>
    <row r="32" spans="2:2" ht="15.75" x14ac:dyDescent="0.25">
      <c r="B32" s="6" t="s">
        <v>19</v>
      </c>
    </row>
    <row r="33" spans="2:2" ht="15.75" x14ac:dyDescent="0.25">
      <c r="B33" s="6" t="s">
        <v>20</v>
      </c>
    </row>
    <row r="34" spans="2:2" ht="15.75" x14ac:dyDescent="0.25">
      <c r="B34" s="10" t="s">
        <v>21</v>
      </c>
    </row>
    <row r="35" spans="2:2" ht="15.75" x14ac:dyDescent="0.25">
      <c r="B35" s="6" t="s">
        <v>218</v>
      </c>
    </row>
    <row r="36" spans="2:2" ht="15.75" x14ac:dyDescent="0.25">
      <c r="B36" s="6" t="s">
        <v>219</v>
      </c>
    </row>
    <row r="37" spans="2:2" ht="15.75" x14ac:dyDescent="0.25">
      <c r="B37" s="6" t="str">
        <f>CONCATENATE("Pernoctaciones en los establecimientos alojativos de Tenerife según lugar de residencia y municipio de alojamiento (hotel + apartamento) - mes")</f>
        <v>Pernoctaciones en los establecimientos alojativos de Tenerife según lugar de residencia y municipio de alojamiento (hotel + apartamento) - mes</v>
      </c>
    </row>
    <row r="38" spans="2:2" ht="15.75" x14ac:dyDescent="0.25">
      <c r="B38" s="6" t="str">
        <f>CONCATENATE("Pernoctaciones en los establecimientos alojativos de Tenerife según lugar de residencia y municipio de alojamiento (hotel + apartamento) - acumulado")</f>
        <v>Pernoctaciones en los establecimientos alojativos de Tenerife según lugar de residencia y municipio de alojamiento (hotel + apartamento) - acumulado</v>
      </c>
    </row>
    <row r="39" spans="2:2" ht="15.75" x14ac:dyDescent="0.25">
      <c r="B39" s="6" t="str">
        <f>CONCATENATE("Pernoctaciones en los establecimientos alojativos de Tenerife según lugar de residencia y municipio de alojamiento (hotel + apartamento) - año")</f>
        <v>Pernoctaciones en los establecimientos alojativos de Tenerife según lugar de residencia y municipio de alojamiento (hotel + apartamento) - año</v>
      </c>
    </row>
    <row r="40" spans="2:2" ht="15.75" x14ac:dyDescent="0.25">
      <c r="B40" s="10" t="s">
        <v>22</v>
      </c>
    </row>
    <row r="41" spans="2:2" ht="15.75" x14ac:dyDescent="0.25">
      <c r="B41" s="6" t="s">
        <v>220</v>
      </c>
    </row>
    <row r="42" spans="2:2" ht="15.75" x14ac:dyDescent="0.25">
      <c r="B42" s="6" t="s">
        <v>221</v>
      </c>
    </row>
    <row r="43" spans="2:2" ht="15.75" x14ac:dyDescent="0.25">
      <c r="B43" s="10" t="s">
        <v>23</v>
      </c>
    </row>
    <row r="44" spans="2:2" ht="15.75" x14ac:dyDescent="0.25">
      <c r="B44" s="6" t="s">
        <v>222</v>
      </c>
    </row>
    <row r="45" spans="2:2" ht="15.75" x14ac:dyDescent="0.25">
      <c r="B45" s="10" t="s">
        <v>24</v>
      </c>
    </row>
    <row r="46" spans="2:2" ht="31.5" x14ac:dyDescent="0.25">
      <c r="B46" s="11" t="s">
        <v>25</v>
      </c>
    </row>
    <row r="47" spans="2:2" ht="15.75" x14ac:dyDescent="0.25">
      <c r="B47" s="11" t="s">
        <v>26</v>
      </c>
    </row>
    <row r="48" spans="2:2" ht="15.75" x14ac:dyDescent="0.25">
      <c r="B48" s="11" t="s">
        <v>27</v>
      </c>
    </row>
    <row r="49" spans="2:2" ht="15.75" x14ac:dyDescent="0.25">
      <c r="B49" s="10" t="s">
        <v>28</v>
      </c>
    </row>
    <row r="50" spans="2:2" ht="15.75" x14ac:dyDescent="0.25">
      <c r="B50" s="6" t="s">
        <v>223</v>
      </c>
    </row>
    <row r="51" spans="2:2" ht="15.75" x14ac:dyDescent="0.25">
      <c r="B51" s="6" t="s">
        <v>224</v>
      </c>
    </row>
    <row r="52" spans="2:2" ht="15.75" x14ac:dyDescent="0.25">
      <c r="B52" s="6" t="s">
        <v>225</v>
      </c>
    </row>
    <row r="53" spans="2:2" ht="15.75" x14ac:dyDescent="0.25">
      <c r="B53" s="6" t="s">
        <v>226</v>
      </c>
    </row>
    <row r="54" spans="2:2" ht="15.75" x14ac:dyDescent="0.25">
      <c r="B54" s="6" t="s">
        <v>29</v>
      </c>
    </row>
    <row r="55" spans="2:2" ht="15.75" x14ac:dyDescent="0.25">
      <c r="B55" s="6" t="s">
        <v>30</v>
      </c>
    </row>
    <row r="56" spans="2:2" ht="15.75" x14ac:dyDescent="0.25">
      <c r="B56" s="6" t="s">
        <v>31</v>
      </c>
    </row>
  </sheetData>
  <hyperlinks>
    <hyperlink ref="B13" location="'Plazas aloj islas cat y tipolog'!A1" tooltip="Plazas alojativas Canarias e islas" display="Plazas alojativas Canarias e islas" xr:uid="{38ED000C-2A07-4C9E-BAC2-BC52F5BD9083}"/>
    <hyperlink ref="B19" location="'Viajeros entr evol mensu TF'!A1" tooltip="Evolución mensual de viajeros entrentrados en Tenerife según lugar de residencia" display="Evolución mensual de viajeros entrados en Tenerife según lugar de residencia" xr:uid="{6090CAAF-7117-4BBF-BFF0-26C2A90F6A02}"/>
    <hyperlink ref="B14" location="'Establecim aloj islas cat y tip'!A1" tooltip="Establecimientos alojativos Canarias e islas" display="Establecimientos alojativos Canarias e islas" xr:uid="{22760789-9D78-415E-AF88-6287FEA3C93D}"/>
    <hyperlink ref="B32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mes" xr:uid="{7E4F3780-18C6-4CDF-8614-F8FE7B6C5A8F}"/>
    <hyperlink ref="B23" location="'Viajeros entr ti-cat ultimo mes'!A1" tooltip="Viajeros entrados en los establecimientos alojativos de Tenerife por municipio y categoría " display="Viajeros entrados en los establecimientos alojativos de Tenerife por municipio y categoría " xr:uid="{BA7F93A7-4DF1-4253-ADBC-ED4A7C33ADC9}"/>
    <hyperlink ref="B37" location="'Pernoctaciones lugar reside'!A1" tooltip="Pernoctaciones registradas en establecimientos alojativos de Canarias e islas según tipología y categoría" display="'Pernoctaciones lugar reside'!A1" xr:uid="{45575AA4-C91C-4D9A-B73C-BEBFCC073D5E}"/>
    <hyperlink ref="B8" location="'Resumen indicadores (aloj)'!A1" tooltip="Resumen indicadores Tenerife" display="'Resumen indicadores (aloj)'!A1" xr:uid="{0077DD86-0473-484E-B34E-6ED0F22DA9D0}"/>
    <hyperlink ref="B9" location="'Resumen indicadores municipios '!A1" tooltip="Resumen indicadores municipios Tenerife" display="Resumen indicadores municipios Tenerife" xr:uid="{3740C407-4631-40C9-9A5C-C3E90BACAF5A}"/>
    <hyperlink ref="B20" location="'Viajeros entr evol mensu TF cat'!A1" tooltip="Evolución mensual de viajeros entrentrados en Tenerife según lugar de residencia" display="'Viajeros entr evol mensu TF cat'!A1" xr:uid="{4FACCBFE-6216-45B1-8BA5-1804815F2998}"/>
    <hyperlink ref="B21" location="'Viajeros entr evol anual TF cat'!A1" tooltip="Evolución mensual de viajeros entrentrados en Tenerife según lugar de residencia" display="'Viajeros entr evol anual TF cat'!A1" xr:uid="{3D14F94C-A9D8-4873-B628-DC89304E541B}"/>
    <hyperlink ref="B33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acumulado" xr:uid="{BAD08AAB-E409-4AB0-B0AE-43B15B09098C}"/>
    <hyperlink ref="B24" location="'viaj entrados lugar resid años '!A1" tooltip="Viajeros entrados en los establecimientos alojativos de Tenerife según lugar de residencia y municipio de alojamiento" display="Viajeros entrados en los establecimientos alojativos de Tenerife según lugar de residencia y municipio de alojamiento - año" xr:uid="{7D4CD2C9-547D-4E1D-B90D-18575CFCAE76}"/>
    <hyperlink ref="B25" location="'viaj entrados lugar residencia'!A1" tooltip="Viajeros entrados en los establecimientos alojativos de Tenerife según lugar de residencia y municipio de alojamiento" display="Viajeros entrados en los establecimientos alojativos de Tenerife según lugar de residencia y municipio de alojamiento - mes" xr:uid="{D48319E3-AFE1-4512-8D2C-B59855E61831}"/>
    <hyperlink ref="B26" location="'viaj entrados lugar residen acu'!A1" tooltip="Viajeros entrados en los establecimientos alojativos de Tenerife según lugar de residencia y municipio de alojamiento" display="Viajeros entrados en los establecimientos alojativos de Tenerife según lugar de residencia y municipio de alojamiento - acumulado" xr:uid="{BCF69C40-11F1-460D-AF00-482CAA86A2E9}"/>
    <hyperlink ref="B27:B28" location="'viaj entrados lugar residen acu'!A1" tooltip="Viajeros entrados en los establecimientos alojativos de según lugar de residencia y municipio de alojamiento" display="Viajeros entrados en los establecimientos alojativos de según lugar de residencia y municipio de alojamiento - acumulado" xr:uid="{A0175823-4A8F-471B-8D99-7F31843E6FEA}"/>
    <hyperlink ref="B27" location="'viaj entrados lugar residen hot'!A1" tooltip="Viajeros entrados en los hoteles de Tenerife según lugar de residencia y municipio de alojamiento - acumulado" display="Viajeros entrados en los hoteles de Tenerife según lugar de residencia y municipio de alojamiento - acumulado" xr:uid="{0C4B8738-ADD0-404A-9CC4-CC6119A4BEEB}"/>
    <hyperlink ref="B29" location="'viaj entrados lugar residen cat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cumulado" xr:uid="{5A335A2A-A099-49A4-A38B-B6DD00F1BE45}"/>
    <hyperlink ref="B28" location="'viaj entrados lugar residen apt'!A1" tooltip="Viajeros entrados en los apartamentos de Tenerife según lugar de residencia y municipio de alojamiento" display="Viajeros entrados en los apartamentos de Tenerife según lugar de residencia y municipio de alojamiento - acumulado" xr:uid="{B625BE1B-9C89-4981-96D6-7E0F49D4D793}"/>
    <hyperlink ref="B30" location="'viaj entr lugar res año categor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ño" xr:uid="{2681C3D7-5D0A-4309-9244-5E374CB07E4E}"/>
    <hyperlink ref="B50" location="'distribución españoles x Resid'!A1" tooltip="=CONCATENAR(&quot;Viajeros españoles entrados en los hoteles y apartamentos de &quot;;Actualizaciones!$B$3;&quot; según lugar de residencia&quot;)" display="=CONCATENAR(&quot;Viajeros españoles entrados en los hoteles y apartamentos de &quot;;Actualizaciones!$B$3;&quot; según lugar de residencia - acumulado&quot;)" xr:uid="{7D1710BF-666B-4849-B7CD-8CA84CE615F3}"/>
    <hyperlink ref="B22" location="'distribución españoles x mun al'!A1" tooltip="Viajeros peninsulares entrados en los hoteles y apartamentos de Tenerife por municipio de alojamiento" display="Viajeros peninsulares entrados en los hoteles y apartamentos de Tenerife por municipio de alojamiento - acumulado" xr:uid="{DF700565-FF3B-4954-BA38-CA6C8A9D9037}"/>
    <hyperlink ref="B53" location="'distribución canarias x munici'!A1" tooltip="=CONCATENAR(&quot;Viajeros canarios entrados en los hoteles y apartamentos de &quot;;Actualizaciones!$B$3;&quot; por tipología y categoría de alojamiento&quot;)" display="'distribución canarias x munici'!A1" xr:uid="{058029E2-3637-4524-8FCE-01D0D0F14FF7}"/>
    <hyperlink ref="B35" location="'Pernoctaciones evol mensu TF'!A1" tooltip="Evolución mensual de pernoctaciones en Tenerife según lugar de residencia" display="'Pernoctaciones evol mensu TF'!A1" xr:uid="{4302DD9A-B0A7-460E-8292-CA395D0341F2}"/>
    <hyperlink ref="B36" location="'Pernocta evol mensu TF cat'!A1" tooltip="Evolución mensual de pernoctaciones en Tenerife según lugar de residencia" display="'Pernocta evol mensu TF cat'!A1" xr:uid="{68856DAA-A9CA-4BAB-B2DA-22979F296843}"/>
    <hyperlink ref="B38" location="'Pernoctaciones lugar residen ac'!A1" tooltip="Pernoctaciones registradas en establecimientos alojativos de Canarias e islas según tipología y categoría" display="'Pernoctaciones lugar residen ac'!A1" xr:uid="{AFE25D89-869E-491D-B1E2-E6ECB93423AD}"/>
    <hyperlink ref="B39" location="'Pernoctaciones lugar reside año'!A1" tooltip="Pernoctaciones registradas en establecimientos alojativos de Canarias e islas según tipología y categoría" display="'Pernoctaciones lugar reside año'!A1" xr:uid="{DA184488-E496-4CCE-A389-BF7BED30DBB7}"/>
    <hyperlink ref="B46" location="'ADR RevPAR ingresos totales ult'!A1" tooltip="Pernoctaciones registradas en establecimientos alojativos de Canarias e islas según tipología y categoría" display="Tarifa media diaria ADR por habitación en los establecimientos alojativos Tenerife por municipio  (hotel + apartamento) " xr:uid="{11D6DE33-A29D-4021-A318-E24640BFCCDC}"/>
    <hyperlink ref="B41" location="'EM evol menusual lugar resd'!A1" tooltip="Evolución mensual de estancia media en Tenerife según lugar de residencia" display="'EM evol menusual lugar resd'!A1" xr:uid="{967E7F2F-6D85-4840-A0B2-CC94FAC49C0E}"/>
    <hyperlink ref="B42" location="'EM evol mensu TF cat '!A1" tooltip="Evolución mensual de estancia media en Tenerife según lugar de residencia" display="'EM evol mensu TF cat '!A1" xr:uid="{F6F0D0DF-3CEF-4009-BB7C-66FDB7D6E71C}"/>
    <hyperlink ref="B44" location="'tasa de ocupación evol mens'!A1" tooltip="Evolución mensual de estancia media en Tenerife según lugar de residencia" display="'tasa de ocupación evol mens'!A1" xr:uid="{A0AEC515-05F7-4271-A967-7839B55EA174}"/>
    <hyperlink ref="B52" location="'distribución peninsula x munici'!A1" tooltip="=CONCATENAR(&quot;Viajeros peninsulares entrados en los hoteles y apartamentos de &quot;;Actualizaciones!$B$3;&quot; por tipología y categoría de alojamiento&quot;)" display="'distribución peninsula x munici'!A1" xr:uid="{38EE27F1-A9CA-40DF-9787-B19A28E37291}"/>
    <hyperlink ref="B51" location="'distribución españoles x mun al'!A1" tooltip="=CONCATENAR(&quot;Viajeros españoles entrados en los hoteles y apartamentos de &quot;;Actualizaciones!$B$3;&quot; por tipología y categoría de alojamiento&quot;)" display="'distribución españoles x mun al'!A1" xr:uid="{C8C9D845-3A84-4FDA-A2D0-7DFAB755FDFB}"/>
    <hyperlink ref="B54" location="'evolución anual viaj ent españo'!A1" tooltip="Viajeros españoles entrados en los hoteles y apartamentos de Tenerife por municipio de alojamiento" display="Viajeros españoles entrados en los hoteles y apartamentos de Tenerife por municipio de alojamiento" xr:uid="{58B94BC9-B423-4F4E-A376-CE727AC97269}"/>
    <hyperlink ref="B55" location="'evolución anual viaj ent penins'!A1" tooltip="Viajeros peninsulares entrados en los hoteles y apartamentos de Tenerife por municipio de alojamiento" display="Viajeros peninsulares entrados en los hoteles y apartamentos de Tenerife por municipio de alojamiento" xr:uid="{310E00F5-AE09-4840-ADC7-272BE235A59C}"/>
    <hyperlink ref="B56" location="'evolución anual viaj ent canari'!A1" tooltip="Viajeros canarios entrados en los hoteles y apartamentos de Tenerife por municipio de alojamiento" display="Viajeros canarios entrados en los hoteles y apartamentos de Tenerife por municipio de alojamiento" xr:uid="{DFAD5A61-1D7E-49B2-81AC-0F9D74FE88F6}"/>
    <hyperlink ref="B47" location="'ADR municipios'!A1" display="Tarifa media diaria (ADR) Tenerife y municipios" xr:uid="{21D43D8C-F8FE-4D44-8329-973F911436A8}"/>
    <hyperlink ref="B48" location="'RevPAR  municipios'!A1" display="Ingresos medios por habitación (RevPar) Tenerife y municipios" xr:uid="{851AABD6-3D92-4657-9587-D17C8ADBDD2D}"/>
  </hyperlink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30CB-A1E4-465B-9A8F-73FB0F222699}">
  <sheetPr>
    <tabColor theme="7" tint="0.79998168889431442"/>
  </sheetPr>
  <dimension ref="A4:M5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6" t="s">
        <v>254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137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4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9896</v>
      </c>
      <c r="D9" s="118">
        <v>7.2673350041771094</v>
      </c>
      <c r="E9" s="117">
        <v>17947</v>
      </c>
      <c r="F9" s="118">
        <f t="shared" ref="F9:J21" si="3">IFERROR(E9/C9-1,"-")</f>
        <v>0.81356103476151986</v>
      </c>
      <c r="G9" s="117">
        <v>15841</v>
      </c>
      <c r="H9" s="118">
        <f t="shared" si="3"/>
        <v>-0.11734551735666132</v>
      </c>
      <c r="I9" s="117">
        <v>14788</v>
      </c>
      <c r="J9" s="118">
        <f t="shared" si="3"/>
        <v>-6.6473076194684677E-2</v>
      </c>
      <c r="K9" s="117">
        <v>15932</v>
      </c>
      <c r="L9" s="118">
        <f t="shared" ref="L9" si="4">IFERROR(K9/I9-1,"-")</f>
        <v>7.7360021639166998E-2</v>
      </c>
    </row>
    <row r="10" spans="1:13" x14ac:dyDescent="0.25">
      <c r="A10" s="1" t="s">
        <v>77</v>
      </c>
      <c r="B10" s="116" t="s">
        <v>78</v>
      </c>
      <c r="C10" s="117">
        <v>10397</v>
      </c>
      <c r="D10" s="118">
        <v>5.6904761904761907</v>
      </c>
      <c r="E10" s="117">
        <v>18389</v>
      </c>
      <c r="F10" s="118">
        <f t="shared" si="3"/>
        <v>0.76868327402135228</v>
      </c>
      <c r="G10" s="117">
        <v>24407</v>
      </c>
      <c r="H10" s="118">
        <f t="shared" si="3"/>
        <v>0.32726086247213004</v>
      </c>
      <c r="I10" s="117">
        <v>15773</v>
      </c>
      <c r="J10" s="118">
        <f t="shared" si="3"/>
        <v>-0.35375097308149306</v>
      </c>
      <c r="K10" s="117">
        <v>16379</v>
      </c>
      <c r="L10" s="118">
        <f>IFERROR(K10/I10-1,"-")</f>
        <v>3.8420084955303357E-2</v>
      </c>
    </row>
    <row r="11" spans="1:13" x14ac:dyDescent="0.25">
      <c r="A11" s="1" t="s">
        <v>79</v>
      </c>
      <c r="B11" s="116" t="s">
        <v>80</v>
      </c>
      <c r="C11" s="117">
        <v>10842</v>
      </c>
      <c r="D11" s="118">
        <v>2.6260869565217391</v>
      </c>
      <c r="E11" s="117">
        <v>16137</v>
      </c>
      <c r="F11" s="118">
        <f t="shared" si="3"/>
        <v>0.48837852794687331</v>
      </c>
      <c r="G11" s="117">
        <v>20474</v>
      </c>
      <c r="H11" s="118">
        <f t="shared" si="3"/>
        <v>0.2687612319514161</v>
      </c>
      <c r="I11" s="117">
        <v>15653</v>
      </c>
      <c r="J11" s="118">
        <f t="shared" si="3"/>
        <v>-0.23546937579368954</v>
      </c>
      <c r="K11" s="117">
        <v>17122</v>
      </c>
      <c r="L11" s="118">
        <f>IFERROR(K11/I11-1,"-")</f>
        <v>9.3847824698140903E-2</v>
      </c>
    </row>
    <row r="12" spans="1:13" x14ac:dyDescent="0.25">
      <c r="A12" s="1" t="s">
        <v>81</v>
      </c>
      <c r="B12" s="116" t="s">
        <v>82</v>
      </c>
      <c r="C12" s="117">
        <v>13123</v>
      </c>
      <c r="D12" s="118">
        <v>2.6161476990906585</v>
      </c>
      <c r="E12" s="117">
        <v>11699</v>
      </c>
      <c r="F12" s="118">
        <f t="shared" si="3"/>
        <v>-0.10851177322258632</v>
      </c>
      <c r="G12" s="117">
        <v>17811</v>
      </c>
      <c r="H12" s="118">
        <f t="shared" si="3"/>
        <v>0.52243781519788013</v>
      </c>
      <c r="I12" s="117">
        <v>15445</v>
      </c>
      <c r="J12" s="118">
        <f t="shared" si="3"/>
        <v>-0.13283925663915552</v>
      </c>
      <c r="K12" s="117">
        <v>15554</v>
      </c>
      <c r="L12" s="118">
        <f>IFERROR(K12/I12-1,"-")</f>
        <v>7.0573000971188016E-3</v>
      </c>
    </row>
    <row r="13" spans="1:13" x14ac:dyDescent="0.25">
      <c r="A13" s="1" t="s">
        <v>83</v>
      </c>
      <c r="B13" s="116" t="s">
        <v>84</v>
      </c>
      <c r="C13" s="117">
        <v>12688</v>
      </c>
      <c r="D13" s="118">
        <v>1.9322856482551423</v>
      </c>
      <c r="E13" s="117">
        <v>7550</v>
      </c>
      <c r="F13" s="118">
        <f t="shared" si="3"/>
        <v>-0.40494955863808324</v>
      </c>
      <c r="G13" s="117">
        <v>22267</v>
      </c>
      <c r="H13" s="118">
        <f t="shared" si="3"/>
        <v>1.9492715231788078</v>
      </c>
      <c r="I13" s="117">
        <v>16341</v>
      </c>
      <c r="J13" s="118">
        <f t="shared" si="3"/>
        <v>-0.26613374051286653</v>
      </c>
      <c r="K13" s="117">
        <v>14916</v>
      </c>
      <c r="L13" s="118">
        <f>IFERROR(K13/I13-1,"-")</f>
        <v>-8.7203965485588397E-2</v>
      </c>
    </row>
    <row r="14" spans="1:13" x14ac:dyDescent="0.25">
      <c r="A14" s="1" t="s">
        <v>85</v>
      </c>
      <c r="B14" s="116" t="s">
        <v>86</v>
      </c>
      <c r="C14" s="117">
        <v>10420</v>
      </c>
      <c r="D14" s="118">
        <v>2.1556632344033919</v>
      </c>
      <c r="E14" s="117">
        <v>14934</v>
      </c>
      <c r="F14" s="118">
        <f t="shared" si="3"/>
        <v>0.43320537428023043</v>
      </c>
      <c r="G14" s="117">
        <v>16055</v>
      </c>
      <c r="H14" s="118">
        <f t="shared" si="3"/>
        <v>7.5063613231552084E-2</v>
      </c>
      <c r="I14" s="117">
        <v>16193</v>
      </c>
      <c r="J14" s="118">
        <f t="shared" si="3"/>
        <v>8.595453129865982E-3</v>
      </c>
      <c r="K14" s="117"/>
      <c r="L14" s="118"/>
    </row>
    <row r="15" spans="1:13" x14ac:dyDescent="0.25">
      <c r="A15" s="1" t="s">
        <v>87</v>
      </c>
      <c r="B15" s="116" t="s">
        <v>88</v>
      </c>
      <c r="C15" s="117">
        <v>24503</v>
      </c>
      <c r="D15" s="118">
        <v>9.299705758722153</v>
      </c>
      <c r="E15" s="117">
        <v>17055</v>
      </c>
      <c r="F15" s="118">
        <f t="shared" si="3"/>
        <v>-0.3039627800677468</v>
      </c>
      <c r="G15" s="117">
        <v>16852</v>
      </c>
      <c r="H15" s="118">
        <f t="shared" si="3"/>
        <v>-1.190266783934335E-2</v>
      </c>
      <c r="I15" s="117">
        <v>17502</v>
      </c>
      <c r="J15" s="118">
        <f t="shared" si="3"/>
        <v>3.8571089484927601E-2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14928</v>
      </c>
      <c r="D16" s="118">
        <v>1.3158547936704932</v>
      </c>
      <c r="E16" s="117">
        <v>11309</v>
      </c>
      <c r="F16" s="118">
        <f t="shared" si="3"/>
        <v>-0.242430332261522</v>
      </c>
      <c r="G16" s="117">
        <v>25050</v>
      </c>
      <c r="H16" s="118">
        <f t="shared" si="3"/>
        <v>1.2150499602086833</v>
      </c>
      <c r="I16" s="117">
        <v>16404</v>
      </c>
      <c r="J16" s="118">
        <f t="shared" si="3"/>
        <v>-0.34514970059880234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10763</v>
      </c>
      <c r="D17" s="118">
        <v>0.28744019138755972</v>
      </c>
      <c r="E17" s="117">
        <v>16386</v>
      </c>
      <c r="F17" s="118">
        <f t="shared" si="3"/>
        <v>0.52243798197528579</v>
      </c>
      <c r="G17" s="117">
        <v>17100</v>
      </c>
      <c r="H17" s="118">
        <f t="shared" si="3"/>
        <v>4.3573782497253744E-2</v>
      </c>
      <c r="I17" s="117">
        <v>13666</v>
      </c>
      <c r="J17" s="118">
        <f t="shared" si="3"/>
        <v>-0.20081871345029245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14777</v>
      </c>
      <c r="D18" s="118">
        <v>8.1850794348048872E-2</v>
      </c>
      <c r="E18" s="117">
        <v>17351</v>
      </c>
      <c r="F18" s="118">
        <f t="shared" si="3"/>
        <v>0.17418961900250385</v>
      </c>
      <c r="G18" s="117">
        <v>24595</v>
      </c>
      <c r="H18" s="118">
        <f t="shared" si="3"/>
        <v>0.41749755057345395</v>
      </c>
      <c r="I18" s="117">
        <v>16756</v>
      </c>
      <c r="J18" s="118">
        <f t="shared" si="3"/>
        <v>-0.31872331774750962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14622</v>
      </c>
      <c r="D19" s="118">
        <v>0.12754472547809992</v>
      </c>
      <c r="E19" s="117">
        <v>12399</v>
      </c>
      <c r="F19" s="118">
        <f t="shared" si="3"/>
        <v>-0.15203118588428399</v>
      </c>
      <c r="G19" s="117">
        <v>15829</v>
      </c>
      <c r="H19" s="118">
        <f t="shared" si="3"/>
        <v>0.27663521251713852</v>
      </c>
      <c r="I19" s="117">
        <v>15073</v>
      </c>
      <c r="J19" s="118">
        <f t="shared" si="3"/>
        <v>-4.7760439699286117E-2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14121</v>
      </c>
      <c r="D20" s="118">
        <v>0.48751711787633001</v>
      </c>
      <c r="E20" s="117">
        <v>12492</v>
      </c>
      <c r="F20" s="118">
        <f t="shared" si="3"/>
        <v>-0.11536010197578073</v>
      </c>
      <c r="G20" s="117">
        <v>15575</v>
      </c>
      <c r="H20" s="118">
        <f t="shared" si="3"/>
        <v>0.24679795068844057</v>
      </c>
      <c r="I20" s="117">
        <v>15082</v>
      </c>
      <c r="J20" s="118">
        <f t="shared" si="3"/>
        <v>-3.1653290529695011E-2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161080</v>
      </c>
      <c r="D21" s="121">
        <v>1.2911925352753757</v>
      </c>
      <c r="E21" s="120">
        <v>173648</v>
      </c>
      <c r="F21" s="121">
        <f t="shared" si="3"/>
        <v>7.8023342438539922E-2</v>
      </c>
      <c r="G21" s="120">
        <v>231856</v>
      </c>
      <c r="H21" s="121">
        <f t="shared" si="3"/>
        <v>0.33520685524739702</v>
      </c>
      <c r="I21" s="120">
        <v>188676</v>
      </c>
      <c r="J21" s="121">
        <f t="shared" si="3"/>
        <v>-0.1862362845904354</v>
      </c>
      <c r="K21" s="120">
        <v>79903</v>
      </c>
      <c r="L21" s="121">
        <v>2.4397435897435926E-2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17"/>
      <c r="L23" s="107"/>
    </row>
    <row r="24" spans="1:13" x14ac:dyDescent="0.25">
      <c r="I24" s="122"/>
      <c r="L24" s="81"/>
    </row>
    <row r="25" spans="1:13" x14ac:dyDescent="0.25">
      <c r="B25" t="s">
        <v>12</v>
      </c>
    </row>
    <row r="26" spans="1:13" ht="48.75" customHeight="1" thickBot="1" x14ac:dyDescent="0.3">
      <c r="B26" s="276" t="s">
        <v>255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142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4">
        <f t="shared" ref="C29" si="5">E29-1</f>
        <v>2022</v>
      </c>
      <c r="D29" s="301"/>
      <c r="E29" s="302">
        <f t="shared" ref="E29" si="6">G29-1</f>
        <v>2023</v>
      </c>
      <c r="F29" s="301"/>
      <c r="G29" s="302">
        <f t="shared" ref="G29" si="7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7546</v>
      </c>
      <c r="D31" s="118">
        <v>5.5617391304347823</v>
      </c>
      <c r="E31" s="117">
        <v>17462</v>
      </c>
      <c r="F31" s="118">
        <f t="shared" ref="F31:J43" si="8">IFERROR(E31/C31-1,"-")</f>
        <v>1.31407368142062</v>
      </c>
      <c r="G31" s="117">
        <v>12086</v>
      </c>
      <c r="H31" s="118">
        <f t="shared" si="8"/>
        <v>-0.30786851448860386</v>
      </c>
      <c r="I31" s="117">
        <v>11355</v>
      </c>
      <c r="J31" s="118">
        <f t="shared" si="8"/>
        <v>-6.0483203706768185E-2</v>
      </c>
      <c r="K31" s="117">
        <v>13273</v>
      </c>
      <c r="L31" s="118">
        <f t="shared" ref="L31:L35" si="9">IFERROR(K31/I31-1,"-")</f>
        <v>0.16891237340378695</v>
      </c>
    </row>
    <row r="32" spans="1:13" x14ac:dyDescent="0.25">
      <c r="B32" s="116" t="s">
        <v>78</v>
      </c>
      <c r="C32" s="117">
        <v>9937</v>
      </c>
      <c r="D32" s="118">
        <v>5.6423796791443852</v>
      </c>
      <c r="E32" s="117">
        <v>17660</v>
      </c>
      <c r="F32" s="118">
        <f t="shared" si="8"/>
        <v>0.77719633692261247</v>
      </c>
      <c r="G32" s="117">
        <v>20778</v>
      </c>
      <c r="H32" s="118">
        <f t="shared" si="8"/>
        <v>0.17655719139297843</v>
      </c>
      <c r="I32" s="117">
        <v>12705</v>
      </c>
      <c r="J32" s="118">
        <f t="shared" si="8"/>
        <v>-0.38853595148714992</v>
      </c>
      <c r="K32" s="117">
        <v>13088</v>
      </c>
      <c r="L32" s="118">
        <f t="shared" si="9"/>
        <v>3.0145611963793728E-2</v>
      </c>
    </row>
    <row r="33" spans="2:12" x14ac:dyDescent="0.25">
      <c r="B33" s="116" t="s">
        <v>80</v>
      </c>
      <c r="C33" s="117">
        <v>10258</v>
      </c>
      <c r="D33" s="118">
        <v>2.5118110236220472</v>
      </c>
      <c r="E33" s="117">
        <v>15316</v>
      </c>
      <c r="F33" s="118">
        <f t="shared" si="8"/>
        <v>0.49307857282121281</v>
      </c>
      <c r="G33" s="117">
        <v>16717</v>
      </c>
      <c r="H33" s="118">
        <f t="shared" si="8"/>
        <v>9.1472969443719077E-2</v>
      </c>
      <c r="I33" s="117">
        <v>12400</v>
      </c>
      <c r="J33" s="118">
        <f t="shared" si="8"/>
        <v>-0.25824011485314347</v>
      </c>
      <c r="K33" s="117">
        <v>13557</v>
      </c>
      <c r="L33" s="118">
        <f t="shared" si="9"/>
        <v>9.3306451612903185E-2</v>
      </c>
    </row>
    <row r="34" spans="2:12" x14ac:dyDescent="0.25">
      <c r="B34" s="116" t="s">
        <v>82</v>
      </c>
      <c r="C34" s="117">
        <v>12235</v>
      </c>
      <c r="D34" s="118">
        <v>2.4474499859115242</v>
      </c>
      <c r="E34" s="117">
        <v>10715</v>
      </c>
      <c r="F34" s="118">
        <f t="shared" si="8"/>
        <v>-0.12423375561912542</v>
      </c>
      <c r="G34" s="117">
        <v>15251</v>
      </c>
      <c r="H34" s="118">
        <f t="shared" si="8"/>
        <v>0.42333177788147447</v>
      </c>
      <c r="I34" s="117">
        <v>11996</v>
      </c>
      <c r="J34" s="118">
        <f t="shared" si="8"/>
        <v>-0.21342862763097503</v>
      </c>
      <c r="K34" s="117">
        <v>12834</v>
      </c>
      <c r="L34" s="118">
        <f t="shared" si="9"/>
        <v>6.9856618872957688E-2</v>
      </c>
    </row>
    <row r="35" spans="2:12" x14ac:dyDescent="0.25">
      <c r="B35" s="116" t="s">
        <v>84</v>
      </c>
      <c r="C35" s="117">
        <v>12175</v>
      </c>
      <c r="D35" s="118">
        <v>1.8660546139359697</v>
      </c>
      <c r="E35" s="117">
        <v>6778</v>
      </c>
      <c r="F35" s="118">
        <f t="shared" si="8"/>
        <v>-0.44328542094455847</v>
      </c>
      <c r="G35" s="117">
        <v>19282</v>
      </c>
      <c r="H35" s="118">
        <f t="shared" si="8"/>
        <v>1.844791974033638</v>
      </c>
      <c r="I35" s="117">
        <v>13628</v>
      </c>
      <c r="J35" s="118">
        <f t="shared" si="8"/>
        <v>-0.29322684368841412</v>
      </c>
      <c r="K35" s="117">
        <v>12578</v>
      </c>
      <c r="L35" s="118">
        <f t="shared" si="9"/>
        <v>-7.704725565013204E-2</v>
      </c>
    </row>
    <row r="36" spans="2:12" x14ac:dyDescent="0.25">
      <c r="B36" s="116" t="s">
        <v>86</v>
      </c>
      <c r="C36" s="117">
        <v>10004</v>
      </c>
      <c r="D36" s="118">
        <v>2.0886075949367089</v>
      </c>
      <c r="E36" s="117">
        <v>14510</v>
      </c>
      <c r="F36" s="118">
        <f t="shared" si="8"/>
        <v>0.45041983206717306</v>
      </c>
      <c r="G36" s="117">
        <v>12747</v>
      </c>
      <c r="H36" s="118">
        <f t="shared" si="8"/>
        <v>-0.12150241212956581</v>
      </c>
      <c r="I36" s="117">
        <v>13316</v>
      </c>
      <c r="J36" s="118">
        <f t="shared" si="8"/>
        <v>4.4637954028398763E-2</v>
      </c>
      <c r="K36" s="117"/>
      <c r="L36" s="118"/>
    </row>
    <row r="37" spans="2:12" x14ac:dyDescent="0.25">
      <c r="B37" s="116" t="s">
        <v>88</v>
      </c>
      <c r="C37" s="117">
        <v>23736</v>
      </c>
      <c r="D37" s="118">
        <v>9.2976138828633399</v>
      </c>
      <c r="E37" s="117">
        <v>16301</v>
      </c>
      <c r="F37" s="118">
        <f t="shared" si="8"/>
        <v>-0.31323727671048196</v>
      </c>
      <c r="G37" s="117">
        <v>13444</v>
      </c>
      <c r="H37" s="118">
        <f t="shared" si="8"/>
        <v>-0.17526532114594195</v>
      </c>
      <c r="I37" s="117">
        <v>14555</v>
      </c>
      <c r="J37" s="118">
        <f t="shared" si="8"/>
        <v>8.2639095507289539E-2</v>
      </c>
      <c r="K37" s="117"/>
      <c r="L37" s="118"/>
    </row>
    <row r="38" spans="2:12" x14ac:dyDescent="0.25">
      <c r="B38" s="116" t="s">
        <v>90</v>
      </c>
      <c r="C38" s="117">
        <v>14117</v>
      </c>
      <c r="D38" s="118">
        <v>1.2312312312312312</v>
      </c>
      <c r="E38" s="117">
        <v>10339</v>
      </c>
      <c r="F38" s="118">
        <f t="shared" si="8"/>
        <v>-0.26762059927746684</v>
      </c>
      <c r="G38" s="117">
        <v>21855</v>
      </c>
      <c r="H38" s="118">
        <f t="shared" si="8"/>
        <v>1.1138407969822999</v>
      </c>
      <c r="I38" s="117">
        <v>12946</v>
      </c>
      <c r="J38" s="118">
        <f t="shared" si="8"/>
        <v>-0.40764127202013267</v>
      </c>
      <c r="K38" s="117"/>
      <c r="L38" s="118"/>
    </row>
    <row r="39" spans="2:12" x14ac:dyDescent="0.25">
      <c r="B39" s="116" t="s">
        <v>92</v>
      </c>
      <c r="C39" s="117">
        <v>10282</v>
      </c>
      <c r="D39" s="118">
        <v>0.37111614881984267</v>
      </c>
      <c r="E39" s="117">
        <v>15797</v>
      </c>
      <c r="F39" s="118">
        <f t="shared" si="8"/>
        <v>0.53637424625559227</v>
      </c>
      <c r="G39" s="117">
        <v>14091</v>
      </c>
      <c r="H39" s="118">
        <f t="shared" si="8"/>
        <v>-0.1079951889599291</v>
      </c>
      <c r="I39" s="117">
        <v>10779</v>
      </c>
      <c r="J39" s="118">
        <f t="shared" si="8"/>
        <v>-0.23504364487971041</v>
      </c>
      <c r="K39" s="117"/>
      <c r="L39" s="118"/>
    </row>
    <row r="40" spans="2:12" x14ac:dyDescent="0.25">
      <c r="B40" s="116" t="s">
        <v>94</v>
      </c>
      <c r="C40" s="117">
        <v>13795</v>
      </c>
      <c r="D40" s="118">
        <v>0.19364887081422522</v>
      </c>
      <c r="E40" s="117">
        <v>16481</v>
      </c>
      <c r="F40" s="118">
        <f t="shared" si="8"/>
        <v>0.19470822761870243</v>
      </c>
      <c r="G40" s="117">
        <v>21060</v>
      </c>
      <c r="H40" s="118">
        <f t="shared" si="8"/>
        <v>0.27783508282264435</v>
      </c>
      <c r="I40" s="117">
        <v>13418</v>
      </c>
      <c r="J40" s="118">
        <f t="shared" si="8"/>
        <v>-0.36286799620132959</v>
      </c>
      <c r="K40" s="117"/>
      <c r="L40" s="118"/>
    </row>
    <row r="41" spans="2:12" x14ac:dyDescent="0.25">
      <c r="B41" s="116" t="s">
        <v>96</v>
      </c>
      <c r="C41" s="117">
        <v>14034</v>
      </c>
      <c r="D41" s="118">
        <v>0.37669217186580339</v>
      </c>
      <c r="E41" s="117">
        <v>11754</v>
      </c>
      <c r="F41" s="118">
        <f t="shared" si="8"/>
        <v>-0.16246259085079096</v>
      </c>
      <c r="G41" s="117">
        <v>12134</v>
      </c>
      <c r="H41" s="118">
        <f t="shared" si="8"/>
        <v>3.2329419771992551E-2</v>
      </c>
      <c r="I41" s="117">
        <v>12144</v>
      </c>
      <c r="J41" s="118">
        <f t="shared" si="8"/>
        <v>8.2413054227781224E-4</v>
      </c>
      <c r="K41" s="117"/>
      <c r="L41" s="118"/>
    </row>
    <row r="42" spans="2:12" x14ac:dyDescent="0.25">
      <c r="B42" s="116" t="s">
        <v>98</v>
      </c>
      <c r="C42" s="117">
        <v>13354</v>
      </c>
      <c r="D42" s="118">
        <v>0.77226277372262775</v>
      </c>
      <c r="E42" s="117">
        <v>11656</v>
      </c>
      <c r="F42" s="118">
        <f t="shared" si="8"/>
        <v>-0.12715291298487341</v>
      </c>
      <c r="G42" s="117">
        <v>12150</v>
      </c>
      <c r="H42" s="118">
        <f t="shared" si="8"/>
        <v>4.2381606039807895E-2</v>
      </c>
      <c r="I42" s="117">
        <v>12233</v>
      </c>
      <c r="J42" s="118">
        <f t="shared" si="8"/>
        <v>6.8312757201645091E-3</v>
      </c>
      <c r="K42" s="117"/>
      <c r="L42" s="118"/>
    </row>
    <row r="43" spans="2:12" ht="15.75" x14ac:dyDescent="0.25">
      <c r="B43" s="119" t="s">
        <v>32</v>
      </c>
      <c r="C43" s="120">
        <v>151473</v>
      </c>
      <c r="D43" s="121">
        <v>1.4423250564334085</v>
      </c>
      <c r="E43" s="120">
        <v>164769</v>
      </c>
      <c r="F43" s="121">
        <f t="shared" si="8"/>
        <v>8.7778019845121014E-2</v>
      </c>
      <c r="G43" s="120">
        <v>191595</v>
      </c>
      <c r="H43" s="121">
        <f t="shared" si="8"/>
        <v>0.16280975183438628</v>
      </c>
      <c r="I43" s="120">
        <v>151475</v>
      </c>
      <c r="J43" s="121">
        <f t="shared" si="8"/>
        <v>-0.20940003653540018</v>
      </c>
      <c r="K43" s="120">
        <v>65330</v>
      </c>
      <c r="L43" s="121">
        <v>5.2284002319438194E-2</v>
      </c>
    </row>
    <row r="44" spans="2:12" ht="6" customHeight="1" x14ac:dyDescent="0.25"/>
    <row r="45" spans="2:12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2" x14ac:dyDescent="0.25">
      <c r="I46" s="81"/>
    </row>
    <row r="50" spans="9:9" x14ac:dyDescent="0.25">
      <c r="I50" s="122"/>
    </row>
  </sheetData>
  <mergeCells count="14"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36C20-9373-45FA-80F7-9868A83FDB63}">
  <sheetPr>
    <tabColor theme="7" tint="0.79998168889431442"/>
  </sheetPr>
  <dimension ref="A4:E116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6" t="s">
        <v>256</v>
      </c>
      <c r="C4" s="276"/>
      <c r="D4" s="276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137</v>
      </c>
      <c r="D6" s="299"/>
    </row>
    <row r="7" spans="1:5" ht="16.5" thickTop="1" thickBot="1" x14ac:dyDescent="0.3">
      <c r="B7" s="87"/>
      <c r="C7" s="113" t="s">
        <v>144</v>
      </c>
      <c r="D7" s="114" t="s">
        <v>145</v>
      </c>
    </row>
    <row r="8" spans="1:5" x14ac:dyDescent="0.25">
      <c r="A8" s="1" t="s">
        <v>75</v>
      </c>
      <c r="B8" s="116">
        <v>2025</v>
      </c>
      <c r="C8" s="117">
        <v>188676</v>
      </c>
      <c r="D8" s="118">
        <f t="shared" ref="D8:D10" si="0">C8/C9-1</f>
        <v>-0.1862362845904354</v>
      </c>
    </row>
    <row r="9" spans="1:5" x14ac:dyDescent="0.25">
      <c r="A9" s="1"/>
      <c r="B9" s="116">
        <f>B8-1</f>
        <v>2024</v>
      </c>
      <c r="C9" s="117">
        <v>231856</v>
      </c>
      <c r="D9" s="118">
        <f t="shared" si="0"/>
        <v>0.33520685524739702</v>
      </c>
    </row>
    <row r="10" spans="1:5" x14ac:dyDescent="0.25">
      <c r="A10" s="1"/>
      <c r="B10" s="116">
        <f t="shared" ref="B10:B22" si="1">B9-1</f>
        <v>2023</v>
      </c>
      <c r="C10" s="117">
        <v>173648</v>
      </c>
      <c r="D10" s="118">
        <f t="shared" si="0"/>
        <v>7.8023342438539922E-2</v>
      </c>
    </row>
    <row r="11" spans="1:5" x14ac:dyDescent="0.25">
      <c r="A11" s="1"/>
      <c r="B11" s="116">
        <f t="shared" si="1"/>
        <v>2022</v>
      </c>
      <c r="C11" s="117">
        <v>161080</v>
      </c>
      <c r="D11" s="118">
        <f>C11/C12-1</f>
        <v>1.2911925352753757</v>
      </c>
    </row>
    <row r="12" spans="1:5" x14ac:dyDescent="0.25">
      <c r="A12" s="1" t="s">
        <v>77</v>
      </c>
      <c r="B12" s="116">
        <f t="shared" si="1"/>
        <v>2021</v>
      </c>
      <c r="C12" s="117">
        <v>70304</v>
      </c>
      <c r="D12" s="118">
        <f t="shared" ref="D12:D21" si="2">C12/C13-1</f>
        <v>0.27102127890369343</v>
      </c>
    </row>
    <row r="13" spans="1:5" x14ac:dyDescent="0.25">
      <c r="A13" s="1" t="s">
        <v>79</v>
      </c>
      <c r="B13" s="116">
        <f t="shared" si="1"/>
        <v>2020</v>
      </c>
      <c r="C13" s="117">
        <v>55313</v>
      </c>
      <c r="D13" s="118">
        <f t="shared" si="2"/>
        <v>-0.59662646033574962</v>
      </c>
    </row>
    <row r="14" spans="1:5" x14ac:dyDescent="0.25">
      <c r="A14" s="1" t="s">
        <v>81</v>
      </c>
      <c r="B14" s="116">
        <f t="shared" si="1"/>
        <v>2019</v>
      </c>
      <c r="C14" s="117">
        <v>137126</v>
      </c>
      <c r="D14" s="118">
        <f t="shared" si="2"/>
        <v>1.7898758775871659E-3</v>
      </c>
    </row>
    <row r="15" spans="1:5" x14ac:dyDescent="0.25">
      <c r="A15" s="1" t="s">
        <v>83</v>
      </c>
      <c r="B15" s="116">
        <f t="shared" si="1"/>
        <v>2018</v>
      </c>
      <c r="C15" s="117">
        <v>136881</v>
      </c>
      <c r="D15" s="118">
        <f>C15/C16-1</f>
        <v>-1.1675258848503178E-2</v>
      </c>
    </row>
    <row r="16" spans="1:5" x14ac:dyDescent="0.25">
      <c r="A16" s="1" t="s">
        <v>85</v>
      </c>
      <c r="B16" s="116">
        <f t="shared" si="1"/>
        <v>2017</v>
      </c>
      <c r="C16" s="117">
        <v>138498</v>
      </c>
      <c r="D16" s="118">
        <f>C16/C17-1</f>
        <v>1.9920025332675451E-2</v>
      </c>
    </row>
    <row r="17" spans="1:5" x14ac:dyDescent="0.25">
      <c r="A17" s="1" t="s">
        <v>87</v>
      </c>
      <c r="B17" s="116">
        <f t="shared" si="1"/>
        <v>2016</v>
      </c>
      <c r="C17" s="117">
        <v>135793</v>
      </c>
      <c r="D17" s="118">
        <f t="shared" si="2"/>
        <v>-2.5168881327216952E-2</v>
      </c>
    </row>
    <row r="18" spans="1:5" x14ac:dyDescent="0.25">
      <c r="A18" s="1" t="s">
        <v>89</v>
      </c>
      <c r="B18" s="116">
        <f t="shared" si="1"/>
        <v>2015</v>
      </c>
      <c r="C18" s="117">
        <v>139299</v>
      </c>
      <c r="D18" s="118">
        <f t="shared" si="2"/>
        <v>5.4113569634046677E-2</v>
      </c>
    </row>
    <row r="19" spans="1:5" x14ac:dyDescent="0.25">
      <c r="A19" s="1" t="s">
        <v>91</v>
      </c>
      <c r="B19" s="116">
        <f t="shared" si="1"/>
        <v>2014</v>
      </c>
      <c r="C19" s="117">
        <v>132148</v>
      </c>
      <c r="D19" s="118">
        <f t="shared" si="2"/>
        <v>6.8110096186568825E-5</v>
      </c>
    </row>
    <row r="20" spans="1:5" x14ac:dyDescent="0.25">
      <c r="A20" s="1" t="s">
        <v>93</v>
      </c>
      <c r="B20" s="116">
        <f t="shared" si="1"/>
        <v>2013</v>
      </c>
      <c r="C20" s="117">
        <v>132139</v>
      </c>
      <c r="D20" s="118">
        <f>C20/C21-1</f>
        <v>5.9663670117643175E-2</v>
      </c>
    </row>
    <row r="21" spans="1:5" x14ac:dyDescent="0.25">
      <c r="A21" s="1" t="s">
        <v>95</v>
      </c>
      <c r="B21" s="116">
        <f t="shared" si="1"/>
        <v>2012</v>
      </c>
      <c r="C21" s="117">
        <v>124699</v>
      </c>
      <c r="D21" s="118">
        <f t="shared" si="2"/>
        <v>6.8882164868038664E-2</v>
      </c>
    </row>
    <row r="22" spans="1:5" x14ac:dyDescent="0.25">
      <c r="A22" s="1" t="s">
        <v>97</v>
      </c>
      <c r="B22" s="116">
        <f t="shared" si="1"/>
        <v>2011</v>
      </c>
      <c r="C22" s="117">
        <v>116663</v>
      </c>
      <c r="D22" s="118"/>
    </row>
    <row r="23" spans="1:5" ht="6" customHeight="1" x14ac:dyDescent="0.25"/>
    <row r="24" spans="1:5" x14ac:dyDescent="0.25">
      <c r="B24" s="107" t="s">
        <v>57</v>
      </c>
      <c r="C24" s="107"/>
      <c r="D24" s="107"/>
    </row>
    <row r="27" spans="1:5" ht="48.75" customHeight="1" thickBot="1" x14ac:dyDescent="0.3">
      <c r="B27" s="276" t="s">
        <v>257</v>
      </c>
      <c r="C27" s="276"/>
      <c r="D27" s="276"/>
      <c r="E27" s="1" t="s">
        <v>99</v>
      </c>
    </row>
    <row r="28" spans="1:5" ht="10.5" customHeight="1" thickBot="1" x14ac:dyDescent="0.3">
      <c r="B28" s="109"/>
      <c r="C28" s="110"/>
      <c r="D28" s="109"/>
      <c r="E28" s="1" t="s">
        <v>100</v>
      </c>
    </row>
    <row r="29" spans="1:5" ht="22.5" thickTop="1" thickBot="1" x14ac:dyDescent="0.3">
      <c r="B29" s="123" t="s">
        <v>101</v>
      </c>
      <c r="C29" s="298" t="s">
        <v>142</v>
      </c>
      <c r="D29" s="299"/>
    </row>
    <row r="30" spans="1:5" ht="16.5" thickTop="1" thickBot="1" x14ac:dyDescent="0.3">
      <c r="B30" s="87"/>
      <c r="C30" s="113" t="s">
        <v>144</v>
      </c>
      <c r="D30" s="114" t="s">
        <v>145</v>
      </c>
    </row>
    <row r="31" spans="1:5" x14ac:dyDescent="0.25">
      <c r="B31" s="116">
        <v>2025</v>
      </c>
      <c r="C31" s="117">
        <v>151475</v>
      </c>
      <c r="D31" s="118">
        <f t="shared" ref="D31:D44" si="3">C31/C32-1</f>
        <v>-0.20940003653540018</v>
      </c>
    </row>
    <row r="32" spans="1:5" x14ac:dyDescent="0.25">
      <c r="B32" s="116">
        <f>B31-1</f>
        <v>2024</v>
      </c>
      <c r="C32" s="117">
        <v>191595</v>
      </c>
      <c r="D32" s="118">
        <f t="shared" si="3"/>
        <v>0.16280975183438628</v>
      </c>
    </row>
    <row r="33" spans="2:4" x14ac:dyDescent="0.25">
      <c r="B33" s="116">
        <f t="shared" ref="B33:B45" si="4">B32-1</f>
        <v>2023</v>
      </c>
      <c r="C33" s="117">
        <v>164769</v>
      </c>
      <c r="D33" s="118">
        <f t="shared" si="3"/>
        <v>8.7778019845121014E-2</v>
      </c>
    </row>
    <row r="34" spans="2:4" x14ac:dyDescent="0.25">
      <c r="B34" s="116">
        <f t="shared" si="4"/>
        <v>2022</v>
      </c>
      <c r="C34" s="117">
        <v>151473</v>
      </c>
      <c r="D34" s="118">
        <f t="shared" si="3"/>
        <v>1.4423250564334085</v>
      </c>
    </row>
    <row r="35" spans="2:4" x14ac:dyDescent="0.25">
      <c r="B35" s="116">
        <f t="shared" si="4"/>
        <v>2021</v>
      </c>
      <c r="C35" s="117">
        <v>62020</v>
      </c>
      <c r="D35" s="118">
        <f t="shared" si="3"/>
        <v>0.14696798772030406</v>
      </c>
    </row>
    <row r="36" spans="2:4" x14ac:dyDescent="0.25">
      <c r="B36" s="116">
        <f t="shared" si="4"/>
        <v>2020</v>
      </c>
      <c r="C36" s="117">
        <v>54073</v>
      </c>
      <c r="D36" s="118">
        <f t="shared" si="3"/>
        <v>-0.60050091612979495</v>
      </c>
    </row>
    <row r="37" spans="2:4" x14ac:dyDescent="0.25">
      <c r="B37" s="116">
        <f t="shared" si="4"/>
        <v>2019</v>
      </c>
      <c r="C37" s="117">
        <v>135352</v>
      </c>
      <c r="D37" s="118">
        <f t="shared" si="3"/>
        <v>4.2216006469659728E-3</v>
      </c>
    </row>
    <row r="38" spans="2:4" x14ac:dyDescent="0.25">
      <c r="B38" s="116">
        <f t="shared" si="4"/>
        <v>2018</v>
      </c>
      <c r="C38" s="117">
        <v>134783</v>
      </c>
      <c r="D38" s="118">
        <f>C38/C39-1</f>
        <v>-6.611143867924496E-3</v>
      </c>
    </row>
    <row r="39" spans="2:4" x14ac:dyDescent="0.25">
      <c r="B39" s="116">
        <f t="shared" si="4"/>
        <v>2017</v>
      </c>
      <c r="C39" s="117">
        <v>135680</v>
      </c>
      <c r="D39" s="118">
        <f>C39/C40-1</f>
        <v>1.7610176101761077E-2</v>
      </c>
    </row>
    <row r="40" spans="2:4" x14ac:dyDescent="0.25">
      <c r="B40" s="116">
        <f t="shared" si="4"/>
        <v>2016</v>
      </c>
      <c r="C40" s="117">
        <v>133332</v>
      </c>
      <c r="D40" s="118">
        <f t="shared" si="3"/>
        <v>-3.1629710865949567E-2</v>
      </c>
    </row>
    <row r="41" spans="2:4" x14ac:dyDescent="0.25">
      <c r="B41" s="116">
        <f t="shared" si="4"/>
        <v>2015</v>
      </c>
      <c r="C41" s="117">
        <v>137687</v>
      </c>
      <c r="D41" s="118">
        <f t="shared" si="3"/>
        <v>5.9049303899699979E-2</v>
      </c>
    </row>
    <row r="42" spans="2:4" x14ac:dyDescent="0.25">
      <c r="B42" s="116">
        <f t="shared" si="4"/>
        <v>2014</v>
      </c>
      <c r="C42" s="117">
        <v>130010</v>
      </c>
      <c r="D42" s="118">
        <f t="shared" si="3"/>
        <v>-3.3118167461400061E-3</v>
      </c>
    </row>
    <row r="43" spans="2:4" x14ac:dyDescent="0.25">
      <c r="B43" s="116">
        <f t="shared" si="4"/>
        <v>2013</v>
      </c>
      <c r="C43" s="117">
        <v>130442</v>
      </c>
      <c r="D43" s="118">
        <f>C43/C44-1</f>
        <v>5.8808250200897749E-2</v>
      </c>
    </row>
    <row r="44" spans="2:4" x14ac:dyDescent="0.25">
      <c r="B44" s="116">
        <f t="shared" si="4"/>
        <v>2012</v>
      </c>
      <c r="C44" s="117">
        <v>123197</v>
      </c>
      <c r="D44" s="118">
        <f t="shared" si="3"/>
        <v>6.8574303284731686E-2</v>
      </c>
    </row>
    <row r="45" spans="2:4" x14ac:dyDescent="0.25">
      <c r="B45" s="116">
        <f t="shared" si="4"/>
        <v>2011</v>
      </c>
      <c r="C45" s="117">
        <v>115291</v>
      </c>
      <c r="D45" s="118"/>
    </row>
    <row r="46" spans="2:4" ht="6" customHeight="1" x14ac:dyDescent="0.25"/>
    <row r="47" spans="2:4" x14ac:dyDescent="0.25">
      <c r="B47" s="107" t="s">
        <v>57</v>
      </c>
      <c r="C47" s="107"/>
      <c r="D47" s="107"/>
    </row>
    <row r="50" spans="1:5" ht="48.75" customHeight="1" thickBot="1" x14ac:dyDescent="0.3">
      <c r="B50" s="276" t="s">
        <v>258</v>
      </c>
      <c r="C50" s="276"/>
      <c r="D50" s="276"/>
      <c r="E50" s="1" t="s">
        <v>103</v>
      </c>
    </row>
    <row r="51" spans="1:5" ht="10.5" customHeight="1" thickBot="1" x14ac:dyDescent="0.3">
      <c r="B51" s="109"/>
      <c r="C51" s="110"/>
      <c r="D51" s="109"/>
      <c r="E51" s="1" t="s">
        <v>104</v>
      </c>
    </row>
    <row r="52" spans="1:5" ht="22.5" thickTop="1" thickBot="1" x14ac:dyDescent="0.3">
      <c r="B52" s="111" t="s">
        <v>68</v>
      </c>
      <c r="C52" s="298" t="s">
        <v>63</v>
      </c>
      <c r="D52" s="299"/>
    </row>
    <row r="53" spans="1:5" ht="16.5" thickTop="1" thickBot="1" x14ac:dyDescent="0.3">
      <c r="B53" s="87"/>
      <c r="C53" s="113" t="s">
        <v>144</v>
      </c>
      <c r="D53" s="114" t="s">
        <v>145</v>
      </c>
    </row>
    <row r="54" spans="1:5" x14ac:dyDescent="0.25">
      <c r="A54" s="1">
        <v>1</v>
      </c>
      <c r="B54" s="116">
        <v>2025</v>
      </c>
      <c r="C54" s="117">
        <v>0</v>
      </c>
      <c r="D54" s="118" t="e">
        <f t="shared" ref="D54:D56" si="5">C54/C55-1</f>
        <v>#DIV/0!</v>
      </c>
    </row>
    <row r="55" spans="1:5" x14ac:dyDescent="0.25">
      <c r="A55" s="1"/>
      <c r="B55" s="116">
        <f>B54-1</f>
        <v>2024</v>
      </c>
      <c r="C55" s="117">
        <v>0</v>
      </c>
      <c r="D55" s="118" t="e">
        <f t="shared" si="5"/>
        <v>#DIV/0!</v>
      </c>
    </row>
    <row r="56" spans="1:5" x14ac:dyDescent="0.25">
      <c r="A56" s="1"/>
      <c r="B56" s="116">
        <f t="shared" ref="B56:B68" si="6">B55-1</f>
        <v>2023</v>
      </c>
      <c r="C56" s="117">
        <v>0</v>
      </c>
      <c r="D56" s="118" t="e">
        <f t="shared" si="5"/>
        <v>#DIV/0!</v>
      </c>
    </row>
    <row r="57" spans="1:5" x14ac:dyDescent="0.25">
      <c r="A57" s="1"/>
      <c r="B57" s="116">
        <f t="shared" si="6"/>
        <v>2022</v>
      </c>
      <c r="C57" s="117">
        <v>0</v>
      </c>
      <c r="D57" s="118" t="e">
        <f>C57/C58-1</f>
        <v>#DIV/0!</v>
      </c>
    </row>
    <row r="58" spans="1:5" x14ac:dyDescent="0.25">
      <c r="A58" s="1">
        <v>2</v>
      </c>
      <c r="B58" s="116">
        <f t="shared" si="6"/>
        <v>2021</v>
      </c>
      <c r="C58" s="117">
        <v>0</v>
      </c>
      <c r="D58" s="118" t="e">
        <f t="shared" ref="D58:D67" si="7">C58/C59-1</f>
        <v>#DIV/0!</v>
      </c>
    </row>
    <row r="59" spans="1:5" x14ac:dyDescent="0.25">
      <c r="A59" s="1">
        <v>3</v>
      </c>
      <c r="B59" s="116">
        <f t="shared" si="6"/>
        <v>2020</v>
      </c>
      <c r="C59" s="117">
        <v>0</v>
      </c>
      <c r="D59" s="118">
        <f t="shared" si="7"/>
        <v>-1</v>
      </c>
    </row>
    <row r="60" spans="1:5" x14ac:dyDescent="0.25">
      <c r="A60" s="1">
        <v>4</v>
      </c>
      <c r="B60" s="116">
        <f t="shared" si="6"/>
        <v>2019</v>
      </c>
      <c r="C60" s="117">
        <v>122557</v>
      </c>
      <c r="D60" s="118">
        <f t="shared" si="7"/>
        <v>1.8473581863812427E-2</v>
      </c>
    </row>
    <row r="61" spans="1:5" x14ac:dyDescent="0.25">
      <c r="A61" s="1">
        <v>5</v>
      </c>
      <c r="B61" s="116">
        <f t="shared" si="6"/>
        <v>2018</v>
      </c>
      <c r="C61" s="117">
        <v>120334</v>
      </c>
      <c r="D61" s="118">
        <f>C61/C62-1</f>
        <v>9.1326271493869182E-2</v>
      </c>
    </row>
    <row r="62" spans="1:5" x14ac:dyDescent="0.25">
      <c r="A62" s="1">
        <v>6</v>
      </c>
      <c r="B62" s="116">
        <f t="shared" si="6"/>
        <v>2017</v>
      </c>
      <c r="C62" s="117">
        <v>110264</v>
      </c>
      <c r="D62" s="118">
        <f>C62/C63-1</f>
        <v>0.22168055309342316</v>
      </c>
    </row>
    <row r="63" spans="1:5" x14ac:dyDescent="0.25">
      <c r="A63" s="1">
        <v>7</v>
      </c>
      <c r="B63" s="116">
        <f t="shared" si="6"/>
        <v>2016</v>
      </c>
      <c r="C63" s="117">
        <v>90256</v>
      </c>
      <c r="D63" s="118">
        <f t="shared" si="7"/>
        <v>-4.27219888846464E-2</v>
      </c>
    </row>
    <row r="64" spans="1:5" x14ac:dyDescent="0.25">
      <c r="A64" s="1">
        <v>8</v>
      </c>
      <c r="B64" s="116">
        <f t="shared" si="6"/>
        <v>2015</v>
      </c>
      <c r="C64" s="117">
        <v>94284</v>
      </c>
      <c r="D64" s="118">
        <f t="shared" si="7"/>
        <v>4.5173662902193712E-3</v>
      </c>
    </row>
    <row r="65" spans="1:5" x14ac:dyDescent="0.25">
      <c r="A65" s="1">
        <v>9</v>
      </c>
      <c r="B65" s="116">
        <f t="shared" si="6"/>
        <v>2014</v>
      </c>
      <c r="C65" s="117">
        <v>93860</v>
      </c>
      <c r="D65" s="118">
        <f t="shared" si="7"/>
        <v>2.8726750621992814E-2</v>
      </c>
    </row>
    <row r="66" spans="1:5" x14ac:dyDescent="0.25">
      <c r="A66" s="1">
        <v>10</v>
      </c>
      <c r="B66" s="116">
        <f t="shared" si="6"/>
        <v>2013</v>
      </c>
      <c r="C66" s="117">
        <v>91239</v>
      </c>
      <c r="D66" s="118">
        <f>C66/C67-1</f>
        <v>5.4981268211460987E-2</v>
      </c>
    </row>
    <row r="67" spans="1:5" x14ac:dyDescent="0.25">
      <c r="A67" s="1">
        <v>11</v>
      </c>
      <c r="B67" s="116">
        <f t="shared" si="6"/>
        <v>2012</v>
      </c>
      <c r="C67" s="117">
        <v>86484</v>
      </c>
      <c r="D67" s="118">
        <f t="shared" si="7"/>
        <v>4.4089240873092628E-2</v>
      </c>
    </row>
    <row r="68" spans="1:5" x14ac:dyDescent="0.25">
      <c r="A68" s="1">
        <v>12</v>
      </c>
      <c r="B68" s="116">
        <f t="shared" si="6"/>
        <v>2011</v>
      </c>
      <c r="C68" s="117">
        <v>82832</v>
      </c>
      <c r="D68" s="118"/>
    </row>
    <row r="69" spans="1:5" ht="6" customHeight="1" x14ac:dyDescent="0.25"/>
    <row r="70" spans="1:5" x14ac:dyDescent="0.25">
      <c r="B70" s="107" t="s">
        <v>57</v>
      </c>
      <c r="C70" s="107"/>
      <c r="D70" s="107"/>
    </row>
    <row r="73" spans="1:5" ht="48.75" customHeight="1" thickBot="1" x14ac:dyDescent="0.3">
      <c r="B73" s="276" t="s">
        <v>146</v>
      </c>
      <c r="C73" s="276"/>
      <c r="D73" s="276"/>
      <c r="E73" s="1" t="s">
        <v>106</v>
      </c>
    </row>
    <row r="74" spans="1:5" ht="10.5" customHeight="1" thickBot="1" x14ac:dyDescent="0.3">
      <c r="B74" s="109"/>
      <c r="C74" s="110"/>
      <c r="D74" s="109"/>
      <c r="E74" s="1" t="s">
        <v>107</v>
      </c>
    </row>
    <row r="75" spans="1:5" ht="22.5" thickTop="1" thickBot="1" x14ac:dyDescent="0.3">
      <c r="B75" s="111" t="s">
        <v>69</v>
      </c>
      <c r="C75" s="298" t="s">
        <v>64</v>
      </c>
      <c r="D75" s="299"/>
    </row>
    <row r="76" spans="1:5" ht="16.5" thickTop="1" thickBot="1" x14ac:dyDescent="0.3">
      <c r="B76" s="87"/>
      <c r="C76" s="113" t="s">
        <v>144</v>
      </c>
      <c r="D76" s="114" t="s">
        <v>145</v>
      </c>
    </row>
    <row r="77" spans="1:5" x14ac:dyDescent="0.25">
      <c r="A77" s="1">
        <v>1</v>
      </c>
      <c r="B77" s="116">
        <v>2025</v>
      </c>
      <c r="C77" s="117">
        <v>0</v>
      </c>
      <c r="D77" s="118" t="e">
        <f t="shared" ref="D77:D83" si="8">C77/C78-1</f>
        <v>#DIV/0!</v>
      </c>
    </row>
    <row r="78" spans="1:5" x14ac:dyDescent="0.25">
      <c r="A78" s="1"/>
      <c r="B78" s="116">
        <f>B77-1</f>
        <v>2024</v>
      </c>
      <c r="C78" s="117">
        <v>0</v>
      </c>
      <c r="D78" s="118" t="e">
        <f t="shared" si="8"/>
        <v>#DIV/0!</v>
      </c>
    </row>
    <row r="79" spans="1:5" x14ac:dyDescent="0.25">
      <c r="A79" s="1"/>
      <c r="B79" s="116">
        <f t="shared" ref="B79:B91" si="9">B78-1</f>
        <v>2023</v>
      </c>
      <c r="C79" s="117">
        <v>0</v>
      </c>
      <c r="D79" s="118" t="e">
        <f t="shared" si="8"/>
        <v>#DIV/0!</v>
      </c>
    </row>
    <row r="80" spans="1:5" x14ac:dyDescent="0.25">
      <c r="A80" s="1"/>
      <c r="B80" s="116">
        <f t="shared" si="9"/>
        <v>2022</v>
      </c>
      <c r="C80" s="117">
        <v>0</v>
      </c>
      <c r="D80" s="118" t="e">
        <f t="shared" si="8"/>
        <v>#DIV/0!</v>
      </c>
    </row>
    <row r="81" spans="1:5" x14ac:dyDescent="0.25">
      <c r="A81" s="1">
        <v>2</v>
      </c>
      <c r="B81" s="116">
        <f t="shared" si="9"/>
        <v>2021</v>
      </c>
      <c r="C81" s="117">
        <v>0</v>
      </c>
      <c r="D81" s="118" t="e">
        <f t="shared" si="8"/>
        <v>#DIV/0!</v>
      </c>
    </row>
    <row r="82" spans="1:5" x14ac:dyDescent="0.25">
      <c r="A82" s="1">
        <v>3</v>
      </c>
      <c r="B82" s="116">
        <f t="shared" si="9"/>
        <v>2020</v>
      </c>
      <c r="C82" s="117">
        <v>0</v>
      </c>
      <c r="D82" s="118">
        <f t="shared" si="8"/>
        <v>-1</v>
      </c>
    </row>
    <row r="83" spans="1:5" x14ac:dyDescent="0.25">
      <c r="A83" s="1">
        <v>4</v>
      </c>
      <c r="B83" s="116">
        <f t="shared" si="9"/>
        <v>2019</v>
      </c>
      <c r="C83" s="117">
        <v>12795</v>
      </c>
      <c r="D83" s="118">
        <f t="shared" si="8"/>
        <v>-0.11447158972939309</v>
      </c>
    </row>
    <row r="84" spans="1:5" x14ac:dyDescent="0.25">
      <c r="A84" s="1">
        <v>5</v>
      </c>
      <c r="B84" s="116">
        <f t="shared" si="9"/>
        <v>2018</v>
      </c>
      <c r="C84" s="117">
        <v>14449</v>
      </c>
      <c r="D84" s="118">
        <f>C84/C85-1</f>
        <v>-0.43149984261882279</v>
      </c>
    </row>
    <row r="85" spans="1:5" x14ac:dyDescent="0.25">
      <c r="A85" s="1">
        <v>6</v>
      </c>
      <c r="B85" s="116">
        <f t="shared" si="9"/>
        <v>2017</v>
      </c>
      <c r="C85" s="117">
        <v>25416</v>
      </c>
      <c r="D85" s="118">
        <f>C85/C86-1</f>
        <v>-0.40997307085151824</v>
      </c>
    </row>
    <row r="86" spans="1:5" x14ac:dyDescent="0.25">
      <c r="A86" s="1">
        <v>7</v>
      </c>
      <c r="B86" s="116">
        <f t="shared" si="9"/>
        <v>2016</v>
      </c>
      <c r="C86" s="117">
        <v>43076</v>
      </c>
      <c r="D86" s="118">
        <f t="shared" ref="D86:D88" si="10">C86/C87-1</f>
        <v>-7.5340414257079047E-3</v>
      </c>
    </row>
    <row r="87" spans="1:5" x14ac:dyDescent="0.25">
      <c r="A87" s="1">
        <v>8</v>
      </c>
      <c r="B87" s="116">
        <f t="shared" si="9"/>
        <v>2015</v>
      </c>
      <c r="C87" s="117">
        <v>43403</v>
      </c>
      <c r="D87" s="118">
        <f t="shared" si="10"/>
        <v>0.20063623789764873</v>
      </c>
    </row>
    <row r="88" spans="1:5" x14ac:dyDescent="0.25">
      <c r="A88" s="1">
        <v>9</v>
      </c>
      <c r="B88" s="116">
        <f t="shared" si="9"/>
        <v>2014</v>
      </c>
      <c r="C88" s="117">
        <v>36150</v>
      </c>
      <c r="D88" s="118">
        <f t="shared" si="10"/>
        <v>-7.7876693110221162E-2</v>
      </c>
    </row>
    <row r="89" spans="1:5" x14ac:dyDescent="0.25">
      <c r="A89" s="1">
        <v>10</v>
      </c>
      <c r="B89" s="116">
        <f t="shared" si="9"/>
        <v>2013</v>
      </c>
      <c r="C89" s="117">
        <v>39203</v>
      </c>
      <c r="D89" s="118">
        <f>C89/C90-1</f>
        <v>6.782338681121125E-2</v>
      </c>
    </row>
    <row r="90" spans="1:5" x14ac:dyDescent="0.25">
      <c r="A90" s="1">
        <v>11</v>
      </c>
      <c r="B90" s="116">
        <f t="shared" si="9"/>
        <v>2012</v>
      </c>
      <c r="C90" s="117">
        <v>36713</v>
      </c>
      <c r="D90" s="118">
        <f t="shared" ref="D90" si="11">C90/C91-1</f>
        <v>0.13105764194830405</v>
      </c>
    </row>
    <row r="91" spans="1:5" x14ac:dyDescent="0.25">
      <c r="A91" s="1">
        <v>12</v>
      </c>
      <c r="B91" s="116">
        <f t="shared" si="9"/>
        <v>2011</v>
      </c>
      <c r="C91" s="117">
        <v>32459</v>
      </c>
      <c r="D91" s="118"/>
    </row>
    <row r="92" spans="1:5" ht="6" customHeight="1" x14ac:dyDescent="0.25">
      <c r="C92" s="117" t="s">
        <v>233</v>
      </c>
    </row>
    <row r="93" spans="1:5" x14ac:dyDescent="0.25">
      <c r="B93" s="107" t="s">
        <v>57</v>
      </c>
      <c r="C93" s="107"/>
      <c r="D93" s="107"/>
    </row>
    <row r="96" spans="1:5" ht="48.75" customHeight="1" thickBot="1" x14ac:dyDescent="0.3">
      <c r="B96" s="276" t="s">
        <v>259</v>
      </c>
      <c r="C96" s="276"/>
      <c r="D96" s="276"/>
      <c r="E96" s="1" t="s">
        <v>119</v>
      </c>
    </row>
    <row r="97" spans="2:5" ht="10.5" customHeight="1" thickBot="1" x14ac:dyDescent="0.3">
      <c r="B97" s="109"/>
      <c r="C97" s="110"/>
      <c r="D97" s="109"/>
      <c r="E97" s="1" t="s">
        <v>120</v>
      </c>
    </row>
    <row r="98" spans="2:5" ht="22.5" thickTop="1" thickBot="1" x14ac:dyDescent="0.3">
      <c r="B98" s="123" t="s">
        <v>101</v>
      </c>
      <c r="C98" s="298" t="s">
        <v>34</v>
      </c>
      <c r="D98" s="299"/>
    </row>
    <row r="99" spans="2:5" ht="16.5" thickTop="1" thickBot="1" x14ac:dyDescent="0.3">
      <c r="B99" s="87"/>
      <c r="C99" s="113" t="s">
        <v>144</v>
      </c>
      <c r="D99" s="114" t="s">
        <v>145</v>
      </c>
    </row>
    <row r="100" spans="2:5" x14ac:dyDescent="0.25">
      <c r="B100" s="116">
        <v>2025</v>
      </c>
      <c r="C100" s="117" t="s">
        <v>233</v>
      </c>
      <c r="D100" s="118" t="e">
        <f t="shared" ref="D100:D113" si="12">C100/C101-1</f>
        <v>#VALUE!</v>
      </c>
    </row>
    <row r="101" spans="2:5" x14ac:dyDescent="0.25">
      <c r="B101" s="116">
        <f>B100-1</f>
        <v>2024</v>
      </c>
      <c r="C101" s="117" t="s">
        <v>233</v>
      </c>
      <c r="D101" s="118" t="e">
        <f t="shared" si="12"/>
        <v>#VALUE!</v>
      </c>
    </row>
    <row r="102" spans="2:5" x14ac:dyDescent="0.25">
      <c r="B102" s="116">
        <f t="shared" ref="B102:B114" si="13">B101-1</f>
        <v>2023</v>
      </c>
      <c r="C102" s="117" t="s">
        <v>233</v>
      </c>
      <c r="D102" s="118" t="e">
        <f t="shared" si="12"/>
        <v>#VALUE!</v>
      </c>
    </row>
    <row r="103" spans="2:5" x14ac:dyDescent="0.25">
      <c r="B103" s="116">
        <f t="shared" si="13"/>
        <v>2022</v>
      </c>
      <c r="C103" s="117" t="s">
        <v>233</v>
      </c>
      <c r="D103" s="118" t="e">
        <f t="shared" si="12"/>
        <v>#VALUE!</v>
      </c>
    </row>
    <row r="104" spans="2:5" x14ac:dyDescent="0.25">
      <c r="B104" s="116">
        <f t="shared" si="13"/>
        <v>2021</v>
      </c>
      <c r="C104" s="117" t="s">
        <v>233</v>
      </c>
      <c r="D104" s="118" t="e">
        <f t="shared" si="12"/>
        <v>#VALUE!</v>
      </c>
    </row>
    <row r="105" spans="2:5" x14ac:dyDescent="0.25">
      <c r="B105" s="116">
        <f t="shared" si="13"/>
        <v>2020</v>
      </c>
      <c r="C105" s="117" t="s">
        <v>233</v>
      </c>
      <c r="D105" s="118" t="e">
        <f t="shared" si="12"/>
        <v>#VALUE!</v>
      </c>
    </row>
    <row r="106" spans="2:5" x14ac:dyDescent="0.25">
      <c r="B106" s="116">
        <f t="shared" si="13"/>
        <v>2019</v>
      </c>
      <c r="C106" s="117" t="s">
        <v>233</v>
      </c>
      <c r="D106" s="118" t="e">
        <f t="shared" si="12"/>
        <v>#VALUE!</v>
      </c>
    </row>
    <row r="107" spans="2:5" x14ac:dyDescent="0.25">
      <c r="B107" s="116">
        <f t="shared" si="13"/>
        <v>2018</v>
      </c>
      <c r="C107" s="117" t="s">
        <v>233</v>
      </c>
      <c r="D107" s="118" t="e">
        <f t="shared" si="12"/>
        <v>#VALUE!</v>
      </c>
    </row>
    <row r="108" spans="2:5" x14ac:dyDescent="0.25">
      <c r="B108" s="116">
        <f t="shared" si="13"/>
        <v>2017</v>
      </c>
      <c r="C108" s="117" t="s">
        <v>233</v>
      </c>
      <c r="D108" s="118" t="e">
        <f t="shared" si="12"/>
        <v>#VALUE!</v>
      </c>
    </row>
    <row r="109" spans="2:5" x14ac:dyDescent="0.25">
      <c r="B109" s="116">
        <f t="shared" si="13"/>
        <v>2016</v>
      </c>
      <c r="C109" s="117" t="s">
        <v>233</v>
      </c>
      <c r="D109" s="118" t="e">
        <f t="shared" si="12"/>
        <v>#VALUE!</v>
      </c>
    </row>
    <row r="110" spans="2:5" x14ac:dyDescent="0.25">
      <c r="B110" s="116">
        <f t="shared" si="13"/>
        <v>2015</v>
      </c>
      <c r="C110" s="117" t="s">
        <v>233</v>
      </c>
      <c r="D110" s="118" t="e">
        <f t="shared" si="12"/>
        <v>#VALUE!</v>
      </c>
    </row>
    <row r="111" spans="2:5" x14ac:dyDescent="0.25">
      <c r="B111" s="116">
        <f t="shared" si="13"/>
        <v>2014</v>
      </c>
      <c r="C111" s="117" t="s">
        <v>233</v>
      </c>
      <c r="D111" s="118" t="e">
        <f t="shared" si="12"/>
        <v>#VALUE!</v>
      </c>
    </row>
    <row r="112" spans="2:5" x14ac:dyDescent="0.25">
      <c r="B112" s="116">
        <f t="shared" si="13"/>
        <v>2013</v>
      </c>
      <c r="C112" s="117" t="s">
        <v>233</v>
      </c>
      <c r="D112" s="118" t="e">
        <f t="shared" si="12"/>
        <v>#VALUE!</v>
      </c>
    </row>
    <row r="113" spans="2:4" x14ac:dyDescent="0.25">
      <c r="B113" s="116">
        <f t="shared" si="13"/>
        <v>2012</v>
      </c>
      <c r="C113" s="117" t="s">
        <v>233</v>
      </c>
      <c r="D113" s="118" t="e">
        <f t="shared" si="12"/>
        <v>#VALUE!</v>
      </c>
    </row>
    <row r="114" spans="2:4" x14ac:dyDescent="0.25">
      <c r="B114" s="116">
        <f t="shared" si="13"/>
        <v>2011</v>
      </c>
      <c r="C114" s="117" t="s">
        <v>233</v>
      </c>
      <c r="D114" s="118"/>
    </row>
    <row r="115" spans="2:4" ht="6" customHeight="1" x14ac:dyDescent="0.25"/>
    <row r="116" spans="2:4" x14ac:dyDescent="0.25">
      <c r="B116" s="107" t="s">
        <v>57</v>
      </c>
      <c r="C116" s="107"/>
      <c r="D116" s="107"/>
    </row>
  </sheetData>
  <mergeCells count="10">
    <mergeCell ref="B73:D73"/>
    <mergeCell ref="C75:D75"/>
    <mergeCell ref="B96:D96"/>
    <mergeCell ref="C98:D98"/>
    <mergeCell ref="B4:D4"/>
    <mergeCell ref="C6:D6"/>
    <mergeCell ref="B27:D27"/>
    <mergeCell ref="C29:D29"/>
    <mergeCell ref="B50:D50"/>
    <mergeCell ref="C52:D52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F866-8D58-4D17-AFB5-B8597BE45FD8}">
  <sheetPr>
    <tabColor theme="7" tint="0.79998168889431442"/>
  </sheetPr>
  <dimension ref="A1:V59"/>
  <sheetViews>
    <sheetView showGridLines="0" workbookViewId="0"/>
  </sheetViews>
  <sheetFormatPr baseColWidth="10" defaultRowHeight="15" x14ac:dyDescent="0.25"/>
  <cols>
    <col min="1" max="1" width="15.5703125" customWidth="1"/>
    <col min="2" max="2" width="27.42578125" customWidth="1"/>
    <col min="3" max="8" width="12.85546875" customWidth="1"/>
    <col min="9" max="10" width="9.7109375" customWidth="1"/>
    <col min="11" max="11" width="12.28515625" customWidth="1"/>
    <col min="17" max="18" width="11.42578125" customWidth="1"/>
    <col min="19" max="20" width="10.42578125" customWidth="1"/>
    <col min="21" max="21" width="11.140625" customWidth="1"/>
    <col min="22" max="22" width="10.42578125" customWidth="1"/>
  </cols>
  <sheetData>
    <row r="1" spans="1:22" ht="42.75" customHeight="1" x14ac:dyDescent="0.25"/>
    <row r="2" spans="1:22" ht="23.25" x14ac:dyDescent="0.35">
      <c r="B2" s="128"/>
      <c r="C2" s="128"/>
      <c r="D2" s="128"/>
      <c r="E2" s="128"/>
      <c r="F2" s="128"/>
    </row>
    <row r="3" spans="1:22" ht="40.5" customHeight="1" thickBot="1" x14ac:dyDescent="0.3">
      <c r="B3" s="66" t="s">
        <v>147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2" ht="8.25" customHeight="1" thickBot="1" x14ac:dyDescent="0.3">
      <c r="B4" s="85"/>
      <c r="C4" s="85"/>
      <c r="D4" s="85"/>
      <c r="E4" s="85"/>
      <c r="F4" s="85"/>
      <c r="G4" s="85"/>
      <c r="H4" s="85"/>
      <c r="I4" s="85"/>
      <c r="J4" s="86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</row>
    <row r="5" spans="1:22" ht="60.75" thickBot="1" x14ac:dyDescent="0.3">
      <c r="A5" s="1"/>
      <c r="B5" s="87"/>
      <c r="C5" s="129" t="s">
        <v>260</v>
      </c>
      <c r="D5" s="129" t="s">
        <v>234</v>
      </c>
      <c r="E5" s="129" t="s">
        <v>235</v>
      </c>
      <c r="F5" s="129" t="s">
        <v>236</v>
      </c>
      <c r="G5" s="129" t="s">
        <v>237</v>
      </c>
      <c r="H5" s="129" t="s">
        <v>238</v>
      </c>
      <c r="I5" s="130" t="str">
        <f>CONCATENATE("var. ",RIGHT(H5,2),"/",RIGHT(G5,2))</f>
        <v>var. 26/25</v>
      </c>
      <c r="J5" s="130" t="str">
        <f>CONCATENATE("dif. ",RIGHT(H5,2),"/",RIGHT(G5,2))</f>
        <v>dif. 26/25</v>
      </c>
      <c r="K5" s="14" t="str">
        <f>CONCATENATE("cuota ",H5)</f>
        <v>cuota acumulado a mayo 2026</v>
      </c>
      <c r="L5" s="14" t="str">
        <f>CONCATENATE("cuota/ total municipio ",RIGHT(H5,2))</f>
        <v>cuota/ total municipio 26</v>
      </c>
      <c r="M5" s="13" t="s">
        <v>261</v>
      </c>
      <c r="N5" s="13" t="s">
        <v>228</v>
      </c>
      <c r="O5" s="13" t="s">
        <v>229</v>
      </c>
      <c r="P5" s="13" t="s">
        <v>230</v>
      </c>
      <c r="Q5" s="13" t="s">
        <v>231</v>
      </c>
      <c r="R5" s="13" t="s">
        <v>232</v>
      </c>
      <c r="S5" s="130" t="str">
        <f>CONCATENATE("var. ",RIGHT(R5,2),"/",RIGHT(Q5,2))</f>
        <v>var. 26/25</v>
      </c>
      <c r="T5" s="130" t="str">
        <f>CONCATENATE("dif. ",RIGHT(R5,2),"/",RIGHT(Q5,2))</f>
        <v>dif. 26/25</v>
      </c>
      <c r="U5" s="14" t="str">
        <f>CONCATENATE("cuota ",R5)</f>
        <v>cuota mayo 2026</v>
      </c>
      <c r="V5" s="131" t="str">
        <f>CONCATENATE("cuota/ total municipio ",RIGHT(R5,2))</f>
        <v>cuota/ total municipio 26</v>
      </c>
    </row>
    <row r="6" spans="1:22" ht="15.75" x14ac:dyDescent="0.25">
      <c r="A6" s="1"/>
      <c r="B6" s="132" t="s">
        <v>45</v>
      </c>
      <c r="C6" s="133">
        <v>378303</v>
      </c>
      <c r="D6" s="133">
        <v>1821530</v>
      </c>
      <c r="E6" s="133">
        <v>2092095</v>
      </c>
      <c r="F6" s="133">
        <v>2242211</v>
      </c>
      <c r="G6" s="133">
        <v>2228887</v>
      </c>
      <c r="H6" s="133">
        <v>2217196</v>
      </c>
      <c r="I6" s="134">
        <f>IFERROR(H6/G6-1,"-")</f>
        <v>-5.2452188020298829E-3</v>
      </c>
      <c r="J6" s="133">
        <f>IFERROR(H6-G6,"-")</f>
        <v>-11691</v>
      </c>
      <c r="K6" s="134">
        <f t="shared" ref="K6:K57" si="0">IFERROR(H6/$H$6,"-")</f>
        <v>1</v>
      </c>
      <c r="L6" s="135">
        <f>H6/H6</f>
        <v>1</v>
      </c>
      <c r="M6" s="133">
        <v>114793</v>
      </c>
      <c r="N6" s="133">
        <v>379380</v>
      </c>
      <c r="O6" s="133">
        <v>391272</v>
      </c>
      <c r="P6" s="133">
        <v>451281</v>
      </c>
      <c r="Q6" s="133">
        <v>445383</v>
      </c>
      <c r="R6" s="133">
        <v>440182</v>
      </c>
      <c r="S6" s="134">
        <f>IFERROR(R6/Q6-1,"-")</f>
        <v>-1.1677589849635073E-2</v>
      </c>
      <c r="T6" s="133">
        <f t="shared" ref="T6:T57" si="1">R6-Q6</f>
        <v>-5201</v>
      </c>
      <c r="U6" s="134">
        <f>IFERROR(P6/$P$6,"-")</f>
        <v>1</v>
      </c>
      <c r="V6" s="135">
        <f>IFERROR(R6/R6,"-")</f>
        <v>1</v>
      </c>
    </row>
    <row r="7" spans="1:22" ht="15.75" x14ac:dyDescent="0.25">
      <c r="A7" s="1"/>
      <c r="B7" s="136" t="s">
        <v>62</v>
      </c>
      <c r="C7" s="137">
        <v>288839</v>
      </c>
      <c r="D7" s="137">
        <v>1449676</v>
      </c>
      <c r="E7" s="137">
        <v>1654424</v>
      </c>
      <c r="F7" s="137">
        <v>1755270</v>
      </c>
      <c r="G7" s="137">
        <v>1724148</v>
      </c>
      <c r="H7" s="137">
        <v>1729091</v>
      </c>
      <c r="I7" s="138">
        <f t="shared" ref="I7:I57" si="2">IFERROR(H7/G7-1,"-")</f>
        <v>2.8669232571680858E-3</v>
      </c>
      <c r="J7" s="137">
        <f t="shared" ref="J7:J57" si="3">IFERROR(H7-G7,"-")</f>
        <v>4943</v>
      </c>
      <c r="K7" s="138">
        <f t="shared" si="0"/>
        <v>0.77985482564464303</v>
      </c>
      <c r="L7" s="138">
        <f>H7/H6</f>
        <v>0.77985482564464303</v>
      </c>
      <c r="M7" s="137">
        <v>88479</v>
      </c>
      <c r="N7" s="137">
        <v>305518</v>
      </c>
      <c r="O7" s="137">
        <v>311677</v>
      </c>
      <c r="P7" s="137">
        <v>354643</v>
      </c>
      <c r="Q7" s="137">
        <v>342559</v>
      </c>
      <c r="R7" s="137">
        <v>342380</v>
      </c>
      <c r="S7" s="138">
        <f t="shared" ref="S7:S57" si="4">IFERROR(R7/Q7-1,"-")</f>
        <v>-5.2253772342869542E-4</v>
      </c>
      <c r="T7" s="137">
        <f t="shared" si="1"/>
        <v>-179</v>
      </c>
      <c r="U7" s="138">
        <f t="shared" ref="U7:U57" si="5">IFERROR(P7/$P$6,"-")</f>
        <v>0.78585847842031908</v>
      </c>
      <c r="V7" s="138">
        <f>IFERROR(R7/R6,"-")</f>
        <v>0.77781463122072236</v>
      </c>
    </row>
    <row r="8" spans="1:22" x14ac:dyDescent="0.25">
      <c r="A8" s="108" t="s">
        <v>68</v>
      </c>
      <c r="B8" s="99" t="s">
        <v>63</v>
      </c>
      <c r="C8" s="53">
        <v>226523</v>
      </c>
      <c r="D8" s="53">
        <v>1187391</v>
      </c>
      <c r="E8" s="53">
        <v>1340265</v>
      </c>
      <c r="F8" s="53">
        <v>1443427</v>
      </c>
      <c r="G8" s="53">
        <v>1411884</v>
      </c>
      <c r="H8" s="53">
        <v>1414066</v>
      </c>
      <c r="I8" s="100">
        <f t="shared" si="2"/>
        <v>1.5454527425766695E-3</v>
      </c>
      <c r="J8" s="53">
        <f t="shared" si="3"/>
        <v>2182</v>
      </c>
      <c r="K8" s="100">
        <f t="shared" si="0"/>
        <v>0.63777221319179722</v>
      </c>
      <c r="L8" s="100">
        <f>H8/H6</f>
        <v>0.63777221319179722</v>
      </c>
      <c r="M8" s="53">
        <v>70722</v>
      </c>
      <c r="N8" s="53">
        <v>254131</v>
      </c>
      <c r="O8" s="53">
        <v>255585</v>
      </c>
      <c r="P8" s="53">
        <v>295865</v>
      </c>
      <c r="Q8" s="53">
        <v>282195</v>
      </c>
      <c r="R8" s="53">
        <v>282917</v>
      </c>
      <c r="S8" s="100">
        <f t="shared" si="4"/>
        <v>2.5585145023832023E-3</v>
      </c>
      <c r="T8" s="53">
        <f t="shared" si="1"/>
        <v>722</v>
      </c>
      <c r="U8" s="100">
        <f t="shared" si="5"/>
        <v>0.65561147045853918</v>
      </c>
      <c r="V8" s="100">
        <f>IFERROR(R8/R6,"-")</f>
        <v>0.64272732642407004</v>
      </c>
    </row>
    <row r="9" spans="1:22" x14ac:dyDescent="0.25">
      <c r="A9" s="108" t="s">
        <v>69</v>
      </c>
      <c r="B9" s="99" t="s">
        <v>64</v>
      </c>
      <c r="C9" s="53">
        <v>62316</v>
      </c>
      <c r="D9" s="53">
        <v>262285</v>
      </c>
      <c r="E9" s="53">
        <v>314159</v>
      </c>
      <c r="F9" s="53">
        <v>311843</v>
      </c>
      <c r="G9" s="53">
        <v>312264</v>
      </c>
      <c r="H9" s="53">
        <v>315025</v>
      </c>
      <c r="I9" s="100">
        <f t="shared" si="2"/>
        <v>8.8418773858016664E-3</v>
      </c>
      <c r="J9" s="53">
        <f t="shared" si="3"/>
        <v>2761</v>
      </c>
      <c r="K9" s="100">
        <f t="shared" si="0"/>
        <v>0.14208261245284584</v>
      </c>
      <c r="L9" s="100">
        <f>H9/H6</f>
        <v>0.14208261245284584</v>
      </c>
      <c r="M9" s="53">
        <v>17757</v>
      </c>
      <c r="N9" s="53">
        <v>51387</v>
      </c>
      <c r="O9" s="53">
        <v>56092</v>
      </c>
      <c r="P9" s="53">
        <v>58778</v>
      </c>
      <c r="Q9" s="53">
        <v>60364</v>
      </c>
      <c r="R9" s="53">
        <v>59463</v>
      </c>
      <c r="S9" s="100">
        <f t="shared" si="4"/>
        <v>-1.4926114902922283E-2</v>
      </c>
      <c r="T9" s="53">
        <f t="shared" si="1"/>
        <v>-901</v>
      </c>
      <c r="U9" s="100">
        <f t="shared" si="5"/>
        <v>0.1302470079617799</v>
      </c>
      <c r="V9" s="100">
        <f>IFERROR(R9/R6,"-")</f>
        <v>0.13508730479665229</v>
      </c>
    </row>
    <row r="10" spans="1:22" ht="16.5" thickBot="1" x14ac:dyDescent="0.3">
      <c r="A10" s="1"/>
      <c r="B10" s="139" t="s">
        <v>65</v>
      </c>
      <c r="C10" s="140">
        <v>89464</v>
      </c>
      <c r="D10" s="140">
        <v>371854</v>
      </c>
      <c r="E10" s="140">
        <v>437671</v>
      </c>
      <c r="F10" s="140">
        <v>486941</v>
      </c>
      <c r="G10" s="140">
        <v>504739</v>
      </c>
      <c r="H10" s="140">
        <v>488105</v>
      </c>
      <c r="I10" s="141">
        <f t="shared" si="2"/>
        <v>-3.2955646383576509E-2</v>
      </c>
      <c r="J10" s="140">
        <f t="shared" si="3"/>
        <v>-16634</v>
      </c>
      <c r="K10" s="141">
        <f t="shared" si="0"/>
        <v>0.22014517435535694</v>
      </c>
      <c r="L10" s="141">
        <f>H10/H6</f>
        <v>0.22014517435535694</v>
      </c>
      <c r="M10" s="140">
        <v>26314</v>
      </c>
      <c r="N10" s="140">
        <v>73862</v>
      </c>
      <c r="O10" s="140">
        <v>79595</v>
      </c>
      <c r="P10" s="140">
        <v>96638</v>
      </c>
      <c r="Q10" s="140">
        <v>102824</v>
      </c>
      <c r="R10" s="140">
        <v>97802</v>
      </c>
      <c r="S10" s="141">
        <f t="shared" si="4"/>
        <v>-4.8840737570995052E-2</v>
      </c>
      <c r="T10" s="140">
        <f t="shared" si="1"/>
        <v>-5022</v>
      </c>
      <c r="U10" s="141">
        <f t="shared" si="5"/>
        <v>0.21414152157968094</v>
      </c>
      <c r="V10" s="141">
        <f>IFERROR(R10/R6,"-")</f>
        <v>0.22218536877927766</v>
      </c>
    </row>
    <row r="11" spans="1:22" ht="15.75" x14ac:dyDescent="0.25">
      <c r="A11" s="142">
        <f>G11/$G$11</f>
        <v>1</v>
      </c>
      <c r="B11" s="132" t="s">
        <v>46</v>
      </c>
      <c r="C11" s="133">
        <v>134314</v>
      </c>
      <c r="D11" s="133">
        <v>683221</v>
      </c>
      <c r="E11" s="133">
        <v>758695</v>
      </c>
      <c r="F11" s="133">
        <v>801883</v>
      </c>
      <c r="G11" s="133">
        <v>771372</v>
      </c>
      <c r="H11" s="133">
        <v>766314</v>
      </c>
      <c r="I11" s="134">
        <f t="shared" si="2"/>
        <v>-6.5571475241518185E-3</v>
      </c>
      <c r="J11" s="133">
        <f t="shared" si="3"/>
        <v>-5058</v>
      </c>
      <c r="K11" s="134">
        <f t="shared" si="0"/>
        <v>0.34562303016963769</v>
      </c>
      <c r="L11" s="135">
        <f>H11/H11</f>
        <v>1</v>
      </c>
      <c r="M11" s="133">
        <v>42014</v>
      </c>
      <c r="N11" s="133">
        <v>145846</v>
      </c>
      <c r="O11" s="133">
        <v>150325</v>
      </c>
      <c r="P11" s="133">
        <v>161561</v>
      </c>
      <c r="Q11" s="133">
        <v>153212</v>
      </c>
      <c r="R11" s="133">
        <v>152475</v>
      </c>
      <c r="S11" s="134">
        <f t="shared" si="4"/>
        <v>-4.8103281727279734E-3</v>
      </c>
      <c r="T11" s="133">
        <f t="shared" si="1"/>
        <v>-737</v>
      </c>
      <c r="U11" s="134">
        <f t="shared" si="5"/>
        <v>0.35800532262603568</v>
      </c>
      <c r="V11" s="135">
        <f>IFERROR(R11/R11,"-")</f>
        <v>1</v>
      </c>
    </row>
    <row r="12" spans="1:22" ht="15.75" x14ac:dyDescent="0.25">
      <c r="A12" s="142">
        <f>G12/$G$11</f>
        <v>0.80311963618072735</v>
      </c>
      <c r="B12" s="136" t="s">
        <v>62</v>
      </c>
      <c r="C12" s="137">
        <v>106333</v>
      </c>
      <c r="D12" s="137">
        <v>589877</v>
      </c>
      <c r="E12" s="137">
        <v>623197</v>
      </c>
      <c r="F12" s="137">
        <v>652806</v>
      </c>
      <c r="G12" s="137">
        <v>619504</v>
      </c>
      <c r="H12" s="137">
        <v>624088</v>
      </c>
      <c r="I12" s="138">
        <f t="shared" si="2"/>
        <v>7.3994679614659553E-3</v>
      </c>
      <c r="J12" s="137">
        <f t="shared" si="3"/>
        <v>4584</v>
      </c>
      <c r="K12" s="138">
        <f t="shared" si="0"/>
        <v>0.28147624296634127</v>
      </c>
      <c r="L12" s="138">
        <f>H12/H11</f>
        <v>0.81440245121451516</v>
      </c>
      <c r="M12" s="137">
        <v>33362</v>
      </c>
      <c r="N12" s="137">
        <v>125144</v>
      </c>
      <c r="O12" s="137">
        <v>124155</v>
      </c>
      <c r="P12" s="137">
        <v>132737</v>
      </c>
      <c r="Q12" s="137">
        <v>123526</v>
      </c>
      <c r="R12" s="137">
        <v>126335</v>
      </c>
      <c r="S12" s="138">
        <f t="shared" si="4"/>
        <v>2.2740151870861203E-2</v>
      </c>
      <c r="T12" s="137">
        <f t="shared" si="1"/>
        <v>2809</v>
      </c>
      <c r="U12" s="138">
        <f t="shared" si="5"/>
        <v>0.29413381019808055</v>
      </c>
      <c r="V12" s="138">
        <f>IFERROR(R12/R11,"-")</f>
        <v>0.82856205935399241</v>
      </c>
    </row>
    <row r="13" spans="1:22" x14ac:dyDescent="0.25">
      <c r="A13" s="108" t="s">
        <v>68</v>
      </c>
      <c r="B13" s="99" t="s">
        <v>63</v>
      </c>
      <c r="C13" s="53">
        <v>104218</v>
      </c>
      <c r="D13" s="53">
        <v>528412</v>
      </c>
      <c r="E13" s="53">
        <v>554757</v>
      </c>
      <c r="F13" s="53">
        <v>588030</v>
      </c>
      <c r="G13" s="53">
        <v>553904</v>
      </c>
      <c r="H13" s="53">
        <v>561000</v>
      </c>
      <c r="I13" s="100">
        <f t="shared" si="2"/>
        <v>1.2810884196539529E-2</v>
      </c>
      <c r="J13" s="53">
        <f t="shared" si="3"/>
        <v>7096</v>
      </c>
      <c r="K13" s="100">
        <f t="shared" si="0"/>
        <v>0.25302228580603608</v>
      </c>
      <c r="L13" s="100">
        <f>H13/H11</f>
        <v>0.73207588534203993</v>
      </c>
      <c r="M13" s="53">
        <v>33045</v>
      </c>
      <c r="N13" s="53">
        <v>113457</v>
      </c>
      <c r="O13" s="53">
        <v>111213</v>
      </c>
      <c r="P13" s="53">
        <v>119801</v>
      </c>
      <c r="Q13" s="53">
        <v>110077</v>
      </c>
      <c r="R13" s="53">
        <v>113659</v>
      </c>
      <c r="S13" s="100">
        <f t="shared" si="4"/>
        <v>3.2540857763202036E-2</v>
      </c>
      <c r="T13" s="53">
        <f t="shared" si="1"/>
        <v>3582</v>
      </c>
      <c r="U13" s="100">
        <f t="shared" si="5"/>
        <v>0.26546874342150456</v>
      </c>
      <c r="V13" s="100">
        <f>IFERROR(R13/R11,"-")</f>
        <v>0.74542711919986882</v>
      </c>
    </row>
    <row r="14" spans="1:22" x14ac:dyDescent="0.25">
      <c r="A14" s="108" t="s">
        <v>69</v>
      </c>
      <c r="B14" s="99" t="s">
        <v>64</v>
      </c>
      <c r="C14" s="53">
        <v>2115</v>
      </c>
      <c r="D14" s="53">
        <v>61465</v>
      </c>
      <c r="E14" s="53">
        <v>68440</v>
      </c>
      <c r="F14" s="53">
        <v>64776</v>
      </c>
      <c r="G14" s="53">
        <v>65600</v>
      </c>
      <c r="H14" s="53">
        <v>63088</v>
      </c>
      <c r="I14" s="100">
        <f t="shared" si="2"/>
        <v>-3.8292682926829302E-2</v>
      </c>
      <c r="J14" s="53">
        <f t="shared" si="3"/>
        <v>-2512</v>
      </c>
      <c r="K14" s="100">
        <f t="shared" si="0"/>
        <v>2.8453957160305177E-2</v>
      </c>
      <c r="L14" s="100">
        <f>H14/H11</f>
        <v>8.2326565872475249E-2</v>
      </c>
      <c r="M14" s="53">
        <v>317</v>
      </c>
      <c r="N14" s="53">
        <v>11687</v>
      </c>
      <c r="O14" s="53">
        <v>12942</v>
      </c>
      <c r="P14" s="53">
        <v>12936</v>
      </c>
      <c r="Q14" s="53">
        <v>13449</v>
      </c>
      <c r="R14" s="53">
        <v>12676</v>
      </c>
      <c r="S14" s="100">
        <f t="shared" si="4"/>
        <v>-5.7476392296824996E-2</v>
      </c>
      <c r="T14" s="53">
        <f t="shared" si="1"/>
        <v>-773</v>
      </c>
      <c r="U14" s="100">
        <f t="shared" si="5"/>
        <v>2.8665066776576015E-2</v>
      </c>
      <c r="V14" s="100">
        <f>IFERROR(R14/R11,"-")</f>
        <v>8.3134940154123621E-2</v>
      </c>
    </row>
    <row r="15" spans="1:22" ht="16.5" thickBot="1" x14ac:dyDescent="0.3">
      <c r="A15" s="142">
        <f>G15/$G$11</f>
        <v>0.19688036381927268</v>
      </c>
      <c r="B15" s="139" t="s">
        <v>65</v>
      </c>
      <c r="C15" s="140">
        <v>27981</v>
      </c>
      <c r="D15" s="140">
        <v>93344</v>
      </c>
      <c r="E15" s="140">
        <v>135498</v>
      </c>
      <c r="F15" s="140">
        <v>149077</v>
      </c>
      <c r="G15" s="140">
        <v>151868</v>
      </c>
      <c r="H15" s="140">
        <v>142226</v>
      </c>
      <c r="I15" s="141">
        <f t="shared" si="2"/>
        <v>-6.3489346011009529E-2</v>
      </c>
      <c r="J15" s="140">
        <f t="shared" si="3"/>
        <v>-9642</v>
      </c>
      <c r="K15" s="141">
        <f t="shared" si="0"/>
        <v>6.4146787203296418E-2</v>
      </c>
      <c r="L15" s="141">
        <f>H15/H11</f>
        <v>0.18559754878548479</v>
      </c>
      <c r="M15" s="140">
        <v>8652</v>
      </c>
      <c r="N15" s="140">
        <v>20702</v>
      </c>
      <c r="O15" s="140">
        <v>26170</v>
      </c>
      <c r="P15" s="140">
        <v>28824</v>
      </c>
      <c r="Q15" s="140">
        <v>29686</v>
      </c>
      <c r="R15" s="140">
        <v>26140</v>
      </c>
      <c r="S15" s="141">
        <f t="shared" si="4"/>
        <v>-0.11945024590716158</v>
      </c>
      <c r="T15" s="140">
        <f t="shared" si="1"/>
        <v>-3546</v>
      </c>
      <c r="U15" s="141">
        <f t="shared" si="5"/>
        <v>6.3871512427955093E-2</v>
      </c>
      <c r="V15" s="141">
        <f>IFERROR(R15/R11,"-")</f>
        <v>0.17143794064600754</v>
      </c>
    </row>
    <row r="16" spans="1:22" ht="15.75" x14ac:dyDescent="0.25">
      <c r="A16" s="142"/>
      <c r="B16" s="132" t="s">
        <v>47</v>
      </c>
      <c r="C16" s="133">
        <v>60212</v>
      </c>
      <c r="D16" s="133">
        <v>473974</v>
      </c>
      <c r="E16" s="133">
        <v>528116</v>
      </c>
      <c r="F16" s="133">
        <v>561480</v>
      </c>
      <c r="G16" s="133">
        <v>579080</v>
      </c>
      <c r="H16" s="133">
        <v>594690</v>
      </c>
      <c r="I16" s="134">
        <f t="shared" si="2"/>
        <v>2.6956551771776027E-2</v>
      </c>
      <c r="J16" s="133">
        <f t="shared" si="3"/>
        <v>15610</v>
      </c>
      <c r="K16" s="134">
        <f t="shared" si="0"/>
        <v>0.26821715355791731</v>
      </c>
      <c r="L16" s="135">
        <f>H16/H16</f>
        <v>1</v>
      </c>
      <c r="M16" s="133">
        <v>15428</v>
      </c>
      <c r="N16" s="133">
        <v>97379</v>
      </c>
      <c r="O16" s="133">
        <v>96632</v>
      </c>
      <c r="P16" s="133">
        <v>110622</v>
      </c>
      <c r="Q16" s="133">
        <v>116586</v>
      </c>
      <c r="R16" s="133">
        <v>119472</v>
      </c>
      <c r="S16" s="134">
        <f t="shared" si="4"/>
        <v>2.4754258658844064E-2</v>
      </c>
      <c r="T16" s="133">
        <f t="shared" si="1"/>
        <v>2886</v>
      </c>
      <c r="U16" s="134">
        <f t="shared" si="5"/>
        <v>0.24512886649338217</v>
      </c>
      <c r="V16" s="135">
        <f>IFERROR(R16/R16,"-")</f>
        <v>1</v>
      </c>
    </row>
    <row r="17" spans="1:22" ht="15.75" x14ac:dyDescent="0.25">
      <c r="A17" s="1"/>
      <c r="B17" s="136" t="s">
        <v>62</v>
      </c>
      <c r="C17" s="137">
        <v>16403</v>
      </c>
      <c r="D17" s="137">
        <v>277876</v>
      </c>
      <c r="E17" s="137">
        <v>323810</v>
      </c>
      <c r="F17" s="137">
        <v>341857</v>
      </c>
      <c r="G17" s="137">
        <v>355156</v>
      </c>
      <c r="H17" s="137">
        <v>366855</v>
      </c>
      <c r="I17" s="138">
        <f t="shared" si="2"/>
        <v>3.2940454335559588E-2</v>
      </c>
      <c r="J17" s="137">
        <f t="shared" si="3"/>
        <v>11699</v>
      </c>
      <c r="K17" s="138">
        <f t="shared" si="0"/>
        <v>0.16545898513257284</v>
      </c>
      <c r="L17" s="138">
        <f>H17/H16</f>
        <v>0.61688442718054781</v>
      </c>
      <c r="M17" s="137">
        <v>4085</v>
      </c>
      <c r="N17" s="137">
        <v>59315</v>
      </c>
      <c r="O17" s="137">
        <v>62382</v>
      </c>
      <c r="P17" s="137">
        <v>68445</v>
      </c>
      <c r="Q17" s="137">
        <v>71750</v>
      </c>
      <c r="R17" s="137">
        <v>73499</v>
      </c>
      <c r="S17" s="138">
        <f t="shared" si="4"/>
        <v>2.4376306620208954E-2</v>
      </c>
      <c r="T17" s="137">
        <f t="shared" si="1"/>
        <v>1749</v>
      </c>
      <c r="U17" s="138">
        <f t="shared" si="5"/>
        <v>0.15166825104535755</v>
      </c>
      <c r="V17" s="138">
        <f>IFERROR(R17/R16,"-")</f>
        <v>0.6151985402437391</v>
      </c>
    </row>
    <row r="18" spans="1:22" x14ac:dyDescent="0.25">
      <c r="A18" s="108" t="s">
        <v>68</v>
      </c>
      <c r="B18" s="99" t="s">
        <v>63</v>
      </c>
      <c r="C18" s="53">
        <v>13634</v>
      </c>
      <c r="D18" s="53">
        <v>210963</v>
      </c>
      <c r="E18" s="53">
        <v>241856</v>
      </c>
      <c r="F18" s="53">
        <v>259219</v>
      </c>
      <c r="G18" s="53">
        <v>275154</v>
      </c>
      <c r="H18" s="53">
        <v>285823</v>
      </c>
      <c r="I18" s="100">
        <f t="shared" si="2"/>
        <v>3.8774649832457486E-2</v>
      </c>
      <c r="J18" s="53">
        <f t="shared" si="3"/>
        <v>10669</v>
      </c>
      <c r="K18" s="100">
        <f t="shared" si="0"/>
        <v>0.12891192298741294</v>
      </c>
      <c r="L18" s="100">
        <f>H18/H16</f>
        <v>0.48062519968386891</v>
      </c>
      <c r="M18" s="53">
        <v>3475</v>
      </c>
      <c r="N18" s="53">
        <v>46145</v>
      </c>
      <c r="O18" s="53">
        <v>48589</v>
      </c>
      <c r="P18" s="53">
        <v>52392</v>
      </c>
      <c r="Q18" s="53">
        <v>57980</v>
      </c>
      <c r="R18" s="53">
        <v>59044</v>
      </c>
      <c r="S18" s="100">
        <f t="shared" si="4"/>
        <v>1.8351155570886402E-2</v>
      </c>
      <c r="T18" s="53">
        <f t="shared" si="1"/>
        <v>1064</v>
      </c>
      <c r="U18" s="100">
        <f t="shared" si="5"/>
        <v>0.11609617954223643</v>
      </c>
      <c r="V18" s="100">
        <f>IFERROR(R18/R16,"-")</f>
        <v>0.49420784786393462</v>
      </c>
    </row>
    <row r="19" spans="1:22" x14ac:dyDescent="0.25">
      <c r="A19" s="108" t="s">
        <v>69</v>
      </c>
      <c r="B19" s="99" t="s">
        <v>64</v>
      </c>
      <c r="C19" s="53">
        <v>2769</v>
      </c>
      <c r="D19" s="53">
        <v>66913</v>
      </c>
      <c r="E19" s="53">
        <v>81954</v>
      </c>
      <c r="F19" s="53">
        <v>82638</v>
      </c>
      <c r="G19" s="53">
        <v>80002</v>
      </c>
      <c r="H19" s="53">
        <v>81032</v>
      </c>
      <c r="I19" s="100">
        <f t="shared" si="2"/>
        <v>1.2874678133046658E-2</v>
      </c>
      <c r="J19" s="53">
        <f t="shared" si="3"/>
        <v>1030</v>
      </c>
      <c r="K19" s="100">
        <f t="shared" si="0"/>
        <v>3.6547062145159924E-2</v>
      </c>
      <c r="L19" s="100">
        <f>H19/H16</f>
        <v>0.13625922749667893</v>
      </c>
      <c r="M19" s="53">
        <v>610</v>
      </c>
      <c r="N19" s="53">
        <v>13170</v>
      </c>
      <c r="O19" s="53">
        <v>13793</v>
      </c>
      <c r="P19" s="53">
        <v>16053</v>
      </c>
      <c r="Q19" s="53">
        <v>13770</v>
      </c>
      <c r="R19" s="53">
        <v>14455</v>
      </c>
      <c r="S19" s="100">
        <f t="shared" si="4"/>
        <v>4.9745824255628124E-2</v>
      </c>
      <c r="T19" s="53">
        <f t="shared" si="1"/>
        <v>685</v>
      </c>
      <c r="U19" s="100">
        <f t="shared" si="5"/>
        <v>3.5572071503121118E-2</v>
      </c>
      <c r="V19" s="100">
        <f>IFERROR(R19/R16,"-")</f>
        <v>0.12099069237980448</v>
      </c>
    </row>
    <row r="20" spans="1:22" ht="16.5" thickBot="1" x14ac:dyDescent="0.3">
      <c r="A20" s="1"/>
      <c r="B20" s="139" t="s">
        <v>65</v>
      </c>
      <c r="C20" s="140">
        <v>43809</v>
      </c>
      <c r="D20" s="140">
        <v>196098</v>
      </c>
      <c r="E20" s="140">
        <v>204306</v>
      </c>
      <c r="F20" s="140">
        <v>219623</v>
      </c>
      <c r="G20" s="140">
        <v>223924</v>
      </c>
      <c r="H20" s="140">
        <v>227835</v>
      </c>
      <c r="I20" s="141">
        <f t="shared" si="2"/>
        <v>1.7465747307122026E-2</v>
      </c>
      <c r="J20" s="140">
        <f t="shared" si="3"/>
        <v>3911</v>
      </c>
      <c r="K20" s="141">
        <f t="shared" si="0"/>
        <v>0.10275816842534444</v>
      </c>
      <c r="L20" s="141">
        <f>H20/H16</f>
        <v>0.38311557281945213</v>
      </c>
      <c r="M20" s="140">
        <v>11343</v>
      </c>
      <c r="N20" s="140">
        <v>38064</v>
      </c>
      <c r="O20" s="140">
        <v>34250</v>
      </c>
      <c r="P20" s="140">
        <v>42177</v>
      </c>
      <c r="Q20" s="140">
        <v>44836</v>
      </c>
      <c r="R20" s="140">
        <v>45973</v>
      </c>
      <c r="S20" s="141">
        <f t="shared" si="4"/>
        <v>2.5359086448389689E-2</v>
      </c>
      <c r="T20" s="140">
        <f t="shared" si="1"/>
        <v>1137</v>
      </c>
      <c r="U20" s="141">
        <f t="shared" si="5"/>
        <v>9.3460615448024628E-2</v>
      </c>
      <c r="V20" s="141">
        <f>IFERROR(R20/R16,"-")</f>
        <v>0.3848014597562609</v>
      </c>
    </row>
    <row r="21" spans="1:22" ht="15.75" x14ac:dyDescent="0.25">
      <c r="A21" s="1"/>
      <c r="B21" s="132" t="s">
        <v>48</v>
      </c>
      <c r="C21" s="133">
        <v>3463</v>
      </c>
      <c r="D21" s="133">
        <v>14300</v>
      </c>
      <c r="E21" s="133">
        <v>24366</v>
      </c>
      <c r="F21" s="133">
        <v>22168</v>
      </c>
      <c r="G21" s="133">
        <v>18447</v>
      </c>
      <c r="H21" s="133">
        <v>21744</v>
      </c>
      <c r="I21" s="134">
        <f t="shared" si="2"/>
        <v>0.17872824849569025</v>
      </c>
      <c r="J21" s="133">
        <f t="shared" si="3"/>
        <v>3297</v>
      </c>
      <c r="K21" s="134">
        <f t="shared" si="0"/>
        <v>9.8069814305997306E-3</v>
      </c>
      <c r="L21" s="135">
        <f>H21/H21</f>
        <v>1</v>
      </c>
      <c r="M21" s="133">
        <v>1098</v>
      </c>
      <c r="N21" s="133">
        <v>2392</v>
      </c>
      <c r="O21" s="133">
        <v>3611</v>
      </c>
      <c r="P21" s="133">
        <v>1870</v>
      </c>
      <c r="Q21" s="133">
        <v>2625</v>
      </c>
      <c r="R21" s="133">
        <v>3872</v>
      </c>
      <c r="S21" s="134">
        <f t="shared" si="4"/>
        <v>0.47504761904761894</v>
      </c>
      <c r="T21" s="133">
        <f t="shared" si="1"/>
        <v>1247</v>
      </c>
      <c r="U21" s="134">
        <f t="shared" si="5"/>
        <v>4.1437596530764648E-3</v>
      </c>
      <c r="V21" s="135">
        <f>IFERROR(R21/R21,"-")</f>
        <v>1</v>
      </c>
    </row>
    <row r="22" spans="1:22" ht="15.75" x14ac:dyDescent="0.25">
      <c r="A22" s="1"/>
      <c r="B22" s="136" t="s">
        <v>62</v>
      </c>
      <c r="C22" s="137">
        <v>3463</v>
      </c>
      <c r="D22" s="137">
        <v>14300</v>
      </c>
      <c r="E22" s="137">
        <v>24103</v>
      </c>
      <c r="F22" s="137">
        <v>21898</v>
      </c>
      <c r="G22" s="137">
        <v>18160</v>
      </c>
      <c r="H22" s="137">
        <v>21565</v>
      </c>
      <c r="I22" s="138">
        <f t="shared" si="2"/>
        <v>0.1875</v>
      </c>
      <c r="J22" s="137">
        <f t="shared" si="3"/>
        <v>3405</v>
      </c>
      <c r="K22" s="138">
        <f t="shared" si="0"/>
        <v>9.726248829602796E-3</v>
      </c>
      <c r="L22" s="138">
        <f>H22/H21</f>
        <v>0.99176784400294338</v>
      </c>
      <c r="M22" s="137">
        <v>1098</v>
      </c>
      <c r="N22" s="137">
        <v>2392</v>
      </c>
      <c r="O22" s="137">
        <v>3579</v>
      </c>
      <c r="P22" s="137">
        <v>1833</v>
      </c>
      <c r="Q22" s="137">
        <v>2603</v>
      </c>
      <c r="R22" s="137">
        <v>3856</v>
      </c>
      <c r="S22" s="138">
        <f t="shared" si="4"/>
        <v>0.48136765270841342</v>
      </c>
      <c r="T22" s="137">
        <f t="shared" si="1"/>
        <v>1253</v>
      </c>
      <c r="U22" s="138">
        <f t="shared" si="5"/>
        <v>4.0617708257161284E-3</v>
      </c>
      <c r="V22" s="138">
        <f>IFERROR(R22/R21,"-")</f>
        <v>0.99586776859504134</v>
      </c>
    </row>
    <row r="23" spans="1:22" x14ac:dyDescent="0.25">
      <c r="A23" s="108" t="s">
        <v>68</v>
      </c>
      <c r="B23" s="99" t="s">
        <v>63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100" t="str">
        <f t="shared" si="2"/>
        <v>-</v>
      </c>
      <c r="J23" s="53">
        <f t="shared" si="3"/>
        <v>0</v>
      </c>
      <c r="K23" s="100">
        <f t="shared" si="0"/>
        <v>0</v>
      </c>
      <c r="L23" s="100">
        <f>H23/H21</f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100" t="str">
        <f t="shared" si="4"/>
        <v>-</v>
      </c>
      <c r="T23" s="53">
        <f t="shared" si="1"/>
        <v>0</v>
      </c>
      <c r="U23" s="100">
        <f t="shared" si="5"/>
        <v>0</v>
      </c>
      <c r="V23" s="100">
        <f>IFERROR(R23/R21,"-")</f>
        <v>0</v>
      </c>
    </row>
    <row r="24" spans="1:22" x14ac:dyDescent="0.25">
      <c r="A24" s="108" t="s">
        <v>69</v>
      </c>
      <c r="B24" s="99" t="s">
        <v>64</v>
      </c>
      <c r="C24" s="53">
        <v>3463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100" t="str">
        <f t="shared" si="2"/>
        <v>-</v>
      </c>
      <c r="J24" s="53">
        <f t="shared" si="3"/>
        <v>0</v>
      </c>
      <c r="K24" s="100">
        <f t="shared" si="0"/>
        <v>0</v>
      </c>
      <c r="L24" s="100">
        <f>H24/H21</f>
        <v>0</v>
      </c>
      <c r="M24" s="53">
        <v>1098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100" t="str">
        <f t="shared" si="4"/>
        <v>-</v>
      </c>
      <c r="T24" s="53">
        <f t="shared" si="1"/>
        <v>0</v>
      </c>
      <c r="U24" s="100">
        <f t="shared" si="5"/>
        <v>0</v>
      </c>
      <c r="V24" s="100">
        <f>IFERROR(R24/R21,"-")</f>
        <v>0</v>
      </c>
    </row>
    <row r="25" spans="1:22" ht="16.5" thickBot="1" x14ac:dyDescent="0.3">
      <c r="A25" s="1"/>
      <c r="B25" s="139" t="s">
        <v>65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0</v>
      </c>
      <c r="I25" s="141" t="str">
        <f t="shared" si="2"/>
        <v>-</v>
      </c>
      <c r="J25" s="140">
        <f t="shared" si="3"/>
        <v>0</v>
      </c>
      <c r="K25" s="141">
        <f t="shared" si="0"/>
        <v>0</v>
      </c>
      <c r="L25" s="141">
        <f>H25/H21</f>
        <v>0</v>
      </c>
      <c r="M25" s="140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1" t="str">
        <f t="shared" si="4"/>
        <v>-</v>
      </c>
      <c r="T25" s="140">
        <f t="shared" si="1"/>
        <v>0</v>
      </c>
      <c r="U25" s="141">
        <f t="shared" si="5"/>
        <v>0</v>
      </c>
      <c r="V25" s="141">
        <f>IFERROR(R25/R21,"-")</f>
        <v>0</v>
      </c>
    </row>
    <row r="26" spans="1:22" ht="15.75" x14ac:dyDescent="0.25">
      <c r="A26" s="1"/>
      <c r="B26" s="132" t="s">
        <v>49</v>
      </c>
      <c r="C26" s="133">
        <v>13697</v>
      </c>
      <c r="D26" s="133">
        <v>56946</v>
      </c>
      <c r="E26" s="133">
        <v>71722</v>
      </c>
      <c r="F26" s="133">
        <v>100800</v>
      </c>
      <c r="G26" s="133">
        <v>78000</v>
      </c>
      <c r="H26" s="133">
        <v>79903</v>
      </c>
      <c r="I26" s="134">
        <f t="shared" si="2"/>
        <v>2.4397435897435926E-2</v>
      </c>
      <c r="J26" s="133">
        <f t="shared" si="3"/>
        <v>1903</v>
      </c>
      <c r="K26" s="134">
        <f t="shared" si="0"/>
        <v>3.6037860432726741E-2</v>
      </c>
      <c r="L26" s="135">
        <f>H26/H26</f>
        <v>1</v>
      </c>
      <c r="M26" s="133">
        <v>4327</v>
      </c>
      <c r="N26" s="133">
        <v>12688</v>
      </c>
      <c r="O26" s="133">
        <v>7550</v>
      </c>
      <c r="P26" s="133">
        <v>22267</v>
      </c>
      <c r="Q26" s="133">
        <v>16341</v>
      </c>
      <c r="R26" s="133">
        <v>14916</v>
      </c>
      <c r="S26" s="134">
        <f t="shared" si="4"/>
        <v>-8.7203965485588397E-2</v>
      </c>
      <c r="T26" s="133">
        <f t="shared" si="1"/>
        <v>-1425</v>
      </c>
      <c r="U26" s="134">
        <f t="shared" si="5"/>
        <v>4.934176267115168E-2</v>
      </c>
      <c r="V26" s="135">
        <f>IFERROR(R26/R26,"-")</f>
        <v>1</v>
      </c>
    </row>
    <row r="27" spans="1:22" ht="15.75" x14ac:dyDescent="0.25">
      <c r="A27" s="1"/>
      <c r="B27" s="136" t="s">
        <v>62</v>
      </c>
      <c r="C27" s="137">
        <v>13364</v>
      </c>
      <c r="D27" s="137">
        <v>52151</v>
      </c>
      <c r="E27" s="137">
        <v>67931</v>
      </c>
      <c r="F27" s="137">
        <v>84114</v>
      </c>
      <c r="G27" s="137">
        <v>62084</v>
      </c>
      <c r="H27" s="137">
        <v>65330</v>
      </c>
      <c r="I27" s="138">
        <f t="shared" si="2"/>
        <v>5.2284002319438194E-2</v>
      </c>
      <c r="J27" s="137">
        <f t="shared" si="3"/>
        <v>3246</v>
      </c>
      <c r="K27" s="138">
        <f t="shared" si="0"/>
        <v>2.9465144263294721E-2</v>
      </c>
      <c r="L27" s="138">
        <f>H27/H26</f>
        <v>0.81761635983630154</v>
      </c>
      <c r="M27" s="137">
        <v>4248</v>
      </c>
      <c r="N27" s="137">
        <v>12175</v>
      </c>
      <c r="O27" s="137">
        <v>6778</v>
      </c>
      <c r="P27" s="137">
        <v>19282</v>
      </c>
      <c r="Q27" s="137">
        <v>13628</v>
      </c>
      <c r="R27" s="137">
        <v>12578</v>
      </c>
      <c r="S27" s="138">
        <f t="shared" si="4"/>
        <v>-7.704725565013204E-2</v>
      </c>
      <c r="T27" s="137">
        <f t="shared" si="1"/>
        <v>-1050</v>
      </c>
      <c r="U27" s="138">
        <f t="shared" si="5"/>
        <v>4.2727258626000207E-2</v>
      </c>
      <c r="V27" s="138">
        <f>IFERROR(R27/R26,"-")</f>
        <v>0.84325556449450256</v>
      </c>
    </row>
    <row r="28" spans="1:22" x14ac:dyDescent="0.25">
      <c r="A28" s="108" t="s">
        <v>68</v>
      </c>
      <c r="B28" s="99" t="s">
        <v>63</v>
      </c>
      <c r="C28" s="53">
        <v>13364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 t="shared" si="0"/>
        <v>0</v>
      </c>
      <c r="L28" s="100">
        <f>H28/H26</f>
        <v>0</v>
      </c>
      <c r="M28" s="53">
        <v>4248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53">
        <f t="shared" si="1"/>
        <v>0</v>
      </c>
      <c r="U28" s="100">
        <f t="shared" si="5"/>
        <v>0</v>
      </c>
      <c r="V28" s="100">
        <f>IFERROR(R28/R26,"-")</f>
        <v>0</v>
      </c>
    </row>
    <row r="29" spans="1:22" ht="15.75" thickBot="1" x14ac:dyDescent="0.3">
      <c r="A29" s="108" t="s">
        <v>69</v>
      </c>
      <c r="B29" s="99" t="s">
        <v>64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100" t="str">
        <f t="shared" si="2"/>
        <v>-</v>
      </c>
      <c r="J29" s="53">
        <f t="shared" si="3"/>
        <v>0</v>
      </c>
      <c r="K29" s="100">
        <f t="shared" si="0"/>
        <v>0</v>
      </c>
      <c r="L29" s="100">
        <f>H29/H26</f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100" t="str">
        <f t="shared" si="4"/>
        <v>-</v>
      </c>
      <c r="T29" s="53">
        <f t="shared" si="1"/>
        <v>0</v>
      </c>
      <c r="U29" s="100">
        <f t="shared" si="5"/>
        <v>0</v>
      </c>
      <c r="V29" s="100">
        <f>IFERROR(R29/R26,"-")</f>
        <v>0</v>
      </c>
    </row>
    <row r="30" spans="1:22" ht="15.75" x14ac:dyDescent="0.25">
      <c r="A30" s="1"/>
      <c r="B30" s="132" t="s">
        <v>50</v>
      </c>
      <c r="C30" s="133">
        <v>45059</v>
      </c>
      <c r="D30" s="133">
        <v>258125</v>
      </c>
      <c r="E30" s="133">
        <v>307593</v>
      </c>
      <c r="F30" s="133">
        <v>352840</v>
      </c>
      <c r="G30" s="133">
        <v>366681</v>
      </c>
      <c r="H30" s="133">
        <v>349762</v>
      </c>
      <c r="I30" s="134">
        <f t="shared" si="2"/>
        <v>-4.6140923582078108E-2</v>
      </c>
      <c r="J30" s="133">
        <f t="shared" si="3"/>
        <v>-16919</v>
      </c>
      <c r="K30" s="134">
        <f t="shared" si="0"/>
        <v>0.15774969826754154</v>
      </c>
      <c r="L30" s="135">
        <f>H30/H30</f>
        <v>1</v>
      </c>
      <c r="M30" s="133">
        <v>18010</v>
      </c>
      <c r="N30" s="133">
        <v>53595</v>
      </c>
      <c r="O30" s="133">
        <v>58098</v>
      </c>
      <c r="P30" s="133">
        <v>77065</v>
      </c>
      <c r="Q30" s="133">
        <v>77025</v>
      </c>
      <c r="R30" s="133">
        <v>72112</v>
      </c>
      <c r="S30" s="134">
        <f t="shared" si="4"/>
        <v>-6.3784485556637405E-2</v>
      </c>
      <c r="T30" s="133">
        <f t="shared" si="1"/>
        <v>-4913</v>
      </c>
      <c r="U30" s="134">
        <f t="shared" si="5"/>
        <v>0.17076943190606297</v>
      </c>
      <c r="V30" s="135">
        <f>IFERROR(R30/R30,"-")</f>
        <v>1</v>
      </c>
    </row>
    <row r="31" spans="1:22" ht="15.75" x14ac:dyDescent="0.25">
      <c r="A31" s="1"/>
      <c r="B31" s="136" t="s">
        <v>62</v>
      </c>
      <c r="C31" s="137">
        <v>32704</v>
      </c>
      <c r="D31" s="137">
        <v>210102</v>
      </c>
      <c r="E31" s="137">
        <v>249332</v>
      </c>
      <c r="F31" s="137">
        <v>288632</v>
      </c>
      <c r="G31" s="137">
        <v>292974</v>
      </c>
      <c r="H31" s="137">
        <v>284924</v>
      </c>
      <c r="I31" s="138">
        <f t="shared" si="2"/>
        <v>-2.7476840948343573E-2</v>
      </c>
      <c r="J31" s="137">
        <f t="shared" si="3"/>
        <v>-8050</v>
      </c>
      <c r="K31" s="138">
        <f t="shared" si="0"/>
        <v>0.12850645590195905</v>
      </c>
      <c r="L31" s="138">
        <f>H31/H30</f>
        <v>0.81462251473859371</v>
      </c>
      <c r="M31" s="137">
        <v>13367</v>
      </c>
      <c r="N31" s="137">
        <v>43875</v>
      </c>
      <c r="O31" s="137">
        <v>46378</v>
      </c>
      <c r="P31" s="137">
        <v>61791</v>
      </c>
      <c r="Q31" s="137">
        <v>59345</v>
      </c>
      <c r="R31" s="137">
        <v>56113</v>
      </c>
      <c r="S31" s="138">
        <f t="shared" si="4"/>
        <v>-5.4461201449153229E-2</v>
      </c>
      <c r="T31" s="137">
        <f t="shared" si="1"/>
        <v>-3232</v>
      </c>
      <c r="U31" s="138">
        <f t="shared" si="5"/>
        <v>0.13692355760601488</v>
      </c>
      <c r="V31" s="138">
        <f>IFERROR(R31/R30,"-")</f>
        <v>0.77813678721988022</v>
      </c>
    </row>
    <row r="32" spans="1:22" x14ac:dyDescent="0.25">
      <c r="A32" s="108" t="s">
        <v>68</v>
      </c>
      <c r="B32" s="99" t="s">
        <v>63</v>
      </c>
      <c r="C32" s="53">
        <v>18739</v>
      </c>
      <c r="D32" s="53">
        <v>166765</v>
      </c>
      <c r="E32" s="53">
        <v>208689</v>
      </c>
      <c r="F32" s="53">
        <v>242940</v>
      </c>
      <c r="G32" s="53">
        <v>244457</v>
      </c>
      <c r="H32" s="53">
        <v>236126</v>
      </c>
      <c r="I32" s="100">
        <f t="shared" si="2"/>
        <v>-3.407961318350472E-2</v>
      </c>
      <c r="J32" s="53">
        <f t="shared" si="3"/>
        <v>-8331</v>
      </c>
      <c r="K32" s="100">
        <f t="shared" si="0"/>
        <v>0.10649757621788962</v>
      </c>
      <c r="L32" s="100">
        <f>H32/H30</f>
        <v>0.6751047855398814</v>
      </c>
      <c r="M32" s="53">
        <v>6922</v>
      </c>
      <c r="N32" s="53">
        <v>36270</v>
      </c>
      <c r="O32" s="53">
        <v>38430</v>
      </c>
      <c r="P32" s="53">
        <v>51394</v>
      </c>
      <c r="Q32" s="53">
        <v>48554</v>
      </c>
      <c r="R32" s="53">
        <v>45019</v>
      </c>
      <c r="S32" s="100">
        <f t="shared" si="4"/>
        <v>-7.280553610413143E-2</v>
      </c>
      <c r="T32" s="53">
        <f t="shared" si="1"/>
        <v>-3535</v>
      </c>
      <c r="U32" s="100">
        <f t="shared" si="5"/>
        <v>0.11388469711776034</v>
      </c>
      <c r="V32" s="100">
        <f>IFERROR(R32/R30,"-")</f>
        <v>0.62429276680718881</v>
      </c>
    </row>
    <row r="33" spans="1:22" x14ac:dyDescent="0.25">
      <c r="A33" s="108" t="s">
        <v>69</v>
      </c>
      <c r="B33" s="99" t="s">
        <v>64</v>
      </c>
      <c r="C33" s="53">
        <v>13965</v>
      </c>
      <c r="D33" s="53">
        <v>43337</v>
      </c>
      <c r="E33" s="53">
        <v>40643</v>
      </c>
      <c r="F33" s="53">
        <v>45692</v>
      </c>
      <c r="G33" s="53">
        <v>48517</v>
      </c>
      <c r="H33" s="53">
        <v>48798</v>
      </c>
      <c r="I33" s="100">
        <f t="shared" si="2"/>
        <v>5.7917843230208543E-3</v>
      </c>
      <c r="J33" s="53">
        <f t="shared" si="3"/>
        <v>281</v>
      </c>
      <c r="K33" s="100">
        <f t="shared" si="0"/>
        <v>2.2008879684069428E-2</v>
      </c>
      <c r="L33" s="100">
        <f>H33/H30</f>
        <v>0.13951772919871228</v>
      </c>
      <c r="M33" s="53">
        <v>6445</v>
      </c>
      <c r="N33" s="53">
        <v>7605</v>
      </c>
      <c r="O33" s="53">
        <v>7948</v>
      </c>
      <c r="P33" s="53">
        <v>10397</v>
      </c>
      <c r="Q33" s="53">
        <v>10791</v>
      </c>
      <c r="R33" s="53">
        <v>11094</v>
      </c>
      <c r="S33" s="100">
        <f t="shared" si="4"/>
        <v>2.8078954684459312E-2</v>
      </c>
      <c r="T33" s="53">
        <f t="shared" si="1"/>
        <v>303</v>
      </c>
      <c r="U33" s="100">
        <f t="shared" si="5"/>
        <v>2.3038860488254546E-2</v>
      </c>
      <c r="V33" s="100">
        <f>IFERROR(R33/R30,"-")</f>
        <v>0.15384402041269138</v>
      </c>
    </row>
    <row r="34" spans="1:22" ht="16.5" thickBot="1" x14ac:dyDescent="0.3">
      <c r="A34" s="1"/>
      <c r="B34" s="139" t="s">
        <v>65</v>
      </c>
      <c r="C34" s="140">
        <v>12355</v>
      </c>
      <c r="D34" s="140">
        <v>48023</v>
      </c>
      <c r="E34" s="140">
        <v>58261</v>
      </c>
      <c r="F34" s="140">
        <v>64208</v>
      </c>
      <c r="G34" s="140">
        <v>73707</v>
      </c>
      <c r="H34" s="140">
        <v>64838</v>
      </c>
      <c r="I34" s="141">
        <f t="shared" si="2"/>
        <v>-0.12032778433527347</v>
      </c>
      <c r="J34" s="140">
        <f t="shared" si="3"/>
        <v>-8869</v>
      </c>
      <c r="K34" s="141">
        <f t="shared" si="0"/>
        <v>2.9243242365582473E-2</v>
      </c>
      <c r="L34" s="141">
        <f>H34/H30</f>
        <v>0.18537748526140632</v>
      </c>
      <c r="M34" s="140">
        <v>4643</v>
      </c>
      <c r="N34" s="140">
        <v>9720</v>
      </c>
      <c r="O34" s="140">
        <v>11720</v>
      </c>
      <c r="P34" s="140">
        <v>15274</v>
      </c>
      <c r="Q34" s="140">
        <v>17680</v>
      </c>
      <c r="R34" s="140">
        <v>15999</v>
      </c>
      <c r="S34" s="141">
        <f t="shared" si="4"/>
        <v>-9.5079185520361986E-2</v>
      </c>
      <c r="T34" s="140">
        <f t="shared" si="1"/>
        <v>-1681</v>
      </c>
      <c r="U34" s="141">
        <f t="shared" si="5"/>
        <v>3.3845874300048089E-2</v>
      </c>
      <c r="V34" s="141">
        <f>IFERROR(R34/R30,"-")</f>
        <v>0.22186321278011981</v>
      </c>
    </row>
    <row r="35" spans="1:22" ht="15.75" x14ac:dyDescent="0.25">
      <c r="A35" s="1"/>
      <c r="B35" s="132" t="s">
        <v>51</v>
      </c>
      <c r="C35" s="133">
        <v>9308</v>
      </c>
      <c r="D35" s="133">
        <v>20151</v>
      </c>
      <c r="E35" s="133">
        <v>26502</v>
      </c>
      <c r="F35" s="133">
        <v>25234</v>
      </c>
      <c r="G35" s="133">
        <v>24153</v>
      </c>
      <c r="H35" s="133">
        <v>24666</v>
      </c>
      <c r="I35" s="134">
        <f t="shared" si="2"/>
        <v>2.1239597565519741E-2</v>
      </c>
      <c r="J35" s="133">
        <f t="shared" si="3"/>
        <v>513</v>
      </c>
      <c r="K35" s="134">
        <f t="shared" si="0"/>
        <v>1.1124862213354165E-2</v>
      </c>
      <c r="L35" s="135">
        <f>H35/H35</f>
        <v>1</v>
      </c>
      <c r="M35" s="133">
        <v>2659</v>
      </c>
      <c r="N35" s="133">
        <v>3632</v>
      </c>
      <c r="O35" s="133">
        <v>5013</v>
      </c>
      <c r="P35" s="133">
        <v>4992</v>
      </c>
      <c r="Q35" s="133">
        <v>4998</v>
      </c>
      <c r="R35" s="133">
        <v>5708</v>
      </c>
      <c r="S35" s="134">
        <f t="shared" si="4"/>
        <v>0.1420568227290917</v>
      </c>
      <c r="T35" s="133">
        <f t="shared" si="1"/>
        <v>710</v>
      </c>
      <c r="U35" s="134">
        <f t="shared" si="5"/>
        <v>1.1061843950886477E-2</v>
      </c>
      <c r="V35" s="135">
        <f>IFERROR(R35/R35,"-")</f>
        <v>1</v>
      </c>
    </row>
    <row r="36" spans="1:22" ht="15.75" x14ac:dyDescent="0.25">
      <c r="A36" s="1"/>
      <c r="B36" s="136" t="s">
        <v>62</v>
      </c>
      <c r="C36" s="137">
        <v>9308</v>
      </c>
      <c r="D36" s="137">
        <v>20151</v>
      </c>
      <c r="E36" s="137">
        <v>26502</v>
      </c>
      <c r="F36" s="137">
        <v>25234</v>
      </c>
      <c r="G36" s="137">
        <v>24153</v>
      </c>
      <c r="H36" s="137">
        <v>24666</v>
      </c>
      <c r="I36" s="138">
        <f t="shared" si="2"/>
        <v>2.1239597565519741E-2</v>
      </c>
      <c r="J36" s="137">
        <f t="shared" si="3"/>
        <v>513</v>
      </c>
      <c r="K36" s="138">
        <f t="shared" si="0"/>
        <v>1.1124862213354165E-2</v>
      </c>
      <c r="L36" s="138">
        <f>H36/H35</f>
        <v>1</v>
      </c>
      <c r="M36" s="137">
        <v>2659</v>
      </c>
      <c r="N36" s="137">
        <v>3632</v>
      </c>
      <c r="O36" s="137">
        <v>5013</v>
      </c>
      <c r="P36" s="137">
        <v>4992</v>
      </c>
      <c r="Q36" s="137">
        <v>4998</v>
      </c>
      <c r="R36" s="137">
        <v>5708</v>
      </c>
      <c r="S36" s="138">
        <f t="shared" si="4"/>
        <v>0.1420568227290917</v>
      </c>
      <c r="T36" s="137">
        <f t="shared" si="1"/>
        <v>710</v>
      </c>
      <c r="U36" s="138">
        <f t="shared" si="5"/>
        <v>1.1061843950886477E-2</v>
      </c>
      <c r="V36" s="138">
        <f>IFERROR(R36/R35,"-")</f>
        <v>1</v>
      </c>
    </row>
    <row r="37" spans="1:22" x14ac:dyDescent="0.25">
      <c r="A37" s="108" t="s">
        <v>68</v>
      </c>
      <c r="B37" s="99" t="s">
        <v>63</v>
      </c>
      <c r="C37" s="53">
        <v>0</v>
      </c>
      <c r="D37" s="53">
        <v>6738</v>
      </c>
      <c r="E37" s="53">
        <v>22955</v>
      </c>
      <c r="F37" s="53">
        <v>21800</v>
      </c>
      <c r="G37" s="53">
        <v>20288</v>
      </c>
      <c r="H37" s="53">
        <v>20707</v>
      </c>
      <c r="I37" s="100">
        <f t="shared" si="2"/>
        <v>2.0652602523659302E-2</v>
      </c>
      <c r="J37" s="53">
        <f t="shared" si="3"/>
        <v>419</v>
      </c>
      <c r="K37" s="100">
        <f t="shared" si="0"/>
        <v>9.3392735689582698E-3</v>
      </c>
      <c r="L37" s="100">
        <f>H37/H35</f>
        <v>0.8394956620449201</v>
      </c>
      <c r="M37" s="53">
        <v>0</v>
      </c>
      <c r="N37" s="53">
        <v>3101</v>
      </c>
      <c r="O37" s="53">
        <v>4524</v>
      </c>
      <c r="P37" s="53">
        <v>4496</v>
      </c>
      <c r="Q37" s="53">
        <v>4275</v>
      </c>
      <c r="R37" s="53">
        <v>4957</v>
      </c>
      <c r="S37" s="100">
        <f t="shared" si="4"/>
        <v>0.15953216374269008</v>
      </c>
      <c r="T37" s="53">
        <f t="shared" si="1"/>
        <v>682</v>
      </c>
      <c r="U37" s="100">
        <f t="shared" si="5"/>
        <v>9.9627504814073717E-3</v>
      </c>
      <c r="V37" s="100">
        <f>IFERROR(R37/R35,"-")</f>
        <v>0.86843027330063072</v>
      </c>
    </row>
    <row r="38" spans="1:22" ht="15.75" thickBot="1" x14ac:dyDescent="0.3">
      <c r="A38" s="108" t="s">
        <v>69</v>
      </c>
      <c r="B38" s="99" t="s">
        <v>64</v>
      </c>
      <c r="C38" s="53">
        <v>0</v>
      </c>
      <c r="D38" s="53">
        <v>969</v>
      </c>
      <c r="E38" s="53">
        <v>3547</v>
      </c>
      <c r="F38" s="53">
        <v>3434</v>
      </c>
      <c r="G38" s="53">
        <v>3865</v>
      </c>
      <c r="H38" s="53">
        <v>3959</v>
      </c>
      <c r="I38" s="100">
        <f t="shared" si="2"/>
        <v>2.4320827943078882E-2</v>
      </c>
      <c r="J38" s="53">
        <f t="shared" si="3"/>
        <v>94</v>
      </c>
      <c r="K38" s="100">
        <f t="shared" si="0"/>
        <v>1.7855886443958946E-3</v>
      </c>
      <c r="L38" s="100">
        <f>H38/H35</f>
        <v>0.16050433795507987</v>
      </c>
      <c r="M38" s="53">
        <v>0</v>
      </c>
      <c r="N38" s="53">
        <v>531</v>
      </c>
      <c r="O38" s="53">
        <v>489</v>
      </c>
      <c r="P38" s="53">
        <v>496</v>
      </c>
      <c r="Q38" s="53">
        <v>723</v>
      </c>
      <c r="R38" s="53">
        <v>751</v>
      </c>
      <c r="S38" s="100">
        <f t="shared" si="4"/>
        <v>3.8727524204702712E-2</v>
      </c>
      <c r="T38" s="53">
        <f t="shared" si="1"/>
        <v>28</v>
      </c>
      <c r="U38" s="100">
        <f t="shared" si="5"/>
        <v>1.0990934694791051E-3</v>
      </c>
      <c r="V38" s="100">
        <f>IFERROR(R38/R35,"-")</f>
        <v>0.13156972669936931</v>
      </c>
    </row>
    <row r="39" spans="1:22" ht="15.75" x14ac:dyDescent="0.25">
      <c r="A39" s="1"/>
      <c r="B39" s="132" t="s">
        <v>52</v>
      </c>
      <c r="C39" s="133">
        <v>19920</v>
      </c>
      <c r="D39" s="133">
        <v>78474</v>
      </c>
      <c r="E39" s="133">
        <v>104659</v>
      </c>
      <c r="F39" s="133">
        <v>98555</v>
      </c>
      <c r="G39" s="133">
        <v>108223</v>
      </c>
      <c r="H39" s="133">
        <v>93361</v>
      </c>
      <c r="I39" s="134">
        <f t="shared" si="2"/>
        <v>-0.1373275551407741</v>
      </c>
      <c r="J39" s="133">
        <f t="shared" si="3"/>
        <v>-14862</v>
      </c>
      <c r="K39" s="134">
        <f t="shared" si="0"/>
        <v>4.2107689171367799E-2</v>
      </c>
      <c r="L39" s="135">
        <f>H39/H39</f>
        <v>1</v>
      </c>
      <c r="M39" s="133">
        <v>6562</v>
      </c>
      <c r="N39" s="133">
        <v>15949</v>
      </c>
      <c r="O39" s="133">
        <v>20694</v>
      </c>
      <c r="P39" s="133">
        <v>21715</v>
      </c>
      <c r="Q39" s="133">
        <v>23114</v>
      </c>
      <c r="R39" s="133">
        <v>19951</v>
      </c>
      <c r="S39" s="134">
        <f t="shared" si="4"/>
        <v>-0.13684347148914078</v>
      </c>
      <c r="T39" s="133">
        <f t="shared" si="1"/>
        <v>-3163</v>
      </c>
      <c r="U39" s="134">
        <f t="shared" si="5"/>
        <v>4.8118578003505573E-2</v>
      </c>
      <c r="V39" s="135">
        <f>IFERROR(R39/R39,"-")</f>
        <v>1</v>
      </c>
    </row>
    <row r="40" spans="1:22" ht="15.75" x14ac:dyDescent="0.25">
      <c r="A40" s="1"/>
      <c r="B40" s="136" t="s">
        <v>62</v>
      </c>
      <c r="C40" s="137">
        <v>17961</v>
      </c>
      <c r="D40" s="137">
        <v>68287</v>
      </c>
      <c r="E40" s="137">
        <v>92728</v>
      </c>
      <c r="F40" s="137">
        <v>86636</v>
      </c>
      <c r="G40" s="137">
        <v>95259</v>
      </c>
      <c r="H40" s="137">
        <v>79767</v>
      </c>
      <c r="I40" s="138">
        <f t="shared" si="2"/>
        <v>-0.16263030264856859</v>
      </c>
      <c r="J40" s="137">
        <f t="shared" si="3"/>
        <v>-15492</v>
      </c>
      <c r="K40" s="138">
        <f t="shared" si="0"/>
        <v>3.5976521696773761E-2</v>
      </c>
      <c r="L40" s="138">
        <f>H40/H39</f>
        <v>0.85439316202697058</v>
      </c>
      <c r="M40" s="137">
        <v>6553</v>
      </c>
      <c r="N40" s="137">
        <v>13928</v>
      </c>
      <c r="O40" s="137">
        <v>18104</v>
      </c>
      <c r="P40" s="137">
        <v>19179</v>
      </c>
      <c r="Q40" s="137">
        <v>20267</v>
      </c>
      <c r="R40" s="137">
        <v>16762</v>
      </c>
      <c r="S40" s="138">
        <f t="shared" si="4"/>
        <v>-0.1729412345191691</v>
      </c>
      <c r="T40" s="137">
        <f t="shared" si="1"/>
        <v>-3505</v>
      </c>
      <c r="U40" s="138">
        <f t="shared" si="5"/>
        <v>4.2499019457943057E-2</v>
      </c>
      <c r="V40" s="138">
        <f>IFERROR(R40/R39,"-")</f>
        <v>0.84015838805072429</v>
      </c>
    </row>
    <row r="41" spans="1:22" x14ac:dyDescent="0.25">
      <c r="A41" s="108" t="s">
        <v>68</v>
      </c>
      <c r="B41" s="99" t="s">
        <v>63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100" t="str">
        <f t="shared" si="2"/>
        <v>-</v>
      </c>
      <c r="J41" s="53">
        <f t="shared" si="3"/>
        <v>0</v>
      </c>
      <c r="K41" s="100">
        <f t="shared" si="0"/>
        <v>0</v>
      </c>
      <c r="L41" s="100">
        <f>H41/H39</f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100" t="str">
        <f t="shared" si="4"/>
        <v>-</v>
      </c>
      <c r="T41" s="53">
        <f t="shared" si="1"/>
        <v>0</v>
      </c>
      <c r="U41" s="100">
        <f t="shared" si="5"/>
        <v>0</v>
      </c>
      <c r="V41" s="100">
        <f>IFERROR(R41/R39,"-")</f>
        <v>0</v>
      </c>
    </row>
    <row r="42" spans="1:22" x14ac:dyDescent="0.25">
      <c r="A42" s="108" t="s">
        <v>69</v>
      </c>
      <c r="B42" s="99" t="s">
        <v>64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100" t="str">
        <f t="shared" si="2"/>
        <v>-</v>
      </c>
      <c r="J42" s="53">
        <f t="shared" si="3"/>
        <v>0</v>
      </c>
      <c r="K42" s="100">
        <f t="shared" si="0"/>
        <v>0</v>
      </c>
      <c r="L42" s="100">
        <f>H42/H39</f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100" t="str">
        <f t="shared" si="4"/>
        <v>-</v>
      </c>
      <c r="T42" s="53">
        <f t="shared" si="1"/>
        <v>0</v>
      </c>
      <c r="U42" s="100">
        <f t="shared" si="5"/>
        <v>0</v>
      </c>
      <c r="V42" s="100">
        <f>IFERROR(R42/R39,"-")</f>
        <v>0</v>
      </c>
    </row>
    <row r="43" spans="1:22" ht="16.5" thickBot="1" x14ac:dyDescent="0.3">
      <c r="A43" s="1"/>
      <c r="B43" s="139" t="s">
        <v>65</v>
      </c>
      <c r="C43" s="140">
        <v>34</v>
      </c>
      <c r="D43" s="140">
        <v>10187</v>
      </c>
      <c r="E43" s="140">
        <v>11931</v>
      </c>
      <c r="F43" s="140">
        <v>11919</v>
      </c>
      <c r="G43" s="140">
        <v>12964</v>
      </c>
      <c r="H43" s="140">
        <v>13594</v>
      </c>
      <c r="I43" s="141">
        <f t="shared" si="2"/>
        <v>4.8596112311015016E-2</v>
      </c>
      <c r="J43" s="140">
        <f t="shared" si="3"/>
        <v>630</v>
      </c>
      <c r="K43" s="141">
        <f t="shared" si="0"/>
        <v>6.1311674745940367E-3</v>
      </c>
      <c r="L43" s="141">
        <f>H43/H39</f>
        <v>0.14560683797302942</v>
      </c>
      <c r="M43" s="140">
        <v>9</v>
      </c>
      <c r="N43" s="140">
        <v>2021</v>
      </c>
      <c r="O43" s="140">
        <v>2590</v>
      </c>
      <c r="P43" s="140">
        <v>2536</v>
      </c>
      <c r="Q43" s="140">
        <v>2847</v>
      </c>
      <c r="R43" s="140">
        <v>3189</v>
      </c>
      <c r="S43" s="141">
        <f t="shared" si="4"/>
        <v>0.12012644889357227</v>
      </c>
      <c r="T43" s="140">
        <f t="shared" si="1"/>
        <v>342</v>
      </c>
      <c r="U43" s="141">
        <f t="shared" si="5"/>
        <v>5.6195585455625207E-3</v>
      </c>
      <c r="V43" s="141">
        <f>IFERROR(R43/R39,"-")</f>
        <v>0.15984161194927574</v>
      </c>
    </row>
    <row r="44" spans="1:22" ht="15.75" x14ac:dyDescent="0.25">
      <c r="A44" s="1"/>
      <c r="B44" s="132" t="s">
        <v>53</v>
      </c>
      <c r="C44" s="133">
        <v>45262</v>
      </c>
      <c r="D44" s="133">
        <v>86813</v>
      </c>
      <c r="E44" s="133">
        <v>108593</v>
      </c>
      <c r="F44" s="133">
        <v>105467</v>
      </c>
      <c r="G44" s="133">
        <v>119888</v>
      </c>
      <c r="H44" s="133">
        <v>127641</v>
      </c>
      <c r="I44" s="134">
        <f t="shared" si="2"/>
        <v>6.466869077805959E-2</v>
      </c>
      <c r="J44" s="133">
        <f t="shared" si="3"/>
        <v>7753</v>
      </c>
      <c r="K44" s="134">
        <f t="shared" si="0"/>
        <v>5.7568658792456776E-2</v>
      </c>
      <c r="L44" s="135">
        <f>H44/H44</f>
        <v>1</v>
      </c>
      <c r="M44" s="133">
        <v>12545</v>
      </c>
      <c r="N44" s="133">
        <v>18214</v>
      </c>
      <c r="O44" s="133">
        <v>17881</v>
      </c>
      <c r="P44" s="133">
        <v>17439</v>
      </c>
      <c r="Q44" s="133">
        <v>22620</v>
      </c>
      <c r="R44" s="133">
        <v>20399</v>
      </c>
      <c r="S44" s="134">
        <f t="shared" si="4"/>
        <v>-9.818744473916885E-2</v>
      </c>
      <c r="T44" s="133">
        <f t="shared" si="1"/>
        <v>-2221</v>
      </c>
      <c r="U44" s="134">
        <f t="shared" si="5"/>
        <v>3.8643328657754258E-2</v>
      </c>
      <c r="V44" s="135">
        <f>IFERROR(R44/R44,"-")</f>
        <v>1</v>
      </c>
    </row>
    <row r="45" spans="1:22" ht="15.75" x14ac:dyDescent="0.25">
      <c r="A45" s="1"/>
      <c r="B45" s="136" t="s">
        <v>62</v>
      </c>
      <c r="C45" s="137">
        <v>45262</v>
      </c>
      <c r="D45" s="137">
        <v>86813</v>
      </c>
      <c r="E45" s="137">
        <v>108593</v>
      </c>
      <c r="F45" s="137">
        <v>105467</v>
      </c>
      <c r="G45" s="137">
        <v>119888</v>
      </c>
      <c r="H45" s="137">
        <v>127641</v>
      </c>
      <c r="I45" s="138">
        <f t="shared" si="2"/>
        <v>6.466869077805959E-2</v>
      </c>
      <c r="J45" s="137">
        <f t="shared" si="3"/>
        <v>7753</v>
      </c>
      <c r="K45" s="138">
        <f t="shared" si="0"/>
        <v>5.7568658792456776E-2</v>
      </c>
      <c r="L45" s="138">
        <f>H45/H44</f>
        <v>1</v>
      </c>
      <c r="M45" s="137">
        <v>12545</v>
      </c>
      <c r="N45" s="137">
        <v>18214</v>
      </c>
      <c r="O45" s="137">
        <v>17881</v>
      </c>
      <c r="P45" s="137">
        <v>17439</v>
      </c>
      <c r="Q45" s="137">
        <v>22620</v>
      </c>
      <c r="R45" s="137">
        <v>20399</v>
      </c>
      <c r="S45" s="138">
        <f t="shared" si="4"/>
        <v>-9.818744473916885E-2</v>
      </c>
      <c r="T45" s="137">
        <f t="shared" si="1"/>
        <v>-2221</v>
      </c>
      <c r="U45" s="138">
        <f t="shared" si="5"/>
        <v>3.8643328657754258E-2</v>
      </c>
      <c r="V45" s="138">
        <f>IFERROR(R45/R44,"-")</f>
        <v>1</v>
      </c>
    </row>
    <row r="46" spans="1:22" x14ac:dyDescent="0.25">
      <c r="A46" s="108" t="s">
        <v>68</v>
      </c>
      <c r="B46" s="99" t="s">
        <v>63</v>
      </c>
      <c r="C46" s="53">
        <v>25712</v>
      </c>
      <c r="D46" s="53">
        <v>53984</v>
      </c>
      <c r="E46" s="53">
        <v>65403</v>
      </c>
      <c r="F46" s="53">
        <v>61381</v>
      </c>
      <c r="G46" s="53">
        <v>77277</v>
      </c>
      <c r="H46" s="53">
        <v>81632</v>
      </c>
      <c r="I46" s="100">
        <f t="shared" si="2"/>
        <v>5.6355707390297161E-2</v>
      </c>
      <c r="J46" s="53">
        <f t="shared" si="3"/>
        <v>4355</v>
      </c>
      <c r="K46" s="100">
        <f t="shared" si="0"/>
        <v>3.6817674215540712E-2</v>
      </c>
      <c r="L46" s="100">
        <f>H46/H44</f>
        <v>0.63954372027796713</v>
      </c>
      <c r="M46" s="53">
        <v>8426</v>
      </c>
      <c r="N46" s="53">
        <v>10870</v>
      </c>
      <c r="O46" s="53">
        <v>10695</v>
      </c>
      <c r="P46" s="53">
        <v>10226</v>
      </c>
      <c r="Q46" s="53">
        <v>15356</v>
      </c>
      <c r="R46" s="53">
        <v>14416</v>
      </c>
      <c r="S46" s="100">
        <f t="shared" si="4"/>
        <v>-6.1213857775462399E-2</v>
      </c>
      <c r="T46" s="53">
        <f t="shared" si="1"/>
        <v>-940</v>
      </c>
      <c r="U46" s="100">
        <f t="shared" si="5"/>
        <v>2.2659939150994613E-2</v>
      </c>
      <c r="V46" s="100">
        <f>IFERROR(R46/R44,"-")</f>
        <v>0.70670130888769056</v>
      </c>
    </row>
    <row r="47" spans="1:22" ht="15.75" thickBot="1" x14ac:dyDescent="0.3">
      <c r="A47" s="108" t="s">
        <v>69</v>
      </c>
      <c r="B47" s="99" t="s">
        <v>64</v>
      </c>
      <c r="C47" s="53">
        <v>19550</v>
      </c>
      <c r="D47" s="53">
        <v>32829</v>
      </c>
      <c r="E47" s="53">
        <v>43190</v>
      </c>
      <c r="F47" s="53">
        <v>44086</v>
      </c>
      <c r="G47" s="53">
        <v>42611</v>
      </c>
      <c r="H47" s="53">
        <v>46009</v>
      </c>
      <c r="I47" s="100">
        <f t="shared" si="2"/>
        <v>7.9744666870056991E-2</v>
      </c>
      <c r="J47" s="53">
        <f t="shared" si="3"/>
        <v>3398</v>
      </c>
      <c r="K47" s="100">
        <f t="shared" si="0"/>
        <v>2.0750984576916067E-2</v>
      </c>
      <c r="L47" s="100">
        <f>H47/H44</f>
        <v>0.36045627972203287</v>
      </c>
      <c r="M47" s="53">
        <v>4119</v>
      </c>
      <c r="N47" s="53">
        <v>7344</v>
      </c>
      <c r="O47" s="53">
        <v>7186</v>
      </c>
      <c r="P47" s="53">
        <v>7213</v>
      </c>
      <c r="Q47" s="53">
        <v>7264</v>
      </c>
      <c r="R47" s="53">
        <v>5983</v>
      </c>
      <c r="S47" s="100">
        <f t="shared" si="4"/>
        <v>-0.17634911894273131</v>
      </c>
      <c r="T47" s="53">
        <f t="shared" si="1"/>
        <v>-1281</v>
      </c>
      <c r="U47" s="100">
        <f t="shared" si="5"/>
        <v>1.5983389506759645E-2</v>
      </c>
      <c r="V47" s="100">
        <f>IFERROR(R47/R44,"-")</f>
        <v>0.29329869111230944</v>
      </c>
    </row>
    <row r="48" spans="1:22" ht="15.75" x14ac:dyDescent="0.25">
      <c r="A48" s="1"/>
      <c r="B48" s="132" t="s">
        <v>54</v>
      </c>
      <c r="C48" s="133">
        <v>30057</v>
      </c>
      <c r="D48" s="133">
        <v>103640</v>
      </c>
      <c r="E48" s="133">
        <v>112296</v>
      </c>
      <c r="F48" s="133">
        <v>120121</v>
      </c>
      <c r="G48" s="133">
        <v>112906</v>
      </c>
      <c r="H48" s="133">
        <v>116188</v>
      </c>
      <c r="I48" s="134">
        <f t="shared" si="2"/>
        <v>2.906842860432568E-2</v>
      </c>
      <c r="J48" s="133">
        <f t="shared" si="3"/>
        <v>3282</v>
      </c>
      <c r="K48" s="134">
        <f t="shared" si="0"/>
        <v>5.2403125389004851E-2</v>
      </c>
      <c r="L48" s="135">
        <f>H48/H48</f>
        <v>1</v>
      </c>
      <c r="M48" s="133">
        <v>6823</v>
      </c>
      <c r="N48" s="133">
        <v>20251</v>
      </c>
      <c r="O48" s="133">
        <v>21547</v>
      </c>
      <c r="P48" s="133">
        <v>23449</v>
      </c>
      <c r="Q48" s="133">
        <v>19536</v>
      </c>
      <c r="R48" s="133">
        <v>23254</v>
      </c>
      <c r="S48" s="134">
        <f t="shared" si="4"/>
        <v>0.19031531531531543</v>
      </c>
      <c r="T48" s="133">
        <f t="shared" si="1"/>
        <v>3718</v>
      </c>
      <c r="U48" s="134">
        <f t="shared" si="5"/>
        <v>5.1960973318176479E-2</v>
      </c>
      <c r="V48" s="135">
        <f>IFERROR(R48/R48,"-")</f>
        <v>1</v>
      </c>
    </row>
    <row r="49" spans="1:22" ht="15.75" x14ac:dyDescent="0.25">
      <c r="A49" s="1"/>
      <c r="B49" s="136" t="s">
        <v>62</v>
      </c>
      <c r="C49" s="137">
        <v>25226</v>
      </c>
      <c r="D49" s="137">
        <v>85266</v>
      </c>
      <c r="E49" s="137">
        <v>92422</v>
      </c>
      <c r="F49" s="137">
        <v>99252</v>
      </c>
      <c r="G49" s="137">
        <v>91468</v>
      </c>
      <c r="H49" s="137">
        <v>95662</v>
      </c>
      <c r="I49" s="138">
        <f t="shared" si="2"/>
        <v>4.5852101281322444E-2</v>
      </c>
      <c r="J49" s="137">
        <f t="shared" si="3"/>
        <v>4194</v>
      </c>
      <c r="K49" s="138">
        <f t="shared" si="0"/>
        <v>4.3145486461278117E-2</v>
      </c>
      <c r="L49" s="138">
        <f>H49/H48</f>
        <v>0.82333803835163699</v>
      </c>
      <c r="M49" s="137">
        <v>5283</v>
      </c>
      <c r="N49" s="137">
        <v>17673</v>
      </c>
      <c r="O49" s="137">
        <v>18326</v>
      </c>
      <c r="P49" s="137">
        <v>19636</v>
      </c>
      <c r="Q49" s="137">
        <v>15443</v>
      </c>
      <c r="R49" s="137">
        <v>19974</v>
      </c>
      <c r="S49" s="138">
        <f t="shared" si="4"/>
        <v>0.29340154115133066</v>
      </c>
      <c r="T49" s="137">
        <f t="shared" si="1"/>
        <v>4531</v>
      </c>
      <c r="U49" s="138">
        <f t="shared" si="5"/>
        <v>4.3511692271555859E-2</v>
      </c>
      <c r="V49" s="138">
        <f>IFERROR(R49/R48,"-")</f>
        <v>0.85894899802184566</v>
      </c>
    </row>
    <row r="50" spans="1:22" x14ac:dyDescent="0.25">
      <c r="A50" s="108" t="s">
        <v>68</v>
      </c>
      <c r="B50" s="99" t="s">
        <v>63</v>
      </c>
      <c r="C50" s="53">
        <v>0</v>
      </c>
      <c r="D50" s="53">
        <v>66024</v>
      </c>
      <c r="E50" s="53">
        <v>73849</v>
      </c>
      <c r="F50" s="53">
        <v>78166</v>
      </c>
      <c r="G50" s="53">
        <v>71340</v>
      </c>
      <c r="H50" s="53">
        <v>76202</v>
      </c>
      <c r="I50" s="100">
        <f t="shared" si="2"/>
        <v>6.8152509111297999E-2</v>
      </c>
      <c r="J50" s="53">
        <f t="shared" si="3"/>
        <v>4862</v>
      </c>
      <c r="K50" s="100">
        <f t="shared" si="0"/>
        <v>3.4368634978594582E-2</v>
      </c>
      <c r="L50" s="100">
        <f>H50/H48</f>
        <v>0.65585086239542811</v>
      </c>
      <c r="M50" s="53">
        <v>0</v>
      </c>
      <c r="N50" s="53">
        <v>13304</v>
      </c>
      <c r="O50" s="53">
        <v>14308</v>
      </c>
      <c r="P50" s="53">
        <v>15219</v>
      </c>
      <c r="Q50" s="53">
        <v>10784</v>
      </c>
      <c r="R50" s="53">
        <v>15678</v>
      </c>
      <c r="S50" s="100">
        <f t="shared" si="4"/>
        <v>0.45382047477744814</v>
      </c>
      <c r="T50" s="53">
        <f t="shared" si="1"/>
        <v>4894</v>
      </c>
      <c r="U50" s="100">
        <f t="shared" si="5"/>
        <v>3.3723999016134071E-2</v>
      </c>
      <c r="V50" s="100">
        <f>IFERROR(R50/R48,"-")</f>
        <v>0.67420658811387291</v>
      </c>
    </row>
    <row r="51" spans="1:22" x14ac:dyDescent="0.25">
      <c r="A51" s="108" t="s">
        <v>69</v>
      </c>
      <c r="B51" s="99" t="s">
        <v>64</v>
      </c>
      <c r="C51" s="53">
        <v>0</v>
      </c>
      <c r="D51" s="53">
        <v>19242</v>
      </c>
      <c r="E51" s="53">
        <v>18573</v>
      </c>
      <c r="F51" s="53">
        <v>21086</v>
      </c>
      <c r="G51" s="53">
        <v>20128</v>
      </c>
      <c r="H51" s="53">
        <v>19460</v>
      </c>
      <c r="I51" s="100">
        <f t="shared" si="2"/>
        <v>-3.3187599364069897E-2</v>
      </c>
      <c r="J51" s="53">
        <f t="shared" si="3"/>
        <v>-668</v>
      </c>
      <c r="K51" s="100">
        <f t="shared" si="0"/>
        <v>8.7768514826835342E-3</v>
      </c>
      <c r="L51" s="100">
        <f>H51/H48</f>
        <v>0.16748717595620891</v>
      </c>
      <c r="M51" s="53">
        <v>0</v>
      </c>
      <c r="N51" s="53">
        <v>4369</v>
      </c>
      <c r="O51" s="53">
        <v>4018</v>
      </c>
      <c r="P51" s="53">
        <v>4417</v>
      </c>
      <c r="Q51" s="53">
        <v>4659</v>
      </c>
      <c r="R51" s="53">
        <v>4296</v>
      </c>
      <c r="S51" s="100">
        <f t="shared" si="4"/>
        <v>-7.7913715389568594E-2</v>
      </c>
      <c r="T51" s="53">
        <f t="shared" si="1"/>
        <v>-363</v>
      </c>
      <c r="U51" s="100">
        <f t="shared" si="5"/>
        <v>9.787693255421788E-3</v>
      </c>
      <c r="V51" s="100">
        <f>IFERROR(R51/R48,"-")</f>
        <v>0.18474240990797283</v>
      </c>
    </row>
    <row r="52" spans="1:22" ht="16.5" thickBot="1" x14ac:dyDescent="0.3">
      <c r="B52" s="139" t="s">
        <v>65</v>
      </c>
      <c r="C52" s="140">
        <v>4831</v>
      </c>
      <c r="D52" s="140">
        <v>18374</v>
      </c>
      <c r="E52" s="140">
        <v>19874</v>
      </c>
      <c r="F52" s="140">
        <v>20869</v>
      </c>
      <c r="G52" s="140">
        <v>21438</v>
      </c>
      <c r="H52" s="140">
        <v>20526</v>
      </c>
      <c r="I52" s="141">
        <f t="shared" si="2"/>
        <v>-4.2541281835992151E-2</v>
      </c>
      <c r="J52" s="140">
        <f t="shared" si="3"/>
        <v>-912</v>
      </c>
      <c r="K52" s="141">
        <f t="shared" si="0"/>
        <v>9.2576389277267326E-3</v>
      </c>
      <c r="L52" s="141">
        <f>H52/H48</f>
        <v>0.17666196164836301</v>
      </c>
      <c r="M52" s="140">
        <v>1540</v>
      </c>
      <c r="N52" s="140">
        <v>2578</v>
      </c>
      <c r="O52" s="140">
        <v>3221</v>
      </c>
      <c r="P52" s="140">
        <v>3813</v>
      </c>
      <c r="Q52" s="140">
        <v>4093</v>
      </c>
      <c r="R52" s="140">
        <v>3280</v>
      </c>
      <c r="S52" s="141">
        <f t="shared" si="4"/>
        <v>-0.1986318104080137</v>
      </c>
      <c r="T52" s="140">
        <f t="shared" si="1"/>
        <v>-813</v>
      </c>
      <c r="U52" s="141">
        <f t="shared" si="5"/>
        <v>8.44928104662062E-3</v>
      </c>
      <c r="V52" s="141">
        <f>IFERROR(R52/R48,"-")</f>
        <v>0.14105100197815429</v>
      </c>
    </row>
    <row r="53" spans="1:22" ht="15.75" x14ac:dyDescent="0.25">
      <c r="B53" s="132" t="s">
        <v>55</v>
      </c>
      <c r="C53" s="133">
        <f t="shared" ref="C53:H56" si="6">C6-C11-C16-C21-C26-C30-C35-C39-C44-C48</f>
        <v>17011</v>
      </c>
      <c r="D53" s="133">
        <f t="shared" si="6"/>
        <v>45886</v>
      </c>
      <c r="E53" s="133">
        <f t="shared" si="6"/>
        <v>49553</v>
      </c>
      <c r="F53" s="133">
        <f t="shared" si="6"/>
        <v>53663</v>
      </c>
      <c r="G53" s="133">
        <f t="shared" si="6"/>
        <v>50137</v>
      </c>
      <c r="H53" s="133">
        <f t="shared" si="6"/>
        <v>42927</v>
      </c>
      <c r="I53" s="134">
        <f t="shared" si="2"/>
        <v>-0.14380597163771269</v>
      </c>
      <c r="J53" s="133">
        <f t="shared" si="3"/>
        <v>-7210</v>
      </c>
      <c r="K53" s="134">
        <f t="shared" si="0"/>
        <v>1.9360940575393424E-2</v>
      </c>
      <c r="L53" s="135">
        <f>H53/H53</f>
        <v>1</v>
      </c>
      <c r="M53" s="133">
        <v>5327</v>
      </c>
      <c r="N53" s="133">
        <v>9434</v>
      </c>
      <c r="O53" s="133">
        <v>9921</v>
      </c>
      <c r="P53" s="133">
        <v>10301</v>
      </c>
      <c r="Q53" s="133">
        <v>9326</v>
      </c>
      <c r="R53" s="133">
        <v>8023</v>
      </c>
      <c r="S53" s="134">
        <f t="shared" si="4"/>
        <v>-0.13971692043748662</v>
      </c>
      <c r="T53" s="133">
        <f t="shared" si="1"/>
        <v>-1303</v>
      </c>
      <c r="U53" s="134">
        <f t="shared" si="5"/>
        <v>2.2826132719968268E-2</v>
      </c>
      <c r="V53" s="135">
        <f>IFERROR(R53/R53,"-")</f>
        <v>1</v>
      </c>
    </row>
    <row r="54" spans="1:22" ht="15.75" x14ac:dyDescent="0.25">
      <c r="B54" s="136" t="s">
        <v>62</v>
      </c>
      <c r="C54" s="137">
        <f t="shared" si="6"/>
        <v>18815</v>
      </c>
      <c r="D54" s="137">
        <f t="shared" si="6"/>
        <v>44853</v>
      </c>
      <c r="E54" s="137">
        <f t="shared" si="6"/>
        <v>45806</v>
      </c>
      <c r="F54" s="137">
        <f t="shared" si="6"/>
        <v>49374</v>
      </c>
      <c r="G54" s="137">
        <f t="shared" si="6"/>
        <v>45502</v>
      </c>
      <c r="H54" s="137">
        <f t="shared" si="6"/>
        <v>38593</v>
      </c>
      <c r="I54" s="138">
        <f t="shared" si="2"/>
        <v>-0.15183947958331501</v>
      </c>
      <c r="J54" s="137">
        <f t="shared" si="3"/>
        <v>-6909</v>
      </c>
      <c r="K54" s="138">
        <f t="shared" si="0"/>
        <v>1.740621938700954E-2</v>
      </c>
      <c r="L54" s="138">
        <f>H54/H53</f>
        <v>0.89903790155380059</v>
      </c>
      <c r="M54" s="137">
        <v>5279</v>
      </c>
      <c r="N54" s="137">
        <v>9170</v>
      </c>
      <c r="O54" s="137">
        <v>9081</v>
      </c>
      <c r="P54" s="137">
        <v>9309</v>
      </c>
      <c r="Q54" s="137">
        <v>8379</v>
      </c>
      <c r="R54" s="137">
        <v>7156</v>
      </c>
      <c r="S54" s="138">
        <f t="shared" si="4"/>
        <v>-0.14596013844134148</v>
      </c>
      <c r="T54" s="137">
        <f t="shared" si="1"/>
        <v>-1223</v>
      </c>
      <c r="U54" s="138">
        <f t="shared" si="5"/>
        <v>2.0627945781010057E-2</v>
      </c>
      <c r="V54" s="138">
        <f>IFERROR(R54/R53,"-")</f>
        <v>0.89193568490589559</v>
      </c>
    </row>
    <row r="55" spans="1:22" x14ac:dyDescent="0.25">
      <c r="B55" s="99" t="s">
        <v>63</v>
      </c>
      <c r="C55" s="53">
        <f t="shared" si="6"/>
        <v>50856</v>
      </c>
      <c r="D55" s="53">
        <f t="shared" si="6"/>
        <v>154505</v>
      </c>
      <c r="E55" s="53">
        <f t="shared" si="6"/>
        <v>172756</v>
      </c>
      <c r="F55" s="53">
        <f t="shared" si="6"/>
        <v>191891</v>
      </c>
      <c r="G55" s="53">
        <f t="shared" si="6"/>
        <v>169464</v>
      </c>
      <c r="H55" s="53">
        <f t="shared" si="6"/>
        <v>152576</v>
      </c>
      <c r="I55" s="100">
        <f t="shared" si="2"/>
        <v>-9.9655384034367134E-2</v>
      </c>
      <c r="J55" s="53">
        <f t="shared" si="3"/>
        <v>-16888</v>
      </c>
      <c r="K55" s="100">
        <f t="shared" si="0"/>
        <v>6.8814845417364989E-2</v>
      </c>
      <c r="L55" s="100">
        <f>H55/H53</f>
        <v>3.5543131362545717</v>
      </c>
      <c r="M55" s="53" t="e">
        <v>#REF!</v>
      </c>
      <c r="N55" s="53" t="e">
        <v>#REF!</v>
      </c>
      <c r="O55" s="53" t="e">
        <v>#REF!</v>
      </c>
      <c r="P55" s="53" t="e">
        <v>#REF!</v>
      </c>
      <c r="Q55" s="53" t="e">
        <v>#REF!</v>
      </c>
      <c r="R55" s="53" t="e">
        <v>#REF!</v>
      </c>
      <c r="S55" s="100" t="str">
        <f t="shared" si="4"/>
        <v>-</v>
      </c>
      <c r="T55" s="53" t="e">
        <f t="shared" si="1"/>
        <v>#REF!</v>
      </c>
      <c r="U55" s="100" t="str">
        <f t="shared" si="5"/>
        <v>-</v>
      </c>
      <c r="V55" s="100" t="str">
        <f>IFERROR(R55/R53,"-")</f>
        <v>-</v>
      </c>
    </row>
    <row r="56" spans="1:22" x14ac:dyDescent="0.25">
      <c r="B56" s="99" t="s">
        <v>64</v>
      </c>
      <c r="C56" s="53">
        <f t="shared" si="6"/>
        <v>20454</v>
      </c>
      <c r="D56" s="53">
        <f t="shared" si="6"/>
        <v>37530</v>
      </c>
      <c r="E56" s="53">
        <f t="shared" si="6"/>
        <v>57812</v>
      </c>
      <c r="F56" s="53">
        <f t="shared" si="6"/>
        <v>50131</v>
      </c>
      <c r="G56" s="53">
        <f t="shared" si="6"/>
        <v>51541</v>
      </c>
      <c r="H56" s="53">
        <f t="shared" si="6"/>
        <v>52679</v>
      </c>
      <c r="I56" s="100">
        <f t="shared" si="2"/>
        <v>2.2079509516695461E-2</v>
      </c>
      <c r="J56" s="53">
        <f t="shared" si="3"/>
        <v>1138</v>
      </c>
      <c r="K56" s="100">
        <f t="shared" si="0"/>
        <v>2.3759288759315822E-2</v>
      </c>
      <c r="L56" s="100">
        <f>H56/H53</f>
        <v>1.2271763691848954</v>
      </c>
      <c r="M56" s="53" t="e">
        <v>#REF!</v>
      </c>
      <c r="N56" s="53" t="e">
        <v>#REF!</v>
      </c>
      <c r="O56" s="53" t="e">
        <v>#REF!</v>
      </c>
      <c r="P56" s="53" t="e">
        <v>#REF!</v>
      </c>
      <c r="Q56" s="53" t="e">
        <v>#REF!</v>
      </c>
      <c r="R56" s="53" t="e">
        <v>#REF!</v>
      </c>
      <c r="S56" s="100" t="str">
        <f t="shared" si="4"/>
        <v>-</v>
      </c>
      <c r="T56" s="53" t="e">
        <f t="shared" si="1"/>
        <v>#REF!</v>
      </c>
      <c r="U56" s="100" t="str">
        <f t="shared" si="5"/>
        <v>-</v>
      </c>
      <c r="V56" s="100" t="str">
        <f>IFERROR(R56/R53,"-")</f>
        <v>-</v>
      </c>
    </row>
    <row r="57" spans="1:22" ht="15.75" x14ac:dyDescent="0.25">
      <c r="B57" s="139" t="s">
        <v>65</v>
      </c>
      <c r="C57" s="140">
        <f>C53-C54</f>
        <v>-1804</v>
      </c>
      <c r="D57" s="140">
        <f t="shared" ref="D57:H57" si="7">D53-D54</f>
        <v>1033</v>
      </c>
      <c r="E57" s="140">
        <f t="shared" si="7"/>
        <v>3747</v>
      </c>
      <c r="F57" s="140">
        <f t="shared" si="7"/>
        <v>4289</v>
      </c>
      <c r="G57" s="140">
        <f t="shared" si="7"/>
        <v>4635</v>
      </c>
      <c r="H57" s="140">
        <f t="shared" si="7"/>
        <v>4334</v>
      </c>
      <c r="I57" s="141">
        <f t="shared" si="2"/>
        <v>-6.4940668824163938E-2</v>
      </c>
      <c r="J57" s="140">
        <f t="shared" si="3"/>
        <v>-301</v>
      </c>
      <c r="K57" s="141">
        <f t="shared" si="0"/>
        <v>1.9547211883838866E-3</v>
      </c>
      <c r="L57" s="141">
        <f>H57/H53</f>
        <v>0.10096209844619936</v>
      </c>
      <c r="M57" s="140">
        <v>127</v>
      </c>
      <c r="N57" s="140">
        <v>777</v>
      </c>
      <c r="O57" s="140">
        <v>1644</v>
      </c>
      <c r="P57" s="140">
        <v>4014</v>
      </c>
      <c r="Q57" s="140">
        <v>3682</v>
      </c>
      <c r="R57" s="140">
        <v>3221</v>
      </c>
      <c r="S57" s="141">
        <f t="shared" si="4"/>
        <v>-0.12520369364475825</v>
      </c>
      <c r="T57" s="140">
        <f t="shared" si="1"/>
        <v>-461</v>
      </c>
      <c r="U57" s="141">
        <f t="shared" si="5"/>
        <v>8.8946798114700153E-3</v>
      </c>
      <c r="V57" s="141">
        <f>IFERROR(R57/R53,"-")</f>
        <v>0.40147077153184596</v>
      </c>
    </row>
    <row r="58" spans="1:22" x14ac:dyDescent="0.25">
      <c r="B58" s="103"/>
      <c r="C58" s="104"/>
      <c r="D58" s="104"/>
      <c r="E58" s="104"/>
      <c r="F58" s="104"/>
      <c r="G58" s="104"/>
      <c r="H58" s="105"/>
      <c r="I58" s="104"/>
      <c r="J58" s="106"/>
      <c r="K58" s="106"/>
      <c r="L58" s="106"/>
    </row>
    <row r="59" spans="1:22" x14ac:dyDescent="0.25">
      <c r="B59" s="107" t="s">
        <v>57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14C8-1008-46BB-B719-741F0BAAB863}">
  <sheetPr>
    <tabColor theme="7" tint="0.79998168889431442"/>
    <pageSetUpPr fitToPage="1"/>
  </sheetPr>
  <dimension ref="A1:W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4" max="23" width="11.42578125" hidden="1" customWidth="1"/>
  </cols>
  <sheetData>
    <row r="1" spans="1:23" ht="42.75" customHeight="1" x14ac:dyDescent="0.25"/>
    <row r="3" spans="1:23" ht="42" customHeight="1" thickBot="1" x14ac:dyDescent="0.3">
      <c r="B3" s="276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3" s="276"/>
      <c r="D3" s="276"/>
      <c r="E3" s="276"/>
      <c r="F3" s="276"/>
      <c r="G3" s="276"/>
      <c r="H3" s="276"/>
      <c r="I3" s="276"/>
      <c r="J3" s="276"/>
      <c r="K3" s="276"/>
      <c r="N3" s="143" t="s">
        <v>262</v>
      </c>
      <c r="O3" s="144"/>
      <c r="P3" s="144"/>
      <c r="Q3" s="144"/>
      <c r="R3" s="144"/>
      <c r="S3" s="144"/>
      <c r="T3" s="144"/>
      <c r="U3" s="144"/>
      <c r="V3" s="144"/>
      <c r="W3" s="144"/>
    </row>
    <row r="4" spans="1:23" ht="6" customHeight="1" x14ac:dyDescent="0.25"/>
    <row r="5" spans="1:23" ht="15.75" x14ac:dyDescent="0.25">
      <c r="B5" s="145"/>
      <c r="C5" s="305" t="s">
        <v>45</v>
      </c>
      <c r="D5" s="306"/>
      <c r="E5" s="306"/>
      <c r="F5" s="306"/>
      <c r="G5" s="306"/>
      <c r="H5" s="306"/>
      <c r="I5" s="306"/>
      <c r="J5" s="306"/>
      <c r="K5" s="306"/>
      <c r="N5" s="145"/>
      <c r="O5" s="305" t="s">
        <v>45</v>
      </c>
      <c r="P5" s="306"/>
      <c r="Q5" s="306"/>
      <c r="R5" s="306"/>
      <c r="S5" s="306"/>
      <c r="T5" s="306"/>
      <c r="U5" s="306"/>
      <c r="V5" s="306"/>
      <c r="W5" s="306"/>
    </row>
    <row r="6" spans="1:23" s="146" customFormat="1" ht="72" customHeight="1" x14ac:dyDescent="0.25">
      <c r="B6" s="147"/>
      <c r="C6" s="148">
        <v>2020</v>
      </c>
      <c r="D6" s="149">
        <v>2021</v>
      </c>
      <c r="E6" s="149">
        <v>2022</v>
      </c>
      <c r="F6" s="149">
        <v>2023</v>
      </c>
      <c r="G6" s="149">
        <v>2024</v>
      </c>
      <c r="H6" s="149">
        <v>2025</v>
      </c>
      <c r="I6" s="150" t="str">
        <f>CONCATENATE("var. ",RIGHT(H6,2),"/",RIGHT(G6,2))</f>
        <v>var. 25/24</v>
      </c>
      <c r="J6" s="151" t="str">
        <f>CONCATENATE("dif. ",RIGHT(H6,2),"/",RIGHT(G6,2))</f>
        <v>dif. 25/24</v>
      </c>
      <c r="K6" s="150" t="str">
        <f>CONCATENATE("Cuota s/ total lugares de residencia ",RIGHT(H6,4))</f>
        <v>Cuota s/ total lugares de residencia 2025</v>
      </c>
      <c r="N6" s="147"/>
      <c r="O6" s="148">
        <v>2020</v>
      </c>
      <c r="P6" s="149">
        <v>2021</v>
      </c>
      <c r="Q6" s="149">
        <v>2022</v>
      </c>
      <c r="R6" s="149">
        <v>2023</v>
      </c>
      <c r="S6" s="149">
        <v>2024</v>
      </c>
      <c r="T6" s="149">
        <v>2025</v>
      </c>
      <c r="U6" s="150" t="str">
        <f>CONCATENATE("var. ",RIGHT(T6,2),"/",RIGHT(S6,2))</f>
        <v>var. 25/24</v>
      </c>
      <c r="V6" s="151" t="str">
        <f>CONCATENATE("dif. ",RIGHT(T6,2),"/",RIGHT(S6,2))</f>
        <v>dif. 25/24</v>
      </c>
      <c r="W6" s="150" t="str">
        <f>CONCATENATE("Cuota s/ total lugares de residencia ",RIGHT(T6,4))</f>
        <v>Cuota s/ total lugares de residencia 2025</v>
      </c>
    </row>
    <row r="7" spans="1:23" x14ac:dyDescent="0.25">
      <c r="A7" s="1"/>
      <c r="B7" s="152" t="s">
        <v>45</v>
      </c>
      <c r="C7" s="153"/>
      <c r="D7" s="153"/>
      <c r="E7" s="153"/>
      <c r="F7" s="153"/>
      <c r="G7" s="153"/>
      <c r="H7" s="154"/>
      <c r="I7" s="154"/>
      <c r="J7" s="154"/>
      <c r="K7" s="153"/>
      <c r="L7" s="81"/>
      <c r="N7" s="155" t="s">
        <v>49</v>
      </c>
      <c r="O7" s="153"/>
      <c r="P7" s="153"/>
      <c r="Q7" s="153"/>
      <c r="R7" s="153"/>
      <c r="S7" s="153"/>
      <c r="T7" s="154"/>
      <c r="U7" s="154"/>
      <c r="V7" s="154"/>
      <c r="W7" s="153"/>
    </row>
    <row r="8" spans="1:23" x14ac:dyDescent="0.25">
      <c r="A8" s="1"/>
      <c r="B8" s="156" t="s">
        <v>73</v>
      </c>
      <c r="C8" s="157">
        <v>1565303</v>
      </c>
      <c r="D8" s="157">
        <v>2335438</v>
      </c>
      <c r="E8" s="157">
        <v>4760117</v>
      </c>
      <c r="F8" s="157">
        <v>5189113</v>
      </c>
      <c r="G8" s="157">
        <v>5483293</v>
      </c>
      <c r="H8" s="157">
        <v>5451268</v>
      </c>
      <c r="I8" s="158">
        <f>IFERROR(H8/G8-1,"-")</f>
        <v>-5.8404684921998795E-3</v>
      </c>
      <c r="J8" s="157">
        <f t="shared" ref="J8:J20" si="0">H8-G8</f>
        <v>-32025</v>
      </c>
      <c r="K8" s="158">
        <f t="shared" ref="K8:K20" si="1">H8/H$8</f>
        <v>1</v>
      </c>
      <c r="L8" s="81"/>
      <c r="N8" s="156" t="s">
        <v>73</v>
      </c>
      <c r="O8" s="157">
        <v>55313</v>
      </c>
      <c r="P8" s="157">
        <v>70304</v>
      </c>
      <c r="Q8" s="157">
        <v>161080</v>
      </c>
      <c r="R8" s="157">
        <v>173648</v>
      </c>
      <c r="S8" s="157">
        <v>231856</v>
      </c>
      <c r="T8" s="157">
        <v>188676</v>
      </c>
      <c r="U8" s="158">
        <f>IFERROR(T8/S8-1,"-")</f>
        <v>-0.1862362845904354</v>
      </c>
      <c r="V8" s="157">
        <f>T8-S8</f>
        <v>-43180</v>
      </c>
      <c r="W8" s="158">
        <f>T8/T$8</f>
        <v>1</v>
      </c>
    </row>
    <row r="9" spans="1:23" x14ac:dyDescent="0.25">
      <c r="A9" s="1" t="s">
        <v>101</v>
      </c>
      <c r="B9" s="159" t="s">
        <v>102</v>
      </c>
      <c r="C9" s="160">
        <v>456683</v>
      </c>
      <c r="D9" s="160">
        <v>800301</v>
      </c>
      <c r="E9" s="160">
        <v>1017559</v>
      </c>
      <c r="F9" s="160">
        <v>1042721</v>
      </c>
      <c r="G9" s="160">
        <v>1059034</v>
      </c>
      <c r="H9" s="160">
        <v>1068407</v>
      </c>
      <c r="I9" s="161">
        <f>IFERROR(H9/G9-1,"-")</f>
        <v>8.8505184913798551E-3</v>
      </c>
      <c r="J9" s="160">
        <f t="shared" si="0"/>
        <v>9373</v>
      </c>
      <c r="K9" s="161">
        <f t="shared" si="1"/>
        <v>0.19599238195590457</v>
      </c>
      <c r="L9" s="81"/>
      <c r="N9" s="159" t="s">
        <v>102</v>
      </c>
      <c r="O9" s="160">
        <v>24273</v>
      </c>
      <c r="P9" s="160">
        <v>26311</v>
      </c>
      <c r="Q9" s="160">
        <v>32375</v>
      </c>
      <c r="R9" s="160">
        <v>43847</v>
      </c>
      <c r="S9" s="160">
        <v>61312</v>
      </c>
      <c r="T9" s="160">
        <v>42953</v>
      </c>
      <c r="U9" s="161">
        <f>IFERROR(T9/S9-1,"-")</f>
        <v>-0.29943567327766174</v>
      </c>
      <c r="V9" s="160">
        <f t="shared" ref="V9:V19" si="2">T9-S9</f>
        <v>-18359</v>
      </c>
      <c r="W9" s="161">
        <f>T9/T$8</f>
        <v>0.22765481566282941</v>
      </c>
    </row>
    <row r="10" spans="1:23" x14ac:dyDescent="0.25">
      <c r="A10" s="162" t="s">
        <v>108</v>
      </c>
      <c r="B10" s="163" t="s">
        <v>108</v>
      </c>
      <c r="C10" s="164">
        <v>208389</v>
      </c>
      <c r="D10" s="164">
        <v>416048</v>
      </c>
      <c r="E10" s="164">
        <v>423986</v>
      </c>
      <c r="F10" s="164">
        <v>430319</v>
      </c>
      <c r="G10" s="164">
        <v>422024</v>
      </c>
      <c r="H10" s="164">
        <v>424160</v>
      </c>
      <c r="I10" s="165">
        <f>IFERROR(H10/G10-1,"-")</f>
        <v>5.0613235266241396E-3</v>
      </c>
      <c r="J10" s="164">
        <f t="shared" si="0"/>
        <v>2136</v>
      </c>
      <c r="K10" s="165">
        <f t="shared" si="1"/>
        <v>7.7809419753349124E-2</v>
      </c>
      <c r="L10" s="81"/>
      <c r="N10" s="163" t="s">
        <v>108</v>
      </c>
      <c r="O10" s="164">
        <v>8930</v>
      </c>
      <c r="P10" s="164">
        <v>21567</v>
      </c>
      <c r="Q10" s="164">
        <v>23338</v>
      </c>
      <c r="R10" s="164">
        <v>29399</v>
      </c>
      <c r="S10" s="164">
        <v>37562</v>
      </c>
      <c r="T10" s="164">
        <v>16499</v>
      </c>
      <c r="U10" s="165">
        <f>IFERROR(T10/S10-1,"-")</f>
        <v>-0.56075288855758476</v>
      </c>
      <c r="V10" s="164">
        <f t="shared" si="2"/>
        <v>-21063</v>
      </c>
      <c r="W10" s="165">
        <f>T10/T$8</f>
        <v>8.7446204074710085E-2</v>
      </c>
    </row>
    <row r="11" spans="1:23" x14ac:dyDescent="0.25">
      <c r="A11" s="162" t="s">
        <v>105</v>
      </c>
      <c r="B11" s="163" t="s">
        <v>105</v>
      </c>
      <c r="C11" s="164">
        <v>248294</v>
      </c>
      <c r="D11" s="164">
        <v>384253</v>
      </c>
      <c r="E11" s="164">
        <v>593573</v>
      </c>
      <c r="F11" s="164">
        <v>612402</v>
      </c>
      <c r="G11" s="164">
        <v>637010</v>
      </c>
      <c r="H11" s="164">
        <v>644247</v>
      </c>
      <c r="I11" s="165">
        <f>IFERROR(H11/G11-1,"-")</f>
        <v>1.1360889154016451E-2</v>
      </c>
      <c r="J11" s="164">
        <f t="shared" si="0"/>
        <v>7237</v>
      </c>
      <c r="K11" s="165">
        <f t="shared" si="1"/>
        <v>0.11818296220255545</v>
      </c>
      <c r="L11" s="81"/>
      <c r="N11" s="163" t="s">
        <v>105</v>
      </c>
      <c r="O11" s="164">
        <v>15343</v>
      </c>
      <c r="P11" s="164">
        <v>4744</v>
      </c>
      <c r="Q11" s="164">
        <v>9037</v>
      </c>
      <c r="R11" s="164">
        <v>14448</v>
      </c>
      <c r="S11" s="164">
        <v>23750</v>
      </c>
      <c r="T11" s="164">
        <v>26454</v>
      </c>
      <c r="U11" s="165">
        <f>IFERROR(T11/S11-1,"-")</f>
        <v>0.11385263157894743</v>
      </c>
      <c r="V11" s="164">
        <f t="shared" si="2"/>
        <v>2704</v>
      </c>
      <c r="W11" s="165">
        <f>T11/T$8</f>
        <v>0.14020861158811931</v>
      </c>
    </row>
    <row r="12" spans="1:23" x14ac:dyDescent="0.25">
      <c r="A12" s="1"/>
      <c r="B12" s="159" t="s">
        <v>112</v>
      </c>
      <c r="C12" s="160">
        <v>1108620</v>
      </c>
      <c r="D12" s="160">
        <v>1535137</v>
      </c>
      <c r="E12" s="160">
        <v>3742558</v>
      </c>
      <c r="F12" s="160">
        <v>4146392</v>
      </c>
      <c r="G12" s="160">
        <v>4424259</v>
      </c>
      <c r="H12" s="160">
        <v>4382861</v>
      </c>
      <c r="I12" s="161">
        <f>IFERROR(H12/G12-1,"-")</f>
        <v>-9.3570471348987105E-3</v>
      </c>
      <c r="J12" s="160">
        <f t="shared" si="0"/>
        <v>-41398</v>
      </c>
      <c r="K12" s="161">
        <f t="shared" si="1"/>
        <v>0.80400761804409537</v>
      </c>
      <c r="L12" s="81"/>
      <c r="N12" s="159" t="s">
        <v>112</v>
      </c>
      <c r="O12" s="160">
        <v>31040</v>
      </c>
      <c r="P12" s="160">
        <v>43993</v>
      </c>
      <c r="Q12" s="160">
        <v>128705</v>
      </c>
      <c r="R12" s="160">
        <v>129801</v>
      </c>
      <c r="S12" s="160">
        <v>170544</v>
      </c>
      <c r="T12" s="160">
        <v>145723</v>
      </c>
      <c r="U12" s="161">
        <f>IFERROR(T12/S12-1,"-")</f>
        <v>-0.14554015386058727</v>
      </c>
      <c r="V12" s="160">
        <f t="shared" si="2"/>
        <v>-24821</v>
      </c>
      <c r="W12" s="161">
        <f>T12/T$8</f>
        <v>0.77234518433717059</v>
      </c>
    </row>
    <row r="13" spans="1:23" s="57" customFormat="1" x14ac:dyDescent="0.25">
      <c r="B13" s="163" t="s">
        <v>115</v>
      </c>
      <c r="C13" s="164">
        <v>436137</v>
      </c>
      <c r="D13" s="164">
        <v>446045</v>
      </c>
      <c r="E13" s="164">
        <v>1722453</v>
      </c>
      <c r="F13" s="164">
        <v>1939573</v>
      </c>
      <c r="G13" s="164">
        <v>2075774</v>
      </c>
      <c r="H13" s="164">
        <v>2057896</v>
      </c>
      <c r="I13" s="165">
        <f t="shared" ref="I13:I20" si="3">IFERROR(H13/G13-1,"-")</f>
        <v>-8.61269097695605E-3</v>
      </c>
      <c r="J13" s="164">
        <f t="shared" si="0"/>
        <v>-17878</v>
      </c>
      <c r="K13" s="165">
        <f t="shared" si="1"/>
        <v>0.37750776516582929</v>
      </c>
      <c r="L13" s="166"/>
      <c r="N13" s="163" t="s">
        <v>115</v>
      </c>
      <c r="O13" s="164">
        <v>13899</v>
      </c>
      <c r="P13" s="164">
        <v>12264</v>
      </c>
      <c r="Q13" s="164">
        <v>56081</v>
      </c>
      <c r="R13" s="164">
        <v>49878</v>
      </c>
      <c r="S13" s="164">
        <v>73242</v>
      </c>
      <c r="T13" s="164">
        <v>73188</v>
      </c>
      <c r="U13" s="165">
        <f t="shared" ref="U13:U20" si="4">IFERROR(T13/S13-1,"-")</f>
        <v>-7.3728188744159873E-4</v>
      </c>
      <c r="V13" s="164">
        <f t="shared" si="2"/>
        <v>-54</v>
      </c>
      <c r="W13" s="165">
        <f t="shared" ref="W13:W20" si="5">T13/T$8</f>
        <v>0.38790307193283724</v>
      </c>
    </row>
    <row r="14" spans="1:23" s="57" customFormat="1" x14ac:dyDescent="0.25">
      <c r="B14" s="163" t="s">
        <v>118</v>
      </c>
      <c r="C14" s="164">
        <v>138922</v>
      </c>
      <c r="D14" s="164">
        <v>222501</v>
      </c>
      <c r="E14" s="164">
        <v>385709</v>
      </c>
      <c r="F14" s="164">
        <v>432804</v>
      </c>
      <c r="G14" s="164">
        <v>447422</v>
      </c>
      <c r="H14" s="164">
        <v>442958</v>
      </c>
      <c r="I14" s="165">
        <f t="shared" si="3"/>
        <v>-9.9771580297794982E-3</v>
      </c>
      <c r="J14" s="164">
        <f t="shared" si="0"/>
        <v>-4464</v>
      </c>
      <c r="K14" s="165">
        <f t="shared" si="1"/>
        <v>8.125779176514529E-2</v>
      </c>
      <c r="L14" s="166"/>
      <c r="N14" s="163" t="s">
        <v>118</v>
      </c>
      <c r="O14" s="164">
        <v>3374</v>
      </c>
      <c r="P14" s="164">
        <v>3586</v>
      </c>
      <c r="Q14" s="164">
        <v>7748</v>
      </c>
      <c r="R14" s="164">
        <v>11641</v>
      </c>
      <c r="S14" s="164">
        <v>10731</v>
      </c>
      <c r="T14" s="164">
        <v>10632</v>
      </c>
      <c r="U14" s="165">
        <f t="shared" si="4"/>
        <v>-9.2256080514397931E-3</v>
      </c>
      <c r="V14" s="164">
        <f t="shared" si="2"/>
        <v>-99</v>
      </c>
      <c r="W14" s="165">
        <f t="shared" si="5"/>
        <v>5.6350569229790752E-2</v>
      </c>
    </row>
    <row r="15" spans="1:23" x14ac:dyDescent="0.25">
      <c r="A15" s="1"/>
      <c r="B15" s="163" t="s">
        <v>121</v>
      </c>
      <c r="C15" s="164">
        <v>58766</v>
      </c>
      <c r="D15" s="164">
        <v>128102</v>
      </c>
      <c r="E15" s="164">
        <v>197280</v>
      </c>
      <c r="F15" s="164">
        <v>215579</v>
      </c>
      <c r="G15" s="164">
        <v>230703</v>
      </c>
      <c r="H15" s="164">
        <v>223159</v>
      </c>
      <c r="I15" s="165">
        <f t="shared" si="3"/>
        <v>-3.2700051581470602E-2</v>
      </c>
      <c r="J15" s="164">
        <f t="shared" si="0"/>
        <v>-7544</v>
      </c>
      <c r="K15" s="165">
        <f t="shared" si="1"/>
        <v>4.0937081060773386E-2</v>
      </c>
      <c r="L15" s="81"/>
      <c r="N15" s="163" t="s">
        <v>121</v>
      </c>
      <c r="O15" s="164">
        <v>3449</v>
      </c>
      <c r="P15" s="164">
        <v>6294</v>
      </c>
      <c r="Q15" s="164">
        <v>18047</v>
      </c>
      <c r="R15" s="164">
        <v>14569</v>
      </c>
      <c r="S15" s="164">
        <v>19123</v>
      </c>
      <c r="T15" s="164">
        <v>9824</v>
      </c>
      <c r="U15" s="165">
        <f t="shared" si="4"/>
        <v>-0.48627307430842437</v>
      </c>
      <c r="V15" s="164">
        <f t="shared" si="2"/>
        <v>-9299</v>
      </c>
      <c r="W15" s="165">
        <f t="shared" si="5"/>
        <v>5.2068095571243825E-2</v>
      </c>
    </row>
    <row r="16" spans="1:23" x14ac:dyDescent="0.25">
      <c r="A16" s="1"/>
      <c r="B16" s="163" t="s">
        <v>128</v>
      </c>
      <c r="C16" s="164">
        <v>39662</v>
      </c>
      <c r="D16" s="164">
        <v>93209</v>
      </c>
      <c r="E16" s="164">
        <v>169583</v>
      </c>
      <c r="F16" s="164">
        <v>165266</v>
      </c>
      <c r="G16" s="164">
        <v>174746</v>
      </c>
      <c r="H16" s="164">
        <v>161550</v>
      </c>
      <c r="I16" s="165">
        <f t="shared" si="3"/>
        <v>-7.551531937783984E-2</v>
      </c>
      <c r="J16" s="164">
        <f t="shared" si="0"/>
        <v>-13196</v>
      </c>
      <c r="K16" s="165">
        <f t="shared" si="1"/>
        <v>2.9635306868053452E-2</v>
      </c>
      <c r="L16" s="81"/>
      <c r="N16" s="163" t="s">
        <v>128</v>
      </c>
      <c r="O16" s="164">
        <v>536</v>
      </c>
      <c r="P16" s="164">
        <v>3888</v>
      </c>
      <c r="Q16" s="164">
        <v>3396</v>
      </c>
      <c r="R16" s="164">
        <v>3919</v>
      </c>
      <c r="S16" s="164">
        <v>6454</v>
      </c>
      <c r="T16" s="164">
        <v>5695</v>
      </c>
      <c r="U16" s="165">
        <f t="shared" si="4"/>
        <v>-0.1176014874496436</v>
      </c>
      <c r="V16" s="164">
        <f t="shared" si="2"/>
        <v>-759</v>
      </c>
      <c r="W16" s="165">
        <f t="shared" si="5"/>
        <v>3.0184019165129639E-2</v>
      </c>
    </row>
    <row r="17" spans="1:23" x14ac:dyDescent="0.25">
      <c r="A17" s="1"/>
      <c r="B17" s="163" t="s">
        <v>124</v>
      </c>
      <c r="C17" s="164">
        <v>55544</v>
      </c>
      <c r="D17" s="164">
        <v>93337</v>
      </c>
      <c r="E17" s="164">
        <v>146133</v>
      </c>
      <c r="F17" s="164">
        <v>150942</v>
      </c>
      <c r="G17" s="164">
        <v>157476</v>
      </c>
      <c r="H17" s="164">
        <v>148157</v>
      </c>
      <c r="I17" s="165">
        <f t="shared" si="3"/>
        <v>-5.9177271457237945E-2</v>
      </c>
      <c r="J17" s="164">
        <f t="shared" si="0"/>
        <v>-9319</v>
      </c>
      <c r="K17" s="165">
        <f t="shared" si="1"/>
        <v>2.7178447289694801E-2</v>
      </c>
      <c r="L17" s="81"/>
      <c r="N17" s="163" t="s">
        <v>124</v>
      </c>
      <c r="O17" s="164">
        <v>1278</v>
      </c>
      <c r="P17" s="164">
        <v>1635</v>
      </c>
      <c r="Q17" s="164">
        <v>3248</v>
      </c>
      <c r="R17" s="164">
        <v>2240</v>
      </c>
      <c r="S17" s="164">
        <v>4219</v>
      </c>
      <c r="T17" s="164">
        <v>3080</v>
      </c>
      <c r="U17" s="165">
        <f t="shared" si="4"/>
        <v>-0.26996918701114003</v>
      </c>
      <c r="V17" s="164">
        <f t="shared" si="2"/>
        <v>-1139</v>
      </c>
      <c r="W17" s="165">
        <f t="shared" si="5"/>
        <v>1.6324280777629374E-2</v>
      </c>
    </row>
    <row r="18" spans="1:23" x14ac:dyDescent="0.25">
      <c r="A18" s="1"/>
      <c r="B18" s="163" t="s">
        <v>133</v>
      </c>
      <c r="C18" s="164">
        <v>28784</v>
      </c>
      <c r="D18" s="164">
        <v>25400</v>
      </c>
      <c r="E18" s="164">
        <v>62338</v>
      </c>
      <c r="F18" s="164">
        <v>67941</v>
      </c>
      <c r="G18" s="164">
        <v>63693</v>
      </c>
      <c r="H18" s="164">
        <v>62498</v>
      </c>
      <c r="I18" s="165">
        <f t="shared" si="3"/>
        <v>-1.8761873361279879E-2</v>
      </c>
      <c r="J18" s="164">
        <f t="shared" si="0"/>
        <v>-1195</v>
      </c>
      <c r="K18" s="165">
        <f t="shared" si="1"/>
        <v>1.1464855516184492E-2</v>
      </c>
      <c r="L18" s="81"/>
      <c r="N18" s="163" t="s">
        <v>133</v>
      </c>
      <c r="O18" s="164">
        <v>686</v>
      </c>
      <c r="P18" s="164">
        <v>1848</v>
      </c>
      <c r="Q18" s="164">
        <v>2875</v>
      </c>
      <c r="R18" s="164">
        <v>3767</v>
      </c>
      <c r="S18" s="164">
        <v>3186</v>
      </c>
      <c r="T18" s="164">
        <v>2152</v>
      </c>
      <c r="U18" s="165">
        <f t="shared" si="4"/>
        <v>-0.32454488386691771</v>
      </c>
      <c r="V18" s="164">
        <f t="shared" si="2"/>
        <v>-1034</v>
      </c>
      <c r="W18" s="165">
        <f t="shared" si="5"/>
        <v>1.140579617969429E-2</v>
      </c>
    </row>
    <row r="19" spans="1:23" x14ac:dyDescent="0.25">
      <c r="A19" s="162" t="s">
        <v>148</v>
      </c>
      <c r="B19" s="163" t="s">
        <v>136</v>
      </c>
      <c r="C19" s="164">
        <v>42711</v>
      </c>
      <c r="D19" s="164">
        <v>22147</v>
      </c>
      <c r="E19" s="164">
        <v>56734</v>
      </c>
      <c r="F19" s="164">
        <v>70961</v>
      </c>
      <c r="G19" s="164">
        <v>68906</v>
      </c>
      <c r="H19" s="164">
        <v>58343</v>
      </c>
      <c r="I19" s="165">
        <f t="shared" si="3"/>
        <v>-0.15329579427045537</v>
      </c>
      <c r="J19" s="164">
        <f t="shared" si="0"/>
        <v>-10563</v>
      </c>
      <c r="K19" s="165">
        <f t="shared" si="1"/>
        <v>1.0702647530813014E-2</v>
      </c>
      <c r="L19" s="81"/>
      <c r="N19" s="163" t="s">
        <v>136</v>
      </c>
      <c r="O19" s="164">
        <v>932</v>
      </c>
      <c r="P19" s="164">
        <v>363</v>
      </c>
      <c r="Q19" s="164">
        <v>967</v>
      </c>
      <c r="R19" s="164">
        <v>1109</v>
      </c>
      <c r="S19" s="164">
        <v>3135</v>
      </c>
      <c r="T19" s="164">
        <v>3206</v>
      </c>
      <c r="U19" s="165">
        <f t="shared" si="4"/>
        <v>2.2647527910685916E-2</v>
      </c>
      <c r="V19" s="164">
        <f t="shared" si="2"/>
        <v>71</v>
      </c>
      <c r="W19" s="165">
        <f t="shared" si="5"/>
        <v>1.699209226398694E-2</v>
      </c>
    </row>
    <row r="20" spans="1:23" x14ac:dyDescent="0.25">
      <c r="A20" s="167" t="s">
        <v>149</v>
      </c>
      <c r="B20" s="168" t="s">
        <v>149</v>
      </c>
      <c r="C20" s="169">
        <f t="shared" ref="C20:H20" si="6">C12-SUM(C13:C19)</f>
        <v>308094</v>
      </c>
      <c r="D20" s="169">
        <f t="shared" si="6"/>
        <v>504396</v>
      </c>
      <c r="E20" s="169">
        <f t="shared" si="6"/>
        <v>1002328</v>
      </c>
      <c r="F20" s="169">
        <f t="shared" si="6"/>
        <v>1103326</v>
      </c>
      <c r="G20" s="169">
        <f t="shared" si="6"/>
        <v>1205539</v>
      </c>
      <c r="H20" s="169">
        <f t="shared" si="6"/>
        <v>1228300</v>
      </c>
      <c r="I20" s="170">
        <f t="shared" si="3"/>
        <v>1.8880351444457544E-2</v>
      </c>
      <c r="J20" s="169">
        <f t="shared" si="0"/>
        <v>22761</v>
      </c>
      <c r="K20" s="170">
        <f t="shared" si="1"/>
        <v>0.22532372284760169</v>
      </c>
      <c r="L20" s="81"/>
      <c r="N20" s="168" t="s">
        <v>149</v>
      </c>
      <c r="O20" s="169">
        <f t="shared" ref="O20:T20" si="7">O12-SUM(O13:O19)</f>
        <v>6886</v>
      </c>
      <c r="P20" s="169">
        <f t="shared" si="7"/>
        <v>14115</v>
      </c>
      <c r="Q20" s="169">
        <f t="shared" si="7"/>
        <v>36343</v>
      </c>
      <c r="R20" s="169">
        <f t="shared" si="7"/>
        <v>42678</v>
      </c>
      <c r="S20" s="169">
        <f t="shared" si="7"/>
        <v>50454</v>
      </c>
      <c r="T20" s="169">
        <f t="shared" si="7"/>
        <v>37946</v>
      </c>
      <c r="U20" s="170">
        <f t="shared" si="4"/>
        <v>-0.2479089864034566</v>
      </c>
      <c r="V20" s="169">
        <f>T20-S20</f>
        <v>-12508</v>
      </c>
      <c r="W20" s="170">
        <f t="shared" si="5"/>
        <v>0.20111725921685852</v>
      </c>
    </row>
    <row r="21" spans="1:23" x14ac:dyDescent="0.25">
      <c r="B21" s="155" t="s">
        <v>46</v>
      </c>
      <c r="C21" s="153"/>
      <c r="D21" s="153"/>
      <c r="E21" s="153"/>
      <c r="F21" s="153"/>
      <c r="G21" s="153"/>
      <c r="H21" s="154"/>
      <c r="I21" s="154"/>
      <c r="J21" s="154"/>
      <c r="K21" s="153"/>
      <c r="L21" s="171"/>
      <c r="M21" s="171"/>
      <c r="N21" s="171"/>
    </row>
    <row r="22" spans="1:23" x14ac:dyDescent="0.25">
      <c r="B22" s="156" t="s">
        <v>73</v>
      </c>
      <c r="C22" s="157">
        <v>550867</v>
      </c>
      <c r="D22" s="157">
        <v>881045</v>
      </c>
      <c r="E22" s="157">
        <v>1757098</v>
      </c>
      <c r="F22" s="157">
        <v>1888751</v>
      </c>
      <c r="G22" s="157">
        <v>1938929</v>
      </c>
      <c r="H22" s="157">
        <v>1858237</v>
      </c>
      <c r="I22" s="158">
        <f>IFERROR(H22/G22-1,"-")</f>
        <v>-4.1616789475014349E-2</v>
      </c>
      <c r="J22" s="157">
        <f>H22-G22</f>
        <v>-80692</v>
      </c>
      <c r="K22" s="158">
        <f>H22/H$8</f>
        <v>0.34088160772869724</v>
      </c>
      <c r="L22" s="107"/>
      <c r="M22" s="107"/>
      <c r="N22" s="107"/>
    </row>
    <row r="23" spans="1:23" x14ac:dyDescent="0.25">
      <c r="B23" s="159" t="s">
        <v>102</v>
      </c>
      <c r="C23" s="160">
        <v>117997</v>
      </c>
      <c r="D23" s="160">
        <v>247584</v>
      </c>
      <c r="E23" s="160">
        <v>207257</v>
      </c>
      <c r="F23" s="160">
        <v>181700</v>
      </c>
      <c r="G23" s="160">
        <v>161848</v>
      </c>
      <c r="H23" s="160">
        <v>147955</v>
      </c>
      <c r="I23" s="161">
        <f>IFERROR(H23/G23-1,"-")</f>
        <v>-8.5839800306460434E-2</v>
      </c>
      <c r="J23" s="160">
        <f t="shared" ref="J23:J33" si="8">H23-G23</f>
        <v>-13893</v>
      </c>
      <c r="K23" s="161">
        <f>H23/H$8</f>
        <v>2.7141391690887331E-2</v>
      </c>
    </row>
    <row r="24" spans="1:23" x14ac:dyDescent="0.25">
      <c r="B24" s="163" t="s">
        <v>108</v>
      </c>
      <c r="C24" s="164">
        <v>68476</v>
      </c>
      <c r="D24" s="164">
        <v>126666</v>
      </c>
      <c r="E24" s="164">
        <v>86860</v>
      </c>
      <c r="F24" s="164">
        <v>75361</v>
      </c>
      <c r="G24" s="164">
        <v>60679</v>
      </c>
      <c r="H24" s="164">
        <v>67419</v>
      </c>
      <c r="I24" s="165">
        <f>IFERROR(H24/G24-1,"-")</f>
        <v>0.11107631964930209</v>
      </c>
      <c r="J24" s="164">
        <f t="shared" si="8"/>
        <v>6740</v>
      </c>
      <c r="K24" s="165">
        <f>H24/H$8</f>
        <v>1.236758126733083E-2</v>
      </c>
    </row>
    <row r="25" spans="1:23" x14ac:dyDescent="0.25">
      <c r="B25" s="163" t="s">
        <v>105</v>
      </c>
      <c r="C25" s="164">
        <v>49521</v>
      </c>
      <c r="D25" s="164">
        <v>120918</v>
      </c>
      <c r="E25" s="164">
        <v>120397</v>
      </c>
      <c r="F25" s="164">
        <v>106339</v>
      </c>
      <c r="G25" s="164">
        <v>101169</v>
      </c>
      <c r="H25" s="164">
        <v>80536</v>
      </c>
      <c r="I25" s="165">
        <f>IFERROR(H25/G25-1,"-")</f>
        <v>-0.2039458727475808</v>
      </c>
      <c r="J25" s="164">
        <f t="shared" si="8"/>
        <v>-20633</v>
      </c>
      <c r="K25" s="165">
        <f>H25/H$8</f>
        <v>1.4773810423556501E-2</v>
      </c>
    </row>
    <row r="26" spans="1:23" x14ac:dyDescent="0.25">
      <c r="B26" s="159" t="s">
        <v>112</v>
      </c>
      <c r="C26" s="160">
        <v>432870</v>
      </c>
      <c r="D26" s="160">
        <v>633461</v>
      </c>
      <c r="E26" s="160">
        <v>1549841</v>
      </c>
      <c r="F26" s="160">
        <v>1707051</v>
      </c>
      <c r="G26" s="160">
        <v>1777081</v>
      </c>
      <c r="H26" s="160">
        <v>1710282</v>
      </c>
      <c r="I26" s="161">
        <f>IFERROR(H26/G26-1,"-")</f>
        <v>-3.7589170105358116E-2</v>
      </c>
      <c r="J26" s="160">
        <f t="shared" si="8"/>
        <v>-66799</v>
      </c>
      <c r="K26" s="161">
        <f>H26/H$8</f>
        <v>0.31374021603780994</v>
      </c>
    </row>
    <row r="27" spans="1:23" x14ac:dyDescent="0.25">
      <c r="B27" s="163" t="s">
        <v>115</v>
      </c>
      <c r="C27" s="164">
        <v>187852</v>
      </c>
      <c r="D27" s="164">
        <v>208305</v>
      </c>
      <c r="E27" s="164">
        <v>783677</v>
      </c>
      <c r="F27" s="164">
        <v>883804</v>
      </c>
      <c r="G27" s="164">
        <v>930359</v>
      </c>
      <c r="H27" s="164">
        <v>904858</v>
      </c>
      <c r="I27" s="165">
        <f t="shared" ref="I27:I34" si="9">IFERROR(H27/G27-1,"-")</f>
        <v>-2.7409849316231694E-2</v>
      </c>
      <c r="J27" s="164">
        <f t="shared" si="8"/>
        <v>-25501</v>
      </c>
      <c r="K27" s="165">
        <f t="shared" ref="K27:K34" si="10">H27/H$8</f>
        <v>0.16599037141450393</v>
      </c>
    </row>
    <row r="28" spans="1:23" x14ac:dyDescent="0.25">
      <c r="B28" s="163" t="s">
        <v>118</v>
      </c>
      <c r="C28" s="164">
        <v>57141</v>
      </c>
      <c r="D28" s="164">
        <v>103865</v>
      </c>
      <c r="E28" s="164">
        <v>169299</v>
      </c>
      <c r="F28" s="164">
        <v>182561</v>
      </c>
      <c r="G28" s="164">
        <v>183463</v>
      </c>
      <c r="H28" s="164">
        <v>171611</v>
      </c>
      <c r="I28" s="165">
        <f t="shared" si="9"/>
        <v>-6.4601581790333706E-2</v>
      </c>
      <c r="J28" s="164">
        <f t="shared" si="8"/>
        <v>-11852</v>
      </c>
      <c r="K28" s="165">
        <f t="shared" si="10"/>
        <v>3.14809325096473E-2</v>
      </c>
    </row>
    <row r="29" spans="1:23" x14ac:dyDescent="0.25">
      <c r="B29" s="163" t="s">
        <v>121</v>
      </c>
      <c r="C29" s="164">
        <v>20504</v>
      </c>
      <c r="D29" s="164">
        <v>42447</v>
      </c>
      <c r="E29" s="164">
        <v>63176</v>
      </c>
      <c r="F29" s="164">
        <v>65408</v>
      </c>
      <c r="G29" s="164">
        <v>57978</v>
      </c>
      <c r="H29" s="164">
        <v>51981</v>
      </c>
      <c r="I29" s="165">
        <f t="shared" si="9"/>
        <v>-0.10343578598778846</v>
      </c>
      <c r="J29" s="164">
        <f t="shared" si="8"/>
        <v>-5997</v>
      </c>
      <c r="K29" s="165">
        <f t="shared" si="10"/>
        <v>9.5355796119361586E-3</v>
      </c>
    </row>
    <row r="30" spans="1:23" x14ac:dyDescent="0.25">
      <c r="B30" s="163" t="s">
        <v>128</v>
      </c>
      <c r="C30" s="164">
        <v>17078</v>
      </c>
      <c r="D30" s="164">
        <v>41550</v>
      </c>
      <c r="E30" s="164">
        <v>75901</v>
      </c>
      <c r="F30" s="164">
        <v>70876</v>
      </c>
      <c r="G30" s="164">
        <v>71598</v>
      </c>
      <c r="H30" s="164">
        <v>66696</v>
      </c>
      <c r="I30" s="165">
        <f t="shared" si="9"/>
        <v>-6.8465599597754112E-2</v>
      </c>
      <c r="J30" s="164">
        <f t="shared" si="8"/>
        <v>-4902</v>
      </c>
      <c r="K30" s="165">
        <f t="shared" si="10"/>
        <v>1.223495157456944E-2</v>
      </c>
    </row>
    <row r="31" spans="1:23" x14ac:dyDescent="0.25">
      <c r="B31" s="163" t="s">
        <v>124</v>
      </c>
      <c r="C31" s="164">
        <v>28980</v>
      </c>
      <c r="D31" s="164">
        <v>51893</v>
      </c>
      <c r="E31" s="164">
        <v>82793</v>
      </c>
      <c r="F31" s="164">
        <v>80269</v>
      </c>
      <c r="G31" s="164">
        <v>81717</v>
      </c>
      <c r="H31" s="164">
        <v>77883</v>
      </c>
      <c r="I31" s="165">
        <f t="shared" si="9"/>
        <v>-4.6918021953816225E-2</v>
      </c>
      <c r="J31" s="164">
        <f t="shared" si="8"/>
        <v>-3834</v>
      </c>
      <c r="K31" s="165">
        <f t="shared" si="10"/>
        <v>1.4287134662981163E-2</v>
      </c>
    </row>
    <row r="32" spans="1:23" x14ac:dyDescent="0.25">
      <c r="B32" s="163" t="s">
        <v>133</v>
      </c>
      <c r="C32" s="164">
        <v>11625</v>
      </c>
      <c r="D32" s="164">
        <v>7603</v>
      </c>
      <c r="E32" s="164">
        <v>22864</v>
      </c>
      <c r="F32" s="164">
        <v>24584</v>
      </c>
      <c r="G32" s="164">
        <v>24160</v>
      </c>
      <c r="H32" s="164">
        <v>23072</v>
      </c>
      <c r="I32" s="165">
        <f t="shared" si="9"/>
        <v>-4.503311258278142E-2</v>
      </c>
      <c r="J32" s="164">
        <f t="shared" si="8"/>
        <v>-1088</v>
      </c>
      <c r="K32" s="165">
        <f t="shared" si="10"/>
        <v>4.2324097806235176E-3</v>
      </c>
    </row>
    <row r="33" spans="2:14" x14ac:dyDescent="0.25">
      <c r="B33" s="163" t="s">
        <v>136</v>
      </c>
      <c r="C33" s="164">
        <v>13377</v>
      </c>
      <c r="D33" s="164">
        <v>5465</v>
      </c>
      <c r="E33" s="164">
        <v>19705</v>
      </c>
      <c r="F33" s="164">
        <v>25664</v>
      </c>
      <c r="G33" s="164">
        <v>23273</v>
      </c>
      <c r="H33" s="164">
        <v>20293</v>
      </c>
      <c r="I33" s="165">
        <f t="shared" si="9"/>
        <v>-0.12804537446826791</v>
      </c>
      <c r="J33" s="164">
        <f t="shared" si="8"/>
        <v>-2980</v>
      </c>
      <c r="K33" s="165">
        <f t="shared" si="10"/>
        <v>3.7226201316831239E-3</v>
      </c>
    </row>
    <row r="34" spans="2:14" x14ac:dyDescent="0.25">
      <c r="B34" s="168" t="s">
        <v>149</v>
      </c>
      <c r="C34" s="169">
        <f t="shared" ref="C34:H34" si="11">C26-SUM(C27:C33)</f>
        <v>96313</v>
      </c>
      <c r="D34" s="169">
        <f t="shared" si="11"/>
        <v>172333</v>
      </c>
      <c r="E34" s="169">
        <f t="shared" si="11"/>
        <v>332426</v>
      </c>
      <c r="F34" s="169">
        <f t="shared" si="11"/>
        <v>373885</v>
      </c>
      <c r="G34" s="169">
        <f t="shared" si="11"/>
        <v>404533</v>
      </c>
      <c r="H34" s="169">
        <f t="shared" si="11"/>
        <v>393888</v>
      </c>
      <c r="I34" s="170">
        <f t="shared" si="9"/>
        <v>-2.6314293271500699E-2</v>
      </c>
      <c r="J34" s="169">
        <f>H34-G34</f>
        <v>-10645</v>
      </c>
      <c r="K34" s="170">
        <f t="shared" si="10"/>
        <v>7.2256216351865285E-2</v>
      </c>
    </row>
    <row r="35" spans="2:14" x14ac:dyDescent="0.25">
      <c r="B35" s="155" t="s">
        <v>47</v>
      </c>
      <c r="C35" s="153"/>
      <c r="D35" s="153"/>
      <c r="E35" s="153"/>
      <c r="F35" s="153"/>
      <c r="G35" s="153"/>
      <c r="H35" s="154"/>
      <c r="I35" s="154"/>
      <c r="J35" s="154"/>
      <c r="K35" s="153"/>
      <c r="L35" s="171"/>
      <c r="M35" s="171"/>
      <c r="N35" s="171"/>
    </row>
    <row r="36" spans="2:14" x14ac:dyDescent="0.25">
      <c r="B36" s="156" t="s">
        <v>73</v>
      </c>
      <c r="C36" s="157">
        <v>375345</v>
      </c>
      <c r="D36" s="157">
        <v>492258</v>
      </c>
      <c r="E36" s="157">
        <v>1245331</v>
      </c>
      <c r="F36" s="157">
        <v>1320376</v>
      </c>
      <c r="G36" s="157">
        <v>1387795</v>
      </c>
      <c r="H36" s="157">
        <v>1421549</v>
      </c>
      <c r="I36" s="158">
        <f>IFERROR(H36/G36-1,"-")</f>
        <v>2.4322036035581585E-2</v>
      </c>
      <c r="J36" s="157">
        <f>H36-G36</f>
        <v>33754</v>
      </c>
      <c r="K36" s="158">
        <f>H36/H$8</f>
        <v>0.26077400707505116</v>
      </c>
      <c r="L36" s="107"/>
      <c r="M36" s="107"/>
      <c r="N36" s="107"/>
    </row>
    <row r="37" spans="2:14" x14ac:dyDescent="0.25">
      <c r="B37" s="159" t="s">
        <v>102</v>
      </c>
      <c r="C37" s="160">
        <v>51760</v>
      </c>
      <c r="D37" s="160">
        <v>83468</v>
      </c>
      <c r="E37" s="160">
        <v>124091</v>
      </c>
      <c r="F37" s="160">
        <v>119487</v>
      </c>
      <c r="G37" s="160">
        <v>114632</v>
      </c>
      <c r="H37" s="160">
        <v>118257</v>
      </c>
      <c r="I37" s="161">
        <f>IFERROR(H37/G37-1,"-")</f>
        <v>3.1622932514481228E-2</v>
      </c>
      <c r="J37" s="160">
        <f t="shared" ref="J37:J47" si="12">H37-G37</f>
        <v>3625</v>
      </c>
      <c r="K37" s="161">
        <f>H37/H$8</f>
        <v>2.1693484891955411E-2</v>
      </c>
    </row>
    <row r="38" spans="2:14" x14ac:dyDescent="0.25">
      <c r="B38" s="163" t="s">
        <v>108</v>
      </c>
      <c r="C38" s="164">
        <v>24912</v>
      </c>
      <c r="D38" s="164">
        <v>43482</v>
      </c>
      <c r="E38" s="164">
        <v>48234</v>
      </c>
      <c r="F38" s="164">
        <v>52610</v>
      </c>
      <c r="G38" s="164">
        <v>50222</v>
      </c>
      <c r="H38" s="164">
        <v>51408</v>
      </c>
      <c r="I38" s="165">
        <f>IFERROR(H38/G38-1,"-")</f>
        <v>2.3615148739596137E-2</v>
      </c>
      <c r="J38" s="164">
        <f t="shared" si="12"/>
        <v>1186</v>
      </c>
      <c r="K38" s="165">
        <f>H38/H$8</f>
        <v>9.4304664529426922E-3</v>
      </c>
    </row>
    <row r="39" spans="2:14" x14ac:dyDescent="0.25">
      <c r="B39" s="163" t="s">
        <v>105</v>
      </c>
      <c r="C39" s="164">
        <v>26848</v>
      </c>
      <c r="D39" s="164">
        <v>39986</v>
      </c>
      <c r="E39" s="164">
        <v>75857</v>
      </c>
      <c r="F39" s="164">
        <v>66877</v>
      </c>
      <c r="G39" s="164">
        <v>64410</v>
      </c>
      <c r="H39" s="164">
        <v>66849</v>
      </c>
      <c r="I39" s="165">
        <f>IFERROR(H39/G39-1,"-")</f>
        <v>3.7866790870982658E-2</v>
      </c>
      <c r="J39" s="164">
        <f t="shared" si="12"/>
        <v>2439</v>
      </c>
      <c r="K39" s="165">
        <f>H39/H$8</f>
        <v>1.2263018439012721E-2</v>
      </c>
    </row>
    <row r="40" spans="2:14" x14ac:dyDescent="0.25">
      <c r="B40" s="159" t="s">
        <v>112</v>
      </c>
      <c r="C40" s="160">
        <v>323585</v>
      </c>
      <c r="D40" s="160">
        <v>408790</v>
      </c>
      <c r="E40" s="160">
        <v>1121240</v>
      </c>
      <c r="F40" s="160">
        <v>1200889</v>
      </c>
      <c r="G40" s="160">
        <v>1273163</v>
      </c>
      <c r="H40" s="160">
        <v>1303292</v>
      </c>
      <c r="I40" s="161">
        <f>IFERROR(H40/G40-1,"-")</f>
        <v>2.3664683940705089E-2</v>
      </c>
      <c r="J40" s="160">
        <f t="shared" si="12"/>
        <v>30129</v>
      </c>
      <c r="K40" s="161">
        <f>H40/H$8</f>
        <v>0.23908052218309575</v>
      </c>
    </row>
    <row r="41" spans="2:14" x14ac:dyDescent="0.25">
      <c r="B41" s="163" t="s">
        <v>115</v>
      </c>
      <c r="C41" s="164">
        <v>146501</v>
      </c>
      <c r="D41" s="164">
        <v>142606</v>
      </c>
      <c r="E41" s="164">
        <v>581865</v>
      </c>
      <c r="F41" s="164">
        <v>634686</v>
      </c>
      <c r="G41" s="164">
        <v>683651</v>
      </c>
      <c r="H41" s="164">
        <v>687259</v>
      </c>
      <c r="I41" s="165">
        <f t="shared" ref="I41:I48" si="13">IFERROR(H41/G41-1,"-")</f>
        <v>5.2775465844414615E-3</v>
      </c>
      <c r="J41" s="164">
        <f t="shared" si="12"/>
        <v>3608</v>
      </c>
      <c r="K41" s="165">
        <f t="shared" ref="K41:K48" si="14">H41/H$8</f>
        <v>0.12607323653872823</v>
      </c>
    </row>
    <row r="42" spans="2:14" x14ac:dyDescent="0.25">
      <c r="B42" s="163" t="s">
        <v>118</v>
      </c>
      <c r="C42" s="164">
        <v>16159</v>
      </c>
      <c r="D42" s="164">
        <v>21846</v>
      </c>
      <c r="E42" s="164">
        <v>39072</v>
      </c>
      <c r="F42" s="164">
        <v>45119</v>
      </c>
      <c r="G42" s="164">
        <v>44501</v>
      </c>
      <c r="H42" s="164">
        <v>50301</v>
      </c>
      <c r="I42" s="165">
        <f t="shared" si="13"/>
        <v>0.13033414979438662</v>
      </c>
      <c r="J42" s="164">
        <f t="shared" si="12"/>
        <v>5800</v>
      </c>
      <c r="K42" s="165">
        <f t="shared" si="14"/>
        <v>9.2273944337354172E-3</v>
      </c>
    </row>
    <row r="43" spans="2:14" x14ac:dyDescent="0.25">
      <c r="B43" s="163" t="s">
        <v>121</v>
      </c>
      <c r="C43" s="164">
        <v>9702</v>
      </c>
      <c r="D43" s="164">
        <v>19919</v>
      </c>
      <c r="E43" s="164">
        <v>27268</v>
      </c>
      <c r="F43" s="164">
        <v>28878</v>
      </c>
      <c r="G43" s="164">
        <v>29098</v>
      </c>
      <c r="H43" s="164">
        <v>32407</v>
      </c>
      <c r="I43" s="165">
        <f t="shared" si="13"/>
        <v>0.11371915595573578</v>
      </c>
      <c r="J43" s="164">
        <f t="shared" si="12"/>
        <v>3309</v>
      </c>
      <c r="K43" s="165">
        <f t="shared" si="14"/>
        <v>5.9448553987806142E-3</v>
      </c>
    </row>
    <row r="44" spans="2:14" x14ac:dyDescent="0.25">
      <c r="B44" s="163" t="s">
        <v>128</v>
      </c>
      <c r="C44" s="164">
        <v>15410</v>
      </c>
      <c r="D44" s="164">
        <v>30677</v>
      </c>
      <c r="E44" s="164">
        <v>57015</v>
      </c>
      <c r="F44" s="164">
        <v>55474</v>
      </c>
      <c r="G44" s="164">
        <v>57898</v>
      </c>
      <c r="H44" s="164">
        <v>53524</v>
      </c>
      <c r="I44" s="165">
        <f t="shared" si="13"/>
        <v>-7.5546651006943244E-2</v>
      </c>
      <c r="J44" s="164">
        <f t="shared" si="12"/>
        <v>-4374</v>
      </c>
      <c r="K44" s="165">
        <f t="shared" si="14"/>
        <v>9.8186330226288643E-3</v>
      </c>
    </row>
    <row r="45" spans="2:14" x14ac:dyDescent="0.25">
      <c r="B45" s="163" t="s">
        <v>124</v>
      </c>
      <c r="C45" s="164">
        <v>15534</v>
      </c>
      <c r="D45" s="164">
        <v>22807</v>
      </c>
      <c r="E45" s="164">
        <v>38767</v>
      </c>
      <c r="F45" s="164">
        <v>44183</v>
      </c>
      <c r="G45" s="164">
        <v>44633</v>
      </c>
      <c r="H45" s="164">
        <v>41189</v>
      </c>
      <c r="I45" s="165">
        <f t="shared" si="13"/>
        <v>-7.7162637510362342E-2</v>
      </c>
      <c r="J45" s="164">
        <f t="shared" si="12"/>
        <v>-3444</v>
      </c>
      <c r="K45" s="165">
        <f t="shared" si="14"/>
        <v>7.5558567291132998E-3</v>
      </c>
    </row>
    <row r="46" spans="2:14" x14ac:dyDescent="0.25">
      <c r="B46" s="163" t="s">
        <v>133</v>
      </c>
      <c r="C46" s="164">
        <v>9750</v>
      </c>
      <c r="D46" s="164">
        <v>10533</v>
      </c>
      <c r="E46" s="164">
        <v>22455</v>
      </c>
      <c r="F46" s="164">
        <v>23504</v>
      </c>
      <c r="G46" s="164">
        <v>22219</v>
      </c>
      <c r="H46" s="164">
        <v>22481</v>
      </c>
      <c r="I46" s="165">
        <f t="shared" si="13"/>
        <v>1.1791709797920769E-2</v>
      </c>
      <c r="J46" s="164">
        <f t="shared" si="12"/>
        <v>262</v>
      </c>
      <c r="K46" s="165">
        <f t="shared" si="14"/>
        <v>4.1239946375778991E-3</v>
      </c>
    </row>
    <row r="47" spans="2:14" x14ac:dyDescent="0.25">
      <c r="B47" s="163" t="s">
        <v>136</v>
      </c>
      <c r="C47" s="164">
        <v>16737</v>
      </c>
      <c r="D47" s="164">
        <v>10472</v>
      </c>
      <c r="E47" s="164">
        <v>22542</v>
      </c>
      <c r="F47" s="164">
        <v>26526</v>
      </c>
      <c r="G47" s="164">
        <v>24735</v>
      </c>
      <c r="H47" s="164">
        <v>20288</v>
      </c>
      <c r="I47" s="165">
        <f t="shared" si="13"/>
        <v>-0.17978572872447951</v>
      </c>
      <c r="J47" s="164">
        <f t="shared" si="12"/>
        <v>-4447</v>
      </c>
      <c r="K47" s="165">
        <f t="shared" si="14"/>
        <v>3.72170291389086E-3</v>
      </c>
    </row>
    <row r="48" spans="2:14" x14ac:dyDescent="0.25">
      <c r="B48" s="168" t="s">
        <v>149</v>
      </c>
      <c r="C48" s="169">
        <f t="shared" ref="C48:H48" si="15">C40-SUM(C41:C47)</f>
        <v>93792</v>
      </c>
      <c r="D48" s="169">
        <f t="shared" si="15"/>
        <v>149930</v>
      </c>
      <c r="E48" s="169">
        <f t="shared" si="15"/>
        <v>332256</v>
      </c>
      <c r="F48" s="169">
        <f t="shared" si="15"/>
        <v>342519</v>
      </c>
      <c r="G48" s="169">
        <f t="shared" si="15"/>
        <v>366428</v>
      </c>
      <c r="H48" s="169">
        <f t="shared" si="15"/>
        <v>395843</v>
      </c>
      <c r="I48" s="170">
        <f t="shared" si="13"/>
        <v>8.0274978986321965E-2</v>
      </c>
      <c r="J48" s="169">
        <f>H48-G48</f>
        <v>29415</v>
      </c>
      <c r="K48" s="170">
        <f t="shared" si="14"/>
        <v>7.2614848508640556E-2</v>
      </c>
    </row>
    <row r="49" spans="2:14" x14ac:dyDescent="0.25">
      <c r="B49" s="155" t="s">
        <v>48</v>
      </c>
      <c r="C49" s="153"/>
      <c r="D49" s="153"/>
      <c r="E49" s="153"/>
      <c r="F49" s="153"/>
      <c r="G49" s="153"/>
      <c r="H49" s="154"/>
      <c r="I49" s="154"/>
      <c r="J49" s="154"/>
      <c r="K49" s="153"/>
      <c r="L49" s="171"/>
      <c r="M49" s="171"/>
      <c r="N49" s="171"/>
    </row>
    <row r="50" spans="2:14" x14ac:dyDescent="0.25">
      <c r="B50" s="156" t="s">
        <v>73</v>
      </c>
      <c r="C50" s="157">
        <v>12633</v>
      </c>
      <c r="D50" s="157">
        <v>20161</v>
      </c>
      <c r="E50" s="157">
        <v>37751</v>
      </c>
      <c r="F50" s="157">
        <v>51211</v>
      </c>
      <c r="G50" s="157">
        <v>45051</v>
      </c>
      <c r="H50" s="157">
        <v>44435</v>
      </c>
      <c r="I50" s="158">
        <f>IFERROR(H50/G50-1,"-")</f>
        <v>-1.3673392377527738E-2</v>
      </c>
      <c r="J50" s="157">
        <f>H50-G50</f>
        <v>-616</v>
      </c>
      <c r="K50" s="158">
        <f>H50/H$8</f>
        <v>8.1513145198511619E-3</v>
      </c>
      <c r="L50" s="107"/>
      <c r="M50" s="107"/>
      <c r="N50" s="107"/>
    </row>
    <row r="51" spans="2:14" x14ac:dyDescent="0.25">
      <c r="B51" s="159" t="s">
        <v>102</v>
      </c>
      <c r="C51" s="160">
        <v>2339</v>
      </c>
      <c r="D51" s="160">
        <v>4950</v>
      </c>
      <c r="E51" s="160">
        <v>6762</v>
      </c>
      <c r="F51" s="160">
        <v>20295</v>
      </c>
      <c r="G51" s="160">
        <v>11990</v>
      </c>
      <c r="H51" s="160">
        <v>10059</v>
      </c>
      <c r="I51" s="161">
        <f>IFERROR(H51/G51-1,"-")</f>
        <v>-0.16105087572977483</v>
      </c>
      <c r="J51" s="160">
        <f t="shared" ref="J51:J61" si="16">H51-G51</f>
        <v>-1931</v>
      </c>
      <c r="K51" s="161">
        <f>H51/H$8</f>
        <v>1.8452587544769401E-3</v>
      </c>
    </row>
    <row r="52" spans="2:14" x14ac:dyDescent="0.25">
      <c r="B52" s="163" t="s">
        <v>108</v>
      </c>
      <c r="C52" s="164">
        <v>1658</v>
      </c>
      <c r="D52" s="164">
        <v>2415</v>
      </c>
      <c r="E52" s="164">
        <v>3515</v>
      </c>
      <c r="F52" s="164">
        <v>14856</v>
      </c>
      <c r="G52" s="164">
        <v>7765</v>
      </c>
      <c r="H52" s="164">
        <v>5908</v>
      </c>
      <c r="I52" s="165">
        <f>IFERROR(H52/G52-1,"-")</f>
        <v>-0.23915003219575015</v>
      </c>
      <c r="J52" s="164">
        <f t="shared" si="16"/>
        <v>-1857</v>
      </c>
      <c r="K52" s="165">
        <f>H52/H$8</f>
        <v>1.0837845433392744E-3</v>
      </c>
    </row>
    <row r="53" spans="2:14" x14ac:dyDescent="0.25">
      <c r="B53" s="163" t="s">
        <v>105</v>
      </c>
      <c r="C53" s="164">
        <v>681</v>
      </c>
      <c r="D53" s="164">
        <v>2535</v>
      </c>
      <c r="E53" s="164">
        <v>3247</v>
      </c>
      <c r="F53" s="164">
        <v>5439</v>
      </c>
      <c r="G53" s="164">
        <v>4225</v>
      </c>
      <c r="H53" s="164">
        <v>4151</v>
      </c>
      <c r="I53" s="165">
        <f>IFERROR(H53/G53-1,"-")</f>
        <v>-1.7514792899408271E-2</v>
      </c>
      <c r="J53" s="164">
        <f t="shared" si="16"/>
        <v>-74</v>
      </c>
      <c r="K53" s="165">
        <f>H53/H$8</f>
        <v>7.6147421113766556E-4</v>
      </c>
    </row>
    <row r="54" spans="2:14" x14ac:dyDescent="0.25">
      <c r="B54" s="159" t="s">
        <v>112</v>
      </c>
      <c r="C54" s="160">
        <v>10294</v>
      </c>
      <c r="D54" s="160">
        <v>15211</v>
      </c>
      <c r="E54" s="160">
        <v>30989</v>
      </c>
      <c r="F54" s="160">
        <v>30916</v>
      </c>
      <c r="G54" s="160">
        <v>33061</v>
      </c>
      <c r="H54" s="160">
        <v>34376</v>
      </c>
      <c r="I54" s="161">
        <f>IFERROR(H54/G54-1,"-")</f>
        <v>3.9774961434923428E-2</v>
      </c>
      <c r="J54" s="160">
        <f t="shared" si="16"/>
        <v>1315</v>
      </c>
      <c r="K54" s="161">
        <f>H54/H$8</f>
        <v>6.3060557653742211E-3</v>
      </c>
    </row>
    <row r="55" spans="2:14" x14ac:dyDescent="0.25">
      <c r="B55" s="163" t="s">
        <v>115</v>
      </c>
      <c r="C55" s="164">
        <v>3060</v>
      </c>
      <c r="D55" s="164">
        <v>3030</v>
      </c>
      <c r="E55" s="164">
        <v>10352</v>
      </c>
      <c r="F55" s="164">
        <v>9308</v>
      </c>
      <c r="G55" s="164">
        <v>11059</v>
      </c>
      <c r="H55" s="164">
        <v>11732</v>
      </c>
      <c r="I55" s="165">
        <f t="shared" ref="I55:I62" si="17">IFERROR(H55/G55-1,"-")</f>
        <v>6.0855411881725274E-2</v>
      </c>
      <c r="J55" s="164">
        <f t="shared" si="16"/>
        <v>673</v>
      </c>
      <c r="K55" s="165">
        <f t="shared" ref="K55:K62" si="18">H55/H$8</f>
        <v>2.152159827768512E-3</v>
      </c>
    </row>
    <row r="56" spans="2:14" x14ac:dyDescent="0.25">
      <c r="B56" s="163" t="s">
        <v>118</v>
      </c>
      <c r="C56" s="164">
        <v>2874</v>
      </c>
      <c r="D56" s="164">
        <v>5150</v>
      </c>
      <c r="E56" s="164">
        <v>6811</v>
      </c>
      <c r="F56" s="164">
        <v>6211</v>
      </c>
      <c r="G56" s="164">
        <v>6329</v>
      </c>
      <c r="H56" s="164">
        <v>6972</v>
      </c>
      <c r="I56" s="165">
        <f t="shared" si="17"/>
        <v>0.10159582872491701</v>
      </c>
      <c r="J56" s="164">
        <f t="shared" si="16"/>
        <v>643</v>
      </c>
      <c r="K56" s="165">
        <f t="shared" si="18"/>
        <v>1.2789684895330774E-3</v>
      </c>
    </row>
    <row r="57" spans="2:14" x14ac:dyDescent="0.25">
      <c r="B57" s="163" t="s">
        <v>121</v>
      </c>
      <c r="C57" s="164">
        <v>544</v>
      </c>
      <c r="D57" s="164">
        <v>1642</v>
      </c>
      <c r="E57" s="164">
        <v>2746</v>
      </c>
      <c r="F57" s="164">
        <v>2942</v>
      </c>
      <c r="G57" s="164">
        <v>2495</v>
      </c>
      <c r="H57" s="164">
        <v>2789</v>
      </c>
      <c r="I57" s="165">
        <f t="shared" si="17"/>
        <v>0.11783567134268536</v>
      </c>
      <c r="J57" s="164">
        <f t="shared" si="16"/>
        <v>294</v>
      </c>
      <c r="K57" s="165">
        <f t="shared" si="18"/>
        <v>5.1162408452492159E-4</v>
      </c>
    </row>
    <row r="58" spans="2:14" x14ac:dyDescent="0.25">
      <c r="B58" s="163" t="s">
        <v>128</v>
      </c>
      <c r="C58" s="164">
        <v>284</v>
      </c>
      <c r="D58" s="164">
        <v>377</v>
      </c>
      <c r="E58" s="164">
        <v>868</v>
      </c>
      <c r="F58" s="164">
        <v>832</v>
      </c>
      <c r="G58" s="164">
        <v>1068</v>
      </c>
      <c r="H58" s="164">
        <v>1139</v>
      </c>
      <c r="I58" s="165">
        <f t="shared" si="17"/>
        <v>6.6479400749063666E-2</v>
      </c>
      <c r="J58" s="164">
        <f t="shared" si="16"/>
        <v>71</v>
      </c>
      <c r="K58" s="165">
        <f t="shared" si="18"/>
        <v>2.0894221307776465E-4</v>
      </c>
    </row>
    <row r="59" spans="2:14" x14ac:dyDescent="0.25">
      <c r="B59" s="163" t="s">
        <v>124</v>
      </c>
      <c r="C59" s="164">
        <v>229</v>
      </c>
      <c r="D59" s="164">
        <v>476</v>
      </c>
      <c r="E59" s="164">
        <v>657</v>
      </c>
      <c r="F59" s="164">
        <v>709</v>
      </c>
      <c r="G59" s="164">
        <v>744</v>
      </c>
      <c r="H59" s="164">
        <v>922</v>
      </c>
      <c r="I59" s="165">
        <f t="shared" si="17"/>
        <v>0.239247311827957</v>
      </c>
      <c r="J59" s="164">
        <f t="shared" si="16"/>
        <v>178</v>
      </c>
      <c r="K59" s="165">
        <f t="shared" si="18"/>
        <v>1.691349608935022E-4</v>
      </c>
    </row>
    <row r="60" spans="2:14" x14ac:dyDescent="0.25">
      <c r="B60" s="163" t="s">
        <v>133</v>
      </c>
      <c r="C60" s="164">
        <v>136</v>
      </c>
      <c r="D60" s="164">
        <v>98</v>
      </c>
      <c r="E60" s="164">
        <v>136</v>
      </c>
      <c r="F60" s="164">
        <v>243</v>
      </c>
      <c r="G60" s="164">
        <v>145</v>
      </c>
      <c r="H60" s="164">
        <v>208</v>
      </c>
      <c r="I60" s="165">
        <f t="shared" si="17"/>
        <v>0.43448275862068964</v>
      </c>
      <c r="J60" s="164">
        <f t="shared" si="16"/>
        <v>63</v>
      </c>
      <c r="K60" s="165">
        <f t="shared" si="18"/>
        <v>3.8156260158187052E-5</v>
      </c>
    </row>
    <row r="61" spans="2:14" x14ac:dyDescent="0.25">
      <c r="B61" s="163" t="s">
        <v>136</v>
      </c>
      <c r="C61" s="164">
        <v>217</v>
      </c>
      <c r="D61" s="164">
        <v>91</v>
      </c>
      <c r="E61" s="164">
        <v>153</v>
      </c>
      <c r="F61" s="164">
        <v>195</v>
      </c>
      <c r="G61" s="164">
        <v>160</v>
      </c>
      <c r="H61" s="164">
        <v>480</v>
      </c>
      <c r="I61" s="165">
        <f t="shared" si="17"/>
        <v>2</v>
      </c>
      <c r="J61" s="164">
        <f t="shared" si="16"/>
        <v>320</v>
      </c>
      <c r="K61" s="165">
        <f t="shared" si="18"/>
        <v>8.8052908057354736E-5</v>
      </c>
    </row>
    <row r="62" spans="2:14" x14ac:dyDescent="0.25">
      <c r="B62" s="168" t="s">
        <v>149</v>
      </c>
      <c r="C62" s="169">
        <f t="shared" ref="C62:H62" si="19">C54-SUM(C55:C61)</f>
        <v>2950</v>
      </c>
      <c r="D62" s="169">
        <f t="shared" si="19"/>
        <v>4347</v>
      </c>
      <c r="E62" s="169">
        <f t="shared" si="19"/>
        <v>9266</v>
      </c>
      <c r="F62" s="169">
        <f t="shared" si="19"/>
        <v>10476</v>
      </c>
      <c r="G62" s="169">
        <f t="shared" si="19"/>
        <v>11061</v>
      </c>
      <c r="H62" s="169">
        <f t="shared" si="19"/>
        <v>10134</v>
      </c>
      <c r="I62" s="170">
        <f t="shared" si="17"/>
        <v>-8.3807973962571225E-2</v>
      </c>
      <c r="J62" s="169">
        <f>H62-G62</f>
        <v>-927</v>
      </c>
      <c r="K62" s="170">
        <f t="shared" si="18"/>
        <v>1.8590170213609017E-3</v>
      </c>
    </row>
    <row r="63" spans="2:14" x14ac:dyDescent="0.25">
      <c r="B63" s="155" t="s">
        <v>49</v>
      </c>
      <c r="C63" s="153"/>
      <c r="D63" s="153"/>
      <c r="E63" s="153"/>
      <c r="F63" s="153"/>
      <c r="G63" s="153"/>
      <c r="H63" s="154"/>
      <c r="I63" s="154"/>
      <c r="J63" s="154"/>
      <c r="K63" s="153"/>
      <c r="L63" s="171"/>
      <c r="M63" s="171"/>
      <c r="N63" s="171"/>
    </row>
    <row r="64" spans="2:14" x14ac:dyDescent="0.25">
      <c r="B64" s="156" t="s">
        <v>73</v>
      </c>
      <c r="C64" s="157">
        <v>55313</v>
      </c>
      <c r="D64" s="157">
        <v>70304</v>
      </c>
      <c r="E64" s="157">
        <v>161080</v>
      </c>
      <c r="F64" s="157">
        <v>173648</v>
      </c>
      <c r="G64" s="157">
        <v>231856</v>
      </c>
      <c r="H64" s="157">
        <v>188676</v>
      </c>
      <c r="I64" s="158">
        <f>IFERROR(H64/G64-1,"-")</f>
        <v>-0.1862362845904354</v>
      </c>
      <c r="J64" s="157">
        <f>H64-G64</f>
        <v>-43180</v>
      </c>
      <c r="K64" s="158">
        <f>H64/H$8</f>
        <v>3.461139683464471E-2</v>
      </c>
      <c r="L64" s="107"/>
      <c r="M64" s="107"/>
      <c r="N64" s="107"/>
    </row>
    <row r="65" spans="2:14" x14ac:dyDescent="0.25">
      <c r="B65" s="159" t="s">
        <v>102</v>
      </c>
      <c r="C65" s="160">
        <v>24273</v>
      </c>
      <c r="D65" s="160">
        <v>26311</v>
      </c>
      <c r="E65" s="160">
        <v>32375</v>
      </c>
      <c r="F65" s="160">
        <v>43847</v>
      </c>
      <c r="G65" s="160">
        <v>61312</v>
      </c>
      <c r="H65" s="160">
        <v>42953</v>
      </c>
      <c r="I65" s="161">
        <f>IFERROR(H65/G65-1,"-")</f>
        <v>-0.29943567327766174</v>
      </c>
      <c r="J65" s="160">
        <f t="shared" ref="J65:J75" si="20">H65-G65</f>
        <v>-18359</v>
      </c>
      <c r="K65" s="161">
        <f>H65/H$8</f>
        <v>7.8794511662240788E-3</v>
      </c>
    </row>
    <row r="66" spans="2:14" x14ac:dyDescent="0.25">
      <c r="B66" s="163" t="s">
        <v>108</v>
      </c>
      <c r="C66" s="164">
        <v>8930</v>
      </c>
      <c r="D66" s="164">
        <v>21567</v>
      </c>
      <c r="E66" s="164">
        <v>23338</v>
      </c>
      <c r="F66" s="164">
        <v>29399</v>
      </c>
      <c r="G66" s="164">
        <v>37562</v>
      </c>
      <c r="H66" s="164">
        <v>16499</v>
      </c>
      <c r="I66" s="165">
        <f>IFERROR(H66/G66-1,"-")</f>
        <v>-0.56075288855758476</v>
      </c>
      <c r="J66" s="164">
        <f t="shared" si="20"/>
        <v>-21063</v>
      </c>
      <c r="K66" s="165">
        <f>H66/H$8</f>
        <v>3.0266352709131159E-3</v>
      </c>
    </row>
    <row r="67" spans="2:14" x14ac:dyDescent="0.25">
      <c r="B67" s="163" t="s">
        <v>105</v>
      </c>
      <c r="C67" s="164">
        <v>15343</v>
      </c>
      <c r="D67" s="164">
        <v>4744</v>
      </c>
      <c r="E67" s="164">
        <v>9037</v>
      </c>
      <c r="F67" s="164">
        <v>14448</v>
      </c>
      <c r="G67" s="164">
        <v>23750</v>
      </c>
      <c r="H67" s="164">
        <v>26454</v>
      </c>
      <c r="I67" s="165">
        <f>IFERROR(H67/G67-1,"-")</f>
        <v>0.11385263157894743</v>
      </c>
      <c r="J67" s="164">
        <f t="shared" si="20"/>
        <v>2704</v>
      </c>
      <c r="K67" s="165">
        <f>H67/H$8</f>
        <v>4.8528158953109624E-3</v>
      </c>
    </row>
    <row r="68" spans="2:14" x14ac:dyDescent="0.25">
      <c r="B68" s="159" t="s">
        <v>112</v>
      </c>
      <c r="C68" s="160">
        <v>31040</v>
      </c>
      <c r="D68" s="160">
        <v>43993</v>
      </c>
      <c r="E68" s="160">
        <v>128705</v>
      </c>
      <c r="F68" s="160">
        <v>129801</v>
      </c>
      <c r="G68" s="160">
        <v>170544</v>
      </c>
      <c r="H68" s="160">
        <v>145723</v>
      </c>
      <c r="I68" s="161">
        <f>IFERROR(H68/G68-1,"-")</f>
        <v>-0.14554015386058727</v>
      </c>
      <c r="J68" s="160">
        <f t="shared" si="20"/>
        <v>-24821</v>
      </c>
      <c r="K68" s="161">
        <f>H68/H$8</f>
        <v>2.6731945668420631E-2</v>
      </c>
    </row>
    <row r="69" spans="2:14" x14ac:dyDescent="0.25">
      <c r="B69" s="163" t="s">
        <v>115</v>
      </c>
      <c r="C69" s="164">
        <v>13899</v>
      </c>
      <c r="D69" s="164">
        <v>12264</v>
      </c>
      <c r="E69" s="164">
        <v>56081</v>
      </c>
      <c r="F69" s="164">
        <v>49878</v>
      </c>
      <c r="G69" s="164">
        <v>73242</v>
      </c>
      <c r="H69" s="164">
        <v>73188</v>
      </c>
      <c r="I69" s="165">
        <f t="shared" ref="I69:I76" si="21">IFERROR(H69/G69-1,"-")</f>
        <v>-7.3728188744159873E-4</v>
      </c>
      <c r="J69" s="164">
        <f t="shared" si="20"/>
        <v>-54</v>
      </c>
      <c r="K69" s="165">
        <f t="shared" ref="K69:K76" si="22">H69/H$8</f>
        <v>1.3425867156045162E-2</v>
      </c>
    </row>
    <row r="70" spans="2:14" x14ac:dyDescent="0.25">
      <c r="B70" s="163" t="s">
        <v>118</v>
      </c>
      <c r="C70" s="164">
        <v>3374</v>
      </c>
      <c r="D70" s="164">
        <v>3586</v>
      </c>
      <c r="E70" s="164">
        <v>7748</v>
      </c>
      <c r="F70" s="164">
        <v>11641</v>
      </c>
      <c r="G70" s="164">
        <v>10731</v>
      </c>
      <c r="H70" s="164">
        <v>10632</v>
      </c>
      <c r="I70" s="165">
        <f t="shared" si="21"/>
        <v>-9.2256080514397931E-3</v>
      </c>
      <c r="J70" s="164">
        <f t="shared" si="20"/>
        <v>-99</v>
      </c>
      <c r="K70" s="165">
        <f t="shared" si="22"/>
        <v>1.9503719134704072E-3</v>
      </c>
    </row>
    <row r="71" spans="2:14" x14ac:dyDescent="0.25">
      <c r="B71" s="163" t="s">
        <v>121</v>
      </c>
      <c r="C71" s="164">
        <v>3449</v>
      </c>
      <c r="D71" s="164">
        <v>6294</v>
      </c>
      <c r="E71" s="164">
        <v>18047</v>
      </c>
      <c r="F71" s="164">
        <v>14569</v>
      </c>
      <c r="G71" s="164">
        <v>19123</v>
      </c>
      <c r="H71" s="164">
        <v>9824</v>
      </c>
      <c r="I71" s="165">
        <f t="shared" si="21"/>
        <v>-0.48627307430842437</v>
      </c>
      <c r="J71" s="164">
        <f t="shared" si="20"/>
        <v>-9299</v>
      </c>
      <c r="K71" s="165">
        <f t="shared" si="22"/>
        <v>1.8021495182405267E-3</v>
      </c>
    </row>
    <row r="72" spans="2:14" x14ac:dyDescent="0.25">
      <c r="B72" s="163" t="s">
        <v>128</v>
      </c>
      <c r="C72" s="164">
        <v>536</v>
      </c>
      <c r="D72" s="164">
        <v>3888</v>
      </c>
      <c r="E72" s="164">
        <v>3396</v>
      </c>
      <c r="F72" s="164">
        <v>3919</v>
      </c>
      <c r="G72" s="164">
        <v>6454</v>
      </c>
      <c r="H72" s="164">
        <v>5695</v>
      </c>
      <c r="I72" s="165">
        <f t="shared" si="21"/>
        <v>-0.1176014874496436</v>
      </c>
      <c r="J72" s="164">
        <f t="shared" si="20"/>
        <v>-759</v>
      </c>
      <c r="K72" s="165">
        <f t="shared" si="22"/>
        <v>1.0447110653888233E-3</v>
      </c>
    </row>
    <row r="73" spans="2:14" x14ac:dyDescent="0.25">
      <c r="B73" s="163" t="s">
        <v>124</v>
      </c>
      <c r="C73" s="164">
        <v>1278</v>
      </c>
      <c r="D73" s="164">
        <v>1635</v>
      </c>
      <c r="E73" s="164">
        <v>3248</v>
      </c>
      <c r="F73" s="164">
        <v>2240</v>
      </c>
      <c r="G73" s="164">
        <v>4219</v>
      </c>
      <c r="H73" s="164">
        <v>3080</v>
      </c>
      <c r="I73" s="165">
        <f t="shared" si="21"/>
        <v>-0.26996918701114003</v>
      </c>
      <c r="J73" s="164">
        <f t="shared" si="20"/>
        <v>-1139</v>
      </c>
      <c r="K73" s="165">
        <f t="shared" si="22"/>
        <v>5.650061600346928E-4</v>
      </c>
    </row>
    <row r="74" spans="2:14" x14ac:dyDescent="0.25">
      <c r="B74" s="163" t="s">
        <v>133</v>
      </c>
      <c r="C74" s="164">
        <v>686</v>
      </c>
      <c r="D74" s="164">
        <v>1848</v>
      </c>
      <c r="E74" s="164">
        <v>2875</v>
      </c>
      <c r="F74" s="164">
        <v>3767</v>
      </c>
      <c r="G74" s="164">
        <v>3186</v>
      </c>
      <c r="H74" s="164">
        <v>2152</v>
      </c>
      <c r="I74" s="165">
        <f t="shared" si="21"/>
        <v>-0.32454488386691771</v>
      </c>
      <c r="J74" s="164">
        <f t="shared" si="20"/>
        <v>-1034</v>
      </c>
      <c r="K74" s="165">
        <f t="shared" si="22"/>
        <v>3.9477053779047368E-4</v>
      </c>
    </row>
    <row r="75" spans="2:14" x14ac:dyDescent="0.25">
      <c r="B75" s="163" t="s">
        <v>136</v>
      </c>
      <c r="C75" s="164">
        <v>932</v>
      </c>
      <c r="D75" s="164">
        <v>363</v>
      </c>
      <c r="E75" s="164">
        <v>967</v>
      </c>
      <c r="F75" s="164">
        <v>1109</v>
      </c>
      <c r="G75" s="164">
        <v>3135</v>
      </c>
      <c r="H75" s="164">
        <v>3206</v>
      </c>
      <c r="I75" s="165">
        <f t="shared" si="21"/>
        <v>2.2647527910685916E-2</v>
      </c>
      <c r="J75" s="164">
        <f t="shared" si="20"/>
        <v>71</v>
      </c>
      <c r="K75" s="165">
        <f t="shared" si="22"/>
        <v>5.8812004839974843E-4</v>
      </c>
    </row>
    <row r="76" spans="2:14" x14ac:dyDescent="0.25">
      <c r="B76" s="168" t="s">
        <v>149</v>
      </c>
      <c r="C76" s="169">
        <f t="shared" ref="C76:H76" si="23">C68-SUM(C69:C75)</f>
        <v>6886</v>
      </c>
      <c r="D76" s="169">
        <f t="shared" si="23"/>
        <v>14115</v>
      </c>
      <c r="E76" s="169">
        <f t="shared" si="23"/>
        <v>36343</v>
      </c>
      <c r="F76" s="169">
        <f t="shared" si="23"/>
        <v>42678</v>
      </c>
      <c r="G76" s="169">
        <f t="shared" si="23"/>
        <v>50454</v>
      </c>
      <c r="H76" s="169">
        <f t="shared" si="23"/>
        <v>37946</v>
      </c>
      <c r="I76" s="170">
        <f t="shared" si="21"/>
        <v>-0.2479089864034566</v>
      </c>
      <c r="J76" s="169">
        <f>H76-G76</f>
        <v>-12508</v>
      </c>
      <c r="K76" s="170">
        <f t="shared" si="22"/>
        <v>6.9609492690507974E-3</v>
      </c>
    </row>
    <row r="77" spans="2:14" x14ac:dyDescent="0.25">
      <c r="B77" s="155" t="s">
        <v>50</v>
      </c>
      <c r="C77" s="153"/>
      <c r="D77" s="153"/>
      <c r="E77" s="153"/>
      <c r="F77" s="153"/>
      <c r="G77" s="153"/>
      <c r="H77" s="154"/>
      <c r="I77" s="154"/>
      <c r="J77" s="154"/>
      <c r="K77" s="153"/>
      <c r="L77" s="171"/>
      <c r="M77" s="171"/>
      <c r="N77" s="171"/>
    </row>
    <row r="78" spans="2:14" x14ac:dyDescent="0.25">
      <c r="B78" s="156" t="s">
        <v>73</v>
      </c>
      <c r="C78" s="157">
        <v>225835</v>
      </c>
      <c r="D78" s="157">
        <v>354204</v>
      </c>
      <c r="E78" s="157">
        <v>710789</v>
      </c>
      <c r="F78" s="157">
        <v>800263</v>
      </c>
      <c r="G78" s="157">
        <v>915958</v>
      </c>
      <c r="H78" s="157">
        <v>937396</v>
      </c>
      <c r="I78" s="158">
        <f>IFERROR(H78/G78-1,"-")</f>
        <v>2.3405003286176784E-2</v>
      </c>
      <c r="J78" s="157">
        <f>H78-G78</f>
        <v>21438</v>
      </c>
      <c r="K78" s="158">
        <f>H78/H$8</f>
        <v>0.17195925791944186</v>
      </c>
      <c r="L78" s="107"/>
      <c r="M78" s="107"/>
      <c r="N78" s="107"/>
    </row>
    <row r="79" spans="2:14" x14ac:dyDescent="0.25">
      <c r="B79" s="159" t="s">
        <v>102</v>
      </c>
      <c r="C79" s="160">
        <v>103133</v>
      </c>
      <c r="D79" s="160">
        <v>181693</v>
      </c>
      <c r="E79" s="160">
        <v>342907</v>
      </c>
      <c r="F79" s="160">
        <v>343297</v>
      </c>
      <c r="G79" s="160">
        <v>382439</v>
      </c>
      <c r="H79" s="160">
        <v>398420</v>
      </c>
      <c r="I79" s="161">
        <f>IFERROR(H79/G79-1,"-")</f>
        <v>4.1787056236419318E-2</v>
      </c>
      <c r="J79" s="160">
        <f t="shared" ref="J79:J89" si="24">H79-G79</f>
        <v>15981</v>
      </c>
      <c r="K79" s="161">
        <f>H79/H$8</f>
        <v>7.3087582558773484E-2</v>
      </c>
    </row>
    <row r="80" spans="2:14" x14ac:dyDescent="0.25">
      <c r="B80" s="163" t="s">
        <v>108</v>
      </c>
      <c r="C80" s="164">
        <v>28320</v>
      </c>
      <c r="D80" s="164">
        <v>66989</v>
      </c>
      <c r="E80" s="164">
        <v>97955</v>
      </c>
      <c r="F80" s="164">
        <v>92865</v>
      </c>
      <c r="G80" s="164">
        <v>106402</v>
      </c>
      <c r="H80" s="164">
        <v>104050</v>
      </c>
      <c r="I80" s="165">
        <f>IFERROR(H80/G80-1,"-")</f>
        <v>-2.2104847653239612E-2</v>
      </c>
      <c r="J80" s="164">
        <f t="shared" si="24"/>
        <v>-2352</v>
      </c>
      <c r="K80" s="165">
        <f>H80/H$8</f>
        <v>1.9087302257016166E-2</v>
      </c>
    </row>
    <row r="81" spans="2:14" x14ac:dyDescent="0.25">
      <c r="B81" s="163" t="s">
        <v>105</v>
      </c>
      <c r="C81" s="164">
        <v>74813</v>
      </c>
      <c r="D81" s="164">
        <v>114704</v>
      </c>
      <c r="E81" s="164">
        <v>244952</v>
      </c>
      <c r="F81" s="164">
        <v>250432</v>
      </c>
      <c r="G81" s="164">
        <v>276037</v>
      </c>
      <c r="H81" s="164">
        <v>294370</v>
      </c>
      <c r="I81" s="165">
        <f>IFERROR(H81/G81-1,"-")</f>
        <v>6.6415009582048823E-2</v>
      </c>
      <c r="J81" s="164">
        <f t="shared" si="24"/>
        <v>18333</v>
      </c>
      <c r="K81" s="165">
        <f>H81/H$8</f>
        <v>5.4000280301757318E-2</v>
      </c>
    </row>
    <row r="82" spans="2:14" x14ac:dyDescent="0.25">
      <c r="B82" s="159" t="s">
        <v>112</v>
      </c>
      <c r="C82" s="160">
        <v>122702</v>
      </c>
      <c r="D82" s="160">
        <v>172511</v>
      </c>
      <c r="E82" s="160">
        <v>367882</v>
      </c>
      <c r="F82" s="160">
        <v>456966</v>
      </c>
      <c r="G82" s="160">
        <v>533519</v>
      </c>
      <c r="H82" s="160">
        <v>538976</v>
      </c>
      <c r="I82" s="161">
        <f>IFERROR(H82/G82-1,"-")</f>
        <v>1.0228314268095451E-2</v>
      </c>
      <c r="J82" s="160">
        <f t="shared" si="24"/>
        <v>5457</v>
      </c>
      <c r="K82" s="161">
        <f>H82/H$8</f>
        <v>9.8871675360668376E-2</v>
      </c>
    </row>
    <row r="83" spans="2:14" x14ac:dyDescent="0.25">
      <c r="B83" s="163" t="s">
        <v>115</v>
      </c>
      <c r="C83" s="164">
        <v>21332</v>
      </c>
      <c r="D83" s="164">
        <v>16695</v>
      </c>
      <c r="E83" s="164">
        <v>71554</v>
      </c>
      <c r="F83" s="164">
        <v>94350</v>
      </c>
      <c r="G83" s="164">
        <v>110535</v>
      </c>
      <c r="H83" s="164">
        <v>115762</v>
      </c>
      <c r="I83" s="165">
        <f t="shared" ref="I83:I90" si="25">IFERROR(H83/G83-1,"-")</f>
        <v>4.7288189261319946E-2</v>
      </c>
      <c r="J83" s="164">
        <f t="shared" si="24"/>
        <v>5227</v>
      </c>
      <c r="K83" s="165">
        <f t="shared" ref="K83:K90" si="26">H83/H$8</f>
        <v>2.1235793213615621E-2</v>
      </c>
    </row>
    <row r="84" spans="2:14" x14ac:dyDescent="0.25">
      <c r="B84" s="163" t="s">
        <v>118</v>
      </c>
      <c r="C84" s="164">
        <v>39522</v>
      </c>
      <c r="D84" s="164">
        <v>53227</v>
      </c>
      <c r="E84" s="164">
        <v>113120</v>
      </c>
      <c r="F84" s="164">
        <v>127790</v>
      </c>
      <c r="G84" s="164">
        <v>142028</v>
      </c>
      <c r="H84" s="164">
        <v>139475</v>
      </c>
      <c r="I84" s="165">
        <f t="shared" si="25"/>
        <v>-1.7975328808404023E-2</v>
      </c>
      <c r="J84" s="164">
        <f t="shared" si="24"/>
        <v>-2553</v>
      </c>
      <c r="K84" s="165">
        <f t="shared" si="26"/>
        <v>2.5585790315207399E-2</v>
      </c>
    </row>
    <row r="85" spans="2:14" x14ac:dyDescent="0.25">
      <c r="B85" s="163" t="s">
        <v>121</v>
      </c>
      <c r="C85" s="164">
        <v>8286</v>
      </c>
      <c r="D85" s="164">
        <v>19927</v>
      </c>
      <c r="E85" s="164">
        <v>30758</v>
      </c>
      <c r="F85" s="164">
        <v>42427</v>
      </c>
      <c r="G85" s="164">
        <v>58007</v>
      </c>
      <c r="H85" s="164">
        <v>57115</v>
      </c>
      <c r="I85" s="165">
        <f t="shared" si="25"/>
        <v>-1.5377454445153149E-2</v>
      </c>
      <c r="J85" s="164">
        <f t="shared" si="24"/>
        <v>-892</v>
      </c>
      <c r="K85" s="165">
        <f t="shared" si="26"/>
        <v>1.0477378841032949E-2</v>
      </c>
    </row>
    <row r="86" spans="2:14" x14ac:dyDescent="0.25">
      <c r="B86" s="163" t="s">
        <v>128</v>
      </c>
      <c r="C86" s="164">
        <v>2074</v>
      </c>
      <c r="D86" s="164">
        <v>5996</v>
      </c>
      <c r="E86" s="164">
        <v>10713</v>
      </c>
      <c r="F86" s="164">
        <v>13075</v>
      </c>
      <c r="G86" s="164">
        <v>18571</v>
      </c>
      <c r="H86" s="164">
        <v>15989</v>
      </c>
      <c r="I86" s="165">
        <f t="shared" si="25"/>
        <v>-0.13903397770717785</v>
      </c>
      <c r="J86" s="164">
        <f t="shared" si="24"/>
        <v>-2582</v>
      </c>
      <c r="K86" s="165">
        <f t="shared" si="26"/>
        <v>2.9330790561021766E-3</v>
      </c>
    </row>
    <row r="87" spans="2:14" x14ac:dyDescent="0.25">
      <c r="B87" s="163" t="s">
        <v>124</v>
      </c>
      <c r="C87" s="164">
        <v>2082</v>
      </c>
      <c r="D87" s="164">
        <v>5201</v>
      </c>
      <c r="E87" s="164">
        <v>5872</v>
      </c>
      <c r="F87" s="164">
        <v>7046</v>
      </c>
      <c r="G87" s="164">
        <v>8921</v>
      </c>
      <c r="H87" s="164">
        <v>9558</v>
      </c>
      <c r="I87" s="165">
        <f t="shared" si="25"/>
        <v>7.1404551059298216E-2</v>
      </c>
      <c r="J87" s="164">
        <f t="shared" si="24"/>
        <v>637</v>
      </c>
      <c r="K87" s="165">
        <f t="shared" si="26"/>
        <v>1.753353531692076E-3</v>
      </c>
    </row>
    <row r="88" spans="2:14" x14ac:dyDescent="0.25">
      <c r="B88" s="163" t="s">
        <v>133</v>
      </c>
      <c r="C88" s="164">
        <v>3046</v>
      </c>
      <c r="D88" s="164">
        <v>2575</v>
      </c>
      <c r="E88" s="164">
        <v>7581</v>
      </c>
      <c r="F88" s="164">
        <v>8522</v>
      </c>
      <c r="G88" s="164">
        <v>7390</v>
      </c>
      <c r="H88" s="164">
        <v>7981</v>
      </c>
      <c r="I88" s="165">
        <f t="shared" si="25"/>
        <v>7.9972936400541261E-2</v>
      </c>
      <c r="J88" s="164">
        <f t="shared" si="24"/>
        <v>591</v>
      </c>
      <c r="K88" s="165">
        <f t="shared" si="26"/>
        <v>1.4640630400119751E-3</v>
      </c>
    </row>
    <row r="89" spans="2:14" x14ac:dyDescent="0.25">
      <c r="B89" s="163" t="s">
        <v>136</v>
      </c>
      <c r="C89" s="164">
        <v>4839</v>
      </c>
      <c r="D89" s="164">
        <v>2819</v>
      </c>
      <c r="E89" s="164">
        <v>7599</v>
      </c>
      <c r="F89" s="164">
        <v>9971</v>
      </c>
      <c r="G89" s="164">
        <v>9581</v>
      </c>
      <c r="H89" s="164">
        <v>7579</v>
      </c>
      <c r="I89" s="165">
        <f t="shared" si="25"/>
        <v>-0.20895522388059706</v>
      </c>
      <c r="J89" s="164">
        <f t="shared" si="24"/>
        <v>-2002</v>
      </c>
      <c r="K89" s="165">
        <f t="shared" si="26"/>
        <v>1.3903187295139406E-3</v>
      </c>
    </row>
    <row r="90" spans="2:14" x14ac:dyDescent="0.25">
      <c r="B90" s="168" t="s">
        <v>149</v>
      </c>
      <c r="C90" s="169">
        <f t="shared" ref="C90:H90" si="27">C82-SUM(C83:C89)</f>
        <v>41521</v>
      </c>
      <c r="D90" s="169">
        <f t="shared" si="27"/>
        <v>66071</v>
      </c>
      <c r="E90" s="169">
        <f t="shared" si="27"/>
        <v>120685</v>
      </c>
      <c r="F90" s="169">
        <f t="shared" si="27"/>
        <v>153785</v>
      </c>
      <c r="G90" s="169">
        <f t="shared" si="27"/>
        <v>178486</v>
      </c>
      <c r="H90" s="169">
        <f t="shared" si="27"/>
        <v>185517</v>
      </c>
      <c r="I90" s="170">
        <f t="shared" si="25"/>
        <v>3.93924453458534E-2</v>
      </c>
      <c r="J90" s="169">
        <f>H90-G90</f>
        <v>7031</v>
      </c>
      <c r="K90" s="170">
        <f t="shared" si="26"/>
        <v>3.4031898633492243E-2</v>
      </c>
    </row>
    <row r="91" spans="2:14" x14ac:dyDescent="0.25">
      <c r="B91" s="155" t="s">
        <v>51</v>
      </c>
      <c r="C91" s="153"/>
      <c r="D91" s="153"/>
      <c r="E91" s="153"/>
      <c r="F91" s="153"/>
      <c r="G91" s="153"/>
      <c r="H91" s="154"/>
      <c r="I91" s="154"/>
      <c r="J91" s="154"/>
      <c r="K91" s="153"/>
      <c r="L91" s="171"/>
      <c r="M91" s="171"/>
      <c r="N91" s="171"/>
    </row>
    <row r="92" spans="2:14" x14ac:dyDescent="0.25">
      <c r="B92" s="156" t="s">
        <v>73</v>
      </c>
      <c r="C92" s="157">
        <v>24221</v>
      </c>
      <c r="D92" s="157">
        <v>33444</v>
      </c>
      <c r="E92" s="157">
        <v>51485</v>
      </c>
      <c r="F92" s="157">
        <v>58157</v>
      </c>
      <c r="G92" s="157">
        <v>57388</v>
      </c>
      <c r="H92" s="157">
        <v>56585</v>
      </c>
      <c r="I92" s="158">
        <f>IFERROR(H92/G92-1,"-")</f>
        <v>-1.3992472293859359E-2</v>
      </c>
      <c r="J92" s="157">
        <f>H92-G92</f>
        <v>-803</v>
      </c>
      <c r="K92" s="158">
        <f>H92/H$8</f>
        <v>1.0380153755052952E-2</v>
      </c>
      <c r="L92" s="107"/>
      <c r="M92" s="107"/>
      <c r="N92" s="107"/>
    </row>
    <row r="93" spans="2:14" x14ac:dyDescent="0.25">
      <c r="B93" s="159" t="s">
        <v>102</v>
      </c>
      <c r="C93" s="160">
        <v>16023</v>
      </c>
      <c r="D93" s="160">
        <v>21732</v>
      </c>
      <c r="E93" s="160">
        <v>33809</v>
      </c>
      <c r="F93" s="160">
        <v>37722</v>
      </c>
      <c r="G93" s="160">
        <v>35821</v>
      </c>
      <c r="H93" s="160">
        <v>35565</v>
      </c>
      <c r="I93" s="161">
        <f>IFERROR(H93/G93-1,"-")</f>
        <v>-7.146645822282971E-3</v>
      </c>
      <c r="J93" s="160">
        <f t="shared" ref="J93:J103" si="28">H93-G93</f>
        <v>-256</v>
      </c>
      <c r="K93" s="161">
        <f>H93/H$8</f>
        <v>6.5241701563746269E-3</v>
      </c>
    </row>
    <row r="94" spans="2:14" x14ac:dyDescent="0.25">
      <c r="B94" s="163" t="s">
        <v>108</v>
      </c>
      <c r="C94" s="164">
        <v>8684</v>
      </c>
      <c r="D94" s="164">
        <v>11001</v>
      </c>
      <c r="E94" s="164">
        <v>16289</v>
      </c>
      <c r="F94" s="164">
        <v>12024</v>
      </c>
      <c r="G94" s="164">
        <v>11877</v>
      </c>
      <c r="H94" s="164">
        <v>13687</v>
      </c>
      <c r="I94" s="165">
        <f>IFERROR(H94/G94-1,"-")</f>
        <v>0.15239538604024583</v>
      </c>
      <c r="J94" s="164">
        <f t="shared" si="28"/>
        <v>1810</v>
      </c>
      <c r="K94" s="165">
        <f>H94/H$8</f>
        <v>2.5107919845437795E-3</v>
      </c>
    </row>
    <row r="95" spans="2:14" x14ac:dyDescent="0.25">
      <c r="B95" s="163" t="s">
        <v>105</v>
      </c>
      <c r="C95" s="164">
        <v>7339</v>
      </c>
      <c r="D95" s="164">
        <v>10731</v>
      </c>
      <c r="E95" s="164">
        <v>17520</v>
      </c>
      <c r="F95" s="164">
        <v>25698</v>
      </c>
      <c r="G95" s="164">
        <v>23944</v>
      </c>
      <c r="H95" s="164">
        <v>21878</v>
      </c>
      <c r="I95" s="165">
        <f>IFERROR(H95/G95-1,"-")</f>
        <v>-8.6284664216505158E-2</v>
      </c>
      <c r="J95" s="164">
        <f t="shared" si="28"/>
        <v>-2066</v>
      </c>
      <c r="K95" s="165">
        <f>H95/H$8</f>
        <v>4.013378171830847E-3</v>
      </c>
    </row>
    <row r="96" spans="2:14" x14ac:dyDescent="0.25">
      <c r="B96" s="159" t="s">
        <v>112</v>
      </c>
      <c r="C96" s="160">
        <v>8198</v>
      </c>
      <c r="D96" s="160">
        <v>11712</v>
      </c>
      <c r="E96" s="160">
        <v>17676</v>
      </c>
      <c r="F96" s="160">
        <v>20435</v>
      </c>
      <c r="G96" s="160">
        <v>21567</v>
      </c>
      <c r="H96" s="160">
        <v>21020</v>
      </c>
      <c r="I96" s="161">
        <f>IFERROR(H96/G96-1,"-")</f>
        <v>-2.5362822831177301E-2</v>
      </c>
      <c r="J96" s="160">
        <f t="shared" si="28"/>
        <v>-547</v>
      </c>
      <c r="K96" s="161">
        <f>H96/H$8</f>
        <v>3.855983598678326E-3</v>
      </c>
    </row>
    <row r="97" spans="2:14" x14ac:dyDescent="0.25">
      <c r="B97" s="163" t="s">
        <v>115</v>
      </c>
      <c r="C97" s="164">
        <v>1288</v>
      </c>
      <c r="D97" s="164">
        <v>921</v>
      </c>
      <c r="E97" s="164">
        <v>2403</v>
      </c>
      <c r="F97" s="164">
        <v>2795</v>
      </c>
      <c r="G97" s="164">
        <v>3030</v>
      </c>
      <c r="H97" s="164">
        <v>2551</v>
      </c>
      <c r="I97" s="165">
        <f t="shared" ref="I97:I104" si="29">IFERROR(H97/G97-1,"-")</f>
        <v>-0.15808580858085808</v>
      </c>
      <c r="J97" s="164">
        <f t="shared" si="28"/>
        <v>-479</v>
      </c>
      <c r="K97" s="165">
        <f t="shared" ref="K97:K104" si="30">H97/H$8</f>
        <v>4.6796451761314985E-4</v>
      </c>
    </row>
    <row r="98" spans="2:14" x14ac:dyDescent="0.25">
      <c r="B98" s="163" t="s">
        <v>118</v>
      </c>
      <c r="C98" s="164">
        <v>1481</v>
      </c>
      <c r="D98" s="164">
        <v>2395</v>
      </c>
      <c r="E98" s="164">
        <v>3482</v>
      </c>
      <c r="F98" s="164">
        <v>3814</v>
      </c>
      <c r="G98" s="164">
        <v>4234</v>
      </c>
      <c r="H98" s="164">
        <v>3931</v>
      </c>
      <c r="I98" s="165">
        <f t="shared" si="29"/>
        <v>-7.1563533301842175E-2</v>
      </c>
      <c r="J98" s="164">
        <f t="shared" si="28"/>
        <v>-303</v>
      </c>
      <c r="K98" s="165">
        <f t="shared" si="30"/>
        <v>7.2111662827804466E-4</v>
      </c>
    </row>
    <row r="99" spans="2:14" x14ac:dyDescent="0.25">
      <c r="B99" s="163" t="s">
        <v>121</v>
      </c>
      <c r="C99" s="164">
        <v>1974</v>
      </c>
      <c r="D99" s="164">
        <v>3541</v>
      </c>
      <c r="E99" s="164">
        <v>3412</v>
      </c>
      <c r="F99" s="164">
        <v>3885</v>
      </c>
      <c r="G99" s="164">
        <v>3685</v>
      </c>
      <c r="H99" s="164">
        <v>3701</v>
      </c>
      <c r="I99" s="165">
        <f t="shared" si="29"/>
        <v>4.3419267299864561E-3</v>
      </c>
      <c r="J99" s="164">
        <f t="shared" si="28"/>
        <v>16</v>
      </c>
      <c r="K99" s="165">
        <f t="shared" si="30"/>
        <v>6.7892460983389553E-4</v>
      </c>
    </row>
    <row r="100" spans="2:14" x14ac:dyDescent="0.25">
      <c r="B100" s="163" t="s">
        <v>128</v>
      </c>
      <c r="C100" s="164">
        <v>323</v>
      </c>
      <c r="D100" s="164">
        <v>432</v>
      </c>
      <c r="E100" s="164">
        <v>1172</v>
      </c>
      <c r="F100" s="164">
        <v>938</v>
      </c>
      <c r="G100" s="164">
        <v>933</v>
      </c>
      <c r="H100" s="164">
        <v>900</v>
      </c>
      <c r="I100" s="165">
        <f t="shared" si="29"/>
        <v>-3.5369774919614128E-2</v>
      </c>
      <c r="J100" s="164">
        <f t="shared" si="28"/>
        <v>-33</v>
      </c>
      <c r="K100" s="165">
        <f t="shared" si="30"/>
        <v>1.6509920260754011E-4</v>
      </c>
    </row>
    <row r="101" spans="2:14" x14ac:dyDescent="0.25">
      <c r="B101" s="163" t="s">
        <v>124</v>
      </c>
      <c r="C101" s="164">
        <v>351</v>
      </c>
      <c r="D101" s="164">
        <v>507</v>
      </c>
      <c r="E101" s="164">
        <v>682</v>
      </c>
      <c r="F101" s="164">
        <v>650</v>
      </c>
      <c r="G101" s="164">
        <v>903</v>
      </c>
      <c r="H101" s="164">
        <v>839</v>
      </c>
      <c r="I101" s="165">
        <f t="shared" si="29"/>
        <v>-7.0874861572535974E-2</v>
      </c>
      <c r="J101" s="164">
        <f t="shared" si="28"/>
        <v>-64</v>
      </c>
      <c r="K101" s="165">
        <f t="shared" si="30"/>
        <v>1.5390914554191796E-4</v>
      </c>
    </row>
    <row r="102" spans="2:14" x14ac:dyDescent="0.25">
      <c r="B102" s="163" t="s">
        <v>133</v>
      </c>
      <c r="C102" s="164">
        <v>124</v>
      </c>
      <c r="D102" s="164">
        <v>105</v>
      </c>
      <c r="E102" s="164">
        <v>270</v>
      </c>
      <c r="F102" s="164">
        <v>153</v>
      </c>
      <c r="G102" s="164">
        <v>230</v>
      </c>
      <c r="H102" s="164">
        <v>185</v>
      </c>
      <c r="I102" s="165">
        <f t="shared" si="29"/>
        <v>-0.19565217391304346</v>
      </c>
      <c r="J102" s="164">
        <f t="shared" si="28"/>
        <v>-45</v>
      </c>
      <c r="K102" s="165">
        <f t="shared" si="30"/>
        <v>3.3937058313772136E-5</v>
      </c>
    </row>
    <row r="103" spans="2:14" x14ac:dyDescent="0.25">
      <c r="B103" s="163" t="s">
        <v>136</v>
      </c>
      <c r="C103" s="164">
        <v>89</v>
      </c>
      <c r="D103" s="164">
        <v>96</v>
      </c>
      <c r="E103" s="164">
        <v>168</v>
      </c>
      <c r="F103" s="164">
        <v>270</v>
      </c>
      <c r="G103" s="164">
        <v>384</v>
      </c>
      <c r="H103" s="164">
        <v>239</v>
      </c>
      <c r="I103" s="165">
        <f t="shared" si="29"/>
        <v>-0.37760416666666663</v>
      </c>
      <c r="J103" s="164">
        <f t="shared" si="28"/>
        <v>-145</v>
      </c>
      <c r="K103" s="165">
        <f t="shared" si="30"/>
        <v>4.3843010470224541E-5</v>
      </c>
    </row>
    <row r="104" spans="2:14" x14ac:dyDescent="0.25">
      <c r="B104" s="168" t="s">
        <v>149</v>
      </c>
      <c r="C104" s="169">
        <f t="shared" ref="C104:H104" si="31">C96-SUM(C97:C103)</f>
        <v>2568</v>
      </c>
      <c r="D104" s="169">
        <f t="shared" si="31"/>
        <v>3715</v>
      </c>
      <c r="E104" s="169">
        <f t="shared" si="31"/>
        <v>6087</v>
      </c>
      <c r="F104" s="169">
        <f t="shared" si="31"/>
        <v>7930</v>
      </c>
      <c r="G104" s="169">
        <f t="shared" si="31"/>
        <v>8168</v>
      </c>
      <c r="H104" s="169">
        <f t="shared" si="31"/>
        <v>8674</v>
      </c>
      <c r="I104" s="170">
        <f t="shared" si="29"/>
        <v>6.1949069539666946E-2</v>
      </c>
      <c r="J104" s="169">
        <f>H104-G104</f>
        <v>506</v>
      </c>
      <c r="K104" s="170">
        <f t="shared" si="30"/>
        <v>1.5911894260197811E-3</v>
      </c>
    </row>
    <row r="105" spans="2:14" x14ac:dyDescent="0.25">
      <c r="B105" s="155" t="s">
        <v>52</v>
      </c>
      <c r="C105" s="153"/>
      <c r="D105" s="153"/>
      <c r="E105" s="153"/>
      <c r="F105" s="153"/>
      <c r="G105" s="153"/>
      <c r="H105" s="154"/>
      <c r="I105" s="154"/>
      <c r="J105" s="154"/>
      <c r="K105" s="153"/>
      <c r="L105" s="171"/>
      <c r="M105" s="171"/>
      <c r="N105" s="171"/>
    </row>
    <row r="106" spans="2:14" x14ac:dyDescent="0.25">
      <c r="B106" s="156" t="s">
        <v>73</v>
      </c>
      <c r="C106" s="157">
        <v>77467</v>
      </c>
      <c r="D106" s="157">
        <v>107459</v>
      </c>
      <c r="E106" s="157">
        <v>198873</v>
      </c>
      <c r="F106" s="157">
        <v>252588</v>
      </c>
      <c r="G106" s="157">
        <v>239146</v>
      </c>
      <c r="H106" s="157">
        <v>250668</v>
      </c>
      <c r="I106" s="158">
        <f>IFERROR(H106/G106-1,"-")</f>
        <v>4.8179773025682993E-2</v>
      </c>
      <c r="J106" s="157">
        <f>H106-G106</f>
        <v>11522</v>
      </c>
      <c r="K106" s="158">
        <f>H106/H$8</f>
        <v>4.5983429910252074E-2</v>
      </c>
      <c r="L106" s="107"/>
      <c r="M106" s="107"/>
      <c r="N106" s="107"/>
    </row>
    <row r="107" spans="2:14" x14ac:dyDescent="0.25">
      <c r="B107" s="159" t="s">
        <v>102</v>
      </c>
      <c r="C107" s="160">
        <v>30584</v>
      </c>
      <c r="D107" s="160">
        <v>44398</v>
      </c>
      <c r="E107" s="160">
        <v>48630</v>
      </c>
      <c r="F107" s="160">
        <v>55684</v>
      </c>
      <c r="G107" s="160">
        <v>49807</v>
      </c>
      <c r="H107" s="160">
        <v>52122</v>
      </c>
      <c r="I107" s="161">
        <f>IFERROR(H107/G107-1,"-")</f>
        <v>4.647941052462512E-2</v>
      </c>
      <c r="J107" s="160">
        <f t="shared" ref="J107:J117" si="32">H107-G107</f>
        <v>2315</v>
      </c>
      <c r="K107" s="161">
        <f>H107/H$8</f>
        <v>9.5614451536780061E-3</v>
      </c>
    </row>
    <row r="108" spans="2:14" x14ac:dyDescent="0.25">
      <c r="B108" s="163" t="s">
        <v>108</v>
      </c>
      <c r="C108" s="164">
        <v>4963</v>
      </c>
      <c r="D108" s="164">
        <v>24120</v>
      </c>
      <c r="E108" s="164">
        <v>16359</v>
      </c>
      <c r="F108" s="164">
        <v>19520</v>
      </c>
      <c r="G108" s="164">
        <v>16099</v>
      </c>
      <c r="H108" s="164">
        <v>20486</v>
      </c>
      <c r="I108" s="165">
        <f>IFERROR(H108/G108-1,"-")</f>
        <v>0.2725013976023356</v>
      </c>
      <c r="J108" s="164">
        <f t="shared" si="32"/>
        <v>4387</v>
      </c>
      <c r="K108" s="165">
        <f>H108/H$8</f>
        <v>3.7580247384645187E-3</v>
      </c>
    </row>
    <row r="109" spans="2:14" x14ac:dyDescent="0.25">
      <c r="B109" s="163" t="s">
        <v>105</v>
      </c>
      <c r="C109" s="164">
        <v>25621</v>
      </c>
      <c r="D109" s="164">
        <v>20278</v>
      </c>
      <c r="E109" s="164">
        <v>32271</v>
      </c>
      <c r="F109" s="164">
        <v>36164</v>
      </c>
      <c r="G109" s="164">
        <v>33708</v>
      </c>
      <c r="H109" s="164">
        <v>31636</v>
      </c>
      <c r="I109" s="165">
        <f>IFERROR(H109/G109-1,"-")</f>
        <v>-6.146908745698354E-2</v>
      </c>
      <c r="J109" s="164">
        <f t="shared" si="32"/>
        <v>-2072</v>
      </c>
      <c r="K109" s="165">
        <f>H109/H$8</f>
        <v>5.8034204152134878E-3</v>
      </c>
    </row>
    <row r="110" spans="2:14" x14ac:dyDescent="0.25">
      <c r="B110" s="159" t="s">
        <v>112</v>
      </c>
      <c r="C110" s="160">
        <v>46883</v>
      </c>
      <c r="D110" s="160">
        <v>63061</v>
      </c>
      <c r="E110" s="160">
        <v>150243</v>
      </c>
      <c r="F110" s="160">
        <v>196904</v>
      </c>
      <c r="G110" s="160">
        <v>189339</v>
      </c>
      <c r="H110" s="160">
        <v>198546</v>
      </c>
      <c r="I110" s="161">
        <f>IFERROR(H110/G110-1,"-")</f>
        <v>4.8627065739229591E-2</v>
      </c>
      <c r="J110" s="160">
        <f t="shared" si="32"/>
        <v>9207</v>
      </c>
      <c r="K110" s="161">
        <f>H110/H$8</f>
        <v>3.6421984756574065E-2</v>
      </c>
    </row>
    <row r="111" spans="2:14" x14ac:dyDescent="0.25">
      <c r="B111" s="163" t="s">
        <v>115</v>
      </c>
      <c r="C111" s="164">
        <v>26382</v>
      </c>
      <c r="D111" s="164">
        <v>26812</v>
      </c>
      <c r="E111" s="164">
        <v>90804</v>
      </c>
      <c r="F111" s="164">
        <v>128108</v>
      </c>
      <c r="G111" s="164">
        <v>116734</v>
      </c>
      <c r="H111" s="164">
        <v>118438</v>
      </c>
      <c r="I111" s="165">
        <f t="shared" ref="I111:I118" si="33">IFERROR(H111/G111-1,"-")</f>
        <v>1.4597289564308502E-2</v>
      </c>
      <c r="J111" s="164">
        <f t="shared" si="32"/>
        <v>1704</v>
      </c>
      <c r="K111" s="165">
        <f t="shared" ref="K111:K118" si="34">H111/H$8</f>
        <v>2.1726688176035375E-2</v>
      </c>
    </row>
    <row r="112" spans="2:14" x14ac:dyDescent="0.25">
      <c r="B112" s="163" t="s">
        <v>118</v>
      </c>
      <c r="C112" s="164">
        <v>3197</v>
      </c>
      <c r="D112" s="164">
        <v>7197</v>
      </c>
      <c r="E112" s="164">
        <v>6944</v>
      </c>
      <c r="F112" s="164">
        <v>8880</v>
      </c>
      <c r="G112" s="164">
        <v>8516</v>
      </c>
      <c r="H112" s="164">
        <v>9837</v>
      </c>
      <c r="I112" s="165">
        <f t="shared" si="33"/>
        <v>0.15511977454203851</v>
      </c>
      <c r="J112" s="164">
        <f t="shared" si="32"/>
        <v>1321</v>
      </c>
      <c r="K112" s="165">
        <f t="shared" si="34"/>
        <v>1.8045342845004135E-3</v>
      </c>
    </row>
    <row r="113" spans="2:14" x14ac:dyDescent="0.25">
      <c r="B113" s="163" t="s">
        <v>121</v>
      </c>
      <c r="C113" s="164">
        <v>2498</v>
      </c>
      <c r="D113" s="164">
        <v>6746</v>
      </c>
      <c r="E113" s="164">
        <v>9830</v>
      </c>
      <c r="F113" s="164">
        <v>13414</v>
      </c>
      <c r="G113" s="164">
        <v>14245</v>
      </c>
      <c r="H113" s="164">
        <v>15602</v>
      </c>
      <c r="I113" s="165">
        <f t="shared" si="33"/>
        <v>9.5261495261495188E-2</v>
      </c>
      <c r="J113" s="164">
        <f t="shared" si="32"/>
        <v>1357</v>
      </c>
      <c r="K113" s="165">
        <f t="shared" si="34"/>
        <v>2.8620863989809345E-3</v>
      </c>
    </row>
    <row r="114" spans="2:14" x14ac:dyDescent="0.25">
      <c r="B114" s="163" t="s">
        <v>128</v>
      </c>
      <c r="C114" s="164">
        <v>1300</v>
      </c>
      <c r="D114" s="164">
        <v>3663</v>
      </c>
      <c r="E114" s="164">
        <v>6290</v>
      </c>
      <c r="F114" s="164">
        <v>6514</v>
      </c>
      <c r="G114" s="164">
        <v>6482</v>
      </c>
      <c r="H114" s="164">
        <v>6405</v>
      </c>
      <c r="I114" s="165">
        <f t="shared" si="33"/>
        <v>-1.1879049676025932E-2</v>
      </c>
      <c r="J114" s="164">
        <f t="shared" si="32"/>
        <v>-77</v>
      </c>
      <c r="K114" s="165">
        <f t="shared" si="34"/>
        <v>1.1749559918903271E-3</v>
      </c>
    </row>
    <row r="115" spans="2:14" x14ac:dyDescent="0.25">
      <c r="B115" s="163" t="s">
        <v>124</v>
      </c>
      <c r="C115" s="164">
        <v>2838</v>
      </c>
      <c r="D115" s="164">
        <v>4368</v>
      </c>
      <c r="E115" s="164">
        <v>4750</v>
      </c>
      <c r="F115" s="164">
        <v>5340</v>
      </c>
      <c r="G115" s="164">
        <v>5146</v>
      </c>
      <c r="H115" s="164">
        <v>4828</v>
      </c>
      <c r="I115" s="165">
        <f t="shared" si="33"/>
        <v>-6.1795569374271331E-2</v>
      </c>
      <c r="J115" s="164">
        <f t="shared" si="32"/>
        <v>-318</v>
      </c>
      <c r="K115" s="165">
        <f t="shared" si="34"/>
        <v>8.8566550021022632E-4</v>
      </c>
    </row>
    <row r="116" spans="2:14" x14ac:dyDescent="0.25">
      <c r="B116" s="163" t="s">
        <v>133</v>
      </c>
      <c r="C116" s="164">
        <v>406</v>
      </c>
      <c r="D116" s="164">
        <v>369</v>
      </c>
      <c r="E116" s="164">
        <v>1261</v>
      </c>
      <c r="F116" s="164">
        <v>1457</v>
      </c>
      <c r="G116" s="164">
        <v>1177</v>
      </c>
      <c r="H116" s="164">
        <v>1362</v>
      </c>
      <c r="I116" s="165">
        <f t="shared" si="33"/>
        <v>0.15717926932880211</v>
      </c>
      <c r="J116" s="164">
        <f t="shared" si="32"/>
        <v>185</v>
      </c>
      <c r="K116" s="165">
        <f t="shared" si="34"/>
        <v>2.4985012661274403E-4</v>
      </c>
    </row>
    <row r="117" spans="2:14" x14ac:dyDescent="0.25">
      <c r="B117" s="163" t="s">
        <v>136</v>
      </c>
      <c r="C117" s="164">
        <v>932</v>
      </c>
      <c r="D117" s="164">
        <v>521</v>
      </c>
      <c r="E117" s="164">
        <v>980</v>
      </c>
      <c r="F117" s="164">
        <v>944</v>
      </c>
      <c r="G117" s="164">
        <v>1508</v>
      </c>
      <c r="H117" s="164">
        <v>1010</v>
      </c>
      <c r="I117" s="165">
        <f t="shared" si="33"/>
        <v>-0.33023872679045096</v>
      </c>
      <c r="J117" s="164">
        <f t="shared" si="32"/>
        <v>-498</v>
      </c>
      <c r="K117" s="165">
        <f t="shared" si="34"/>
        <v>1.8527799403735058E-4</v>
      </c>
    </row>
    <row r="118" spans="2:14" x14ac:dyDescent="0.25">
      <c r="B118" s="168" t="s">
        <v>149</v>
      </c>
      <c r="C118" s="169">
        <f t="shared" ref="C118:H118" si="35">C110-SUM(C111:C117)</f>
        <v>9330</v>
      </c>
      <c r="D118" s="169">
        <f t="shared" si="35"/>
        <v>13385</v>
      </c>
      <c r="E118" s="169">
        <f t="shared" si="35"/>
        <v>29384</v>
      </c>
      <c r="F118" s="169">
        <f t="shared" si="35"/>
        <v>32247</v>
      </c>
      <c r="G118" s="169">
        <f t="shared" si="35"/>
        <v>35531</v>
      </c>
      <c r="H118" s="169">
        <f t="shared" si="35"/>
        <v>41064</v>
      </c>
      <c r="I118" s="170">
        <f t="shared" si="33"/>
        <v>0.15572317131518965</v>
      </c>
      <c r="J118" s="169">
        <f>H118-G118</f>
        <v>5533</v>
      </c>
      <c r="K118" s="170">
        <f t="shared" si="34"/>
        <v>7.5329262843066968E-3</v>
      </c>
    </row>
    <row r="119" spans="2:14" x14ac:dyDescent="0.25">
      <c r="B119" s="155" t="s">
        <v>53</v>
      </c>
      <c r="C119" s="153"/>
      <c r="D119" s="153"/>
      <c r="E119" s="153"/>
      <c r="F119" s="153"/>
      <c r="G119" s="153"/>
      <c r="H119" s="154"/>
      <c r="I119" s="154"/>
      <c r="J119" s="154"/>
      <c r="K119" s="153"/>
      <c r="L119" s="171"/>
      <c r="M119" s="171"/>
      <c r="N119" s="171"/>
    </row>
    <row r="120" spans="2:14" x14ac:dyDescent="0.25">
      <c r="B120" s="156" t="s">
        <v>73</v>
      </c>
      <c r="C120" s="157">
        <v>103516</v>
      </c>
      <c r="D120" s="157">
        <v>164258</v>
      </c>
      <c r="E120" s="157">
        <v>229131</v>
      </c>
      <c r="F120" s="157">
        <v>240044</v>
      </c>
      <c r="G120" s="157">
        <v>250407</v>
      </c>
      <c r="H120" s="157">
        <v>282601</v>
      </c>
      <c r="I120" s="158">
        <f>IFERROR(H120/G120-1,"-")</f>
        <v>0.12856669342310711</v>
      </c>
      <c r="J120" s="157">
        <f>H120-G120</f>
        <v>32194</v>
      </c>
      <c r="K120" s="158">
        <f>H120/H$8</f>
        <v>5.184133306232605E-2</v>
      </c>
      <c r="L120" s="107"/>
      <c r="M120" s="107"/>
      <c r="N120" s="107"/>
    </row>
    <row r="121" spans="2:14" x14ac:dyDescent="0.25">
      <c r="B121" s="159" t="s">
        <v>102</v>
      </c>
      <c r="C121" s="160">
        <v>61571</v>
      </c>
      <c r="D121" s="160">
        <v>104557</v>
      </c>
      <c r="E121" s="160">
        <v>134886</v>
      </c>
      <c r="F121" s="160">
        <v>147214</v>
      </c>
      <c r="G121" s="160">
        <v>155988</v>
      </c>
      <c r="H121" s="160">
        <v>178403</v>
      </c>
      <c r="I121" s="161">
        <f>IFERROR(H121/G121-1,"-")</f>
        <v>0.14369695104751656</v>
      </c>
      <c r="J121" s="160">
        <f t="shared" ref="J121:J131" si="36">H121-G121</f>
        <v>22415</v>
      </c>
      <c r="K121" s="161">
        <f>H121/H$8</f>
        <v>3.2726881158658863E-2</v>
      </c>
    </row>
    <row r="122" spans="2:14" x14ac:dyDescent="0.25">
      <c r="B122" s="163" t="s">
        <v>108</v>
      </c>
      <c r="C122" s="164">
        <v>27791</v>
      </c>
      <c r="D122" s="164">
        <v>53247</v>
      </c>
      <c r="E122" s="164">
        <v>69865</v>
      </c>
      <c r="F122" s="164">
        <v>67025</v>
      </c>
      <c r="G122" s="164">
        <v>75188</v>
      </c>
      <c r="H122" s="164">
        <v>93462</v>
      </c>
      <c r="I122" s="165">
        <f>IFERROR(H122/G122-1,"-")</f>
        <v>0.24304410278235888</v>
      </c>
      <c r="J122" s="164">
        <f t="shared" si="36"/>
        <v>18274</v>
      </c>
      <c r="K122" s="165">
        <f>H122/H$8</f>
        <v>1.7145001860117682E-2</v>
      </c>
    </row>
    <row r="123" spans="2:14" x14ac:dyDescent="0.25">
      <c r="B123" s="163" t="s">
        <v>105</v>
      </c>
      <c r="C123" s="164">
        <v>33780</v>
      </c>
      <c r="D123" s="164">
        <v>51310</v>
      </c>
      <c r="E123" s="164">
        <v>65021</v>
      </c>
      <c r="F123" s="164">
        <v>80189</v>
      </c>
      <c r="G123" s="164">
        <v>80800</v>
      </c>
      <c r="H123" s="164">
        <v>84941</v>
      </c>
      <c r="I123" s="165">
        <f>IFERROR(H123/G123-1,"-")</f>
        <v>5.1250000000000018E-2</v>
      </c>
      <c r="J123" s="164">
        <f t="shared" si="36"/>
        <v>4141</v>
      </c>
      <c r="K123" s="165">
        <f>H123/H$8</f>
        <v>1.5581879298541183E-2</v>
      </c>
    </row>
    <row r="124" spans="2:14" x14ac:dyDescent="0.25">
      <c r="B124" s="159" t="s">
        <v>112</v>
      </c>
      <c r="C124" s="160">
        <v>41945</v>
      </c>
      <c r="D124" s="160">
        <v>59701</v>
      </c>
      <c r="E124" s="160">
        <v>94245</v>
      </c>
      <c r="F124" s="160">
        <v>92830</v>
      </c>
      <c r="G124" s="160">
        <v>94419</v>
      </c>
      <c r="H124" s="160">
        <v>104198</v>
      </c>
      <c r="I124" s="161">
        <f>IFERROR(H124/G124-1,"-")</f>
        <v>0.10357025598661296</v>
      </c>
      <c r="J124" s="160">
        <f t="shared" si="36"/>
        <v>9779</v>
      </c>
      <c r="K124" s="161">
        <f>H124/H$8</f>
        <v>1.9114451903667184E-2</v>
      </c>
    </row>
    <row r="125" spans="2:14" x14ac:dyDescent="0.25">
      <c r="B125" s="163" t="s">
        <v>115</v>
      </c>
      <c r="C125" s="164">
        <v>3941</v>
      </c>
      <c r="D125" s="164">
        <v>3336</v>
      </c>
      <c r="E125" s="164">
        <v>9917</v>
      </c>
      <c r="F125" s="164">
        <v>11654</v>
      </c>
      <c r="G125" s="164">
        <v>10678</v>
      </c>
      <c r="H125" s="164">
        <v>10456</v>
      </c>
      <c r="I125" s="165">
        <f t="shared" ref="I125:I132" si="37">IFERROR(H125/G125-1,"-")</f>
        <v>-2.0790410189174047E-2</v>
      </c>
      <c r="J125" s="164">
        <f t="shared" si="36"/>
        <v>-222</v>
      </c>
      <c r="K125" s="165">
        <f t="shared" ref="K125:K132" si="38">H125/H$8</f>
        <v>1.9180858471827104E-3</v>
      </c>
    </row>
    <row r="126" spans="2:14" x14ac:dyDescent="0.25">
      <c r="B126" s="163" t="s">
        <v>118</v>
      </c>
      <c r="C126" s="164">
        <v>4053</v>
      </c>
      <c r="D126" s="164">
        <v>7314</v>
      </c>
      <c r="E126" s="164">
        <v>11261</v>
      </c>
      <c r="F126" s="164">
        <v>13315</v>
      </c>
      <c r="G126" s="164">
        <v>13141</v>
      </c>
      <c r="H126" s="164">
        <v>15417</v>
      </c>
      <c r="I126" s="165">
        <f t="shared" si="37"/>
        <v>0.17319838672855936</v>
      </c>
      <c r="J126" s="164">
        <f t="shared" si="36"/>
        <v>2276</v>
      </c>
      <c r="K126" s="165">
        <f t="shared" si="38"/>
        <v>2.8281493406671623E-3</v>
      </c>
    </row>
    <row r="127" spans="2:14" x14ac:dyDescent="0.25">
      <c r="B127" s="163" t="s">
        <v>121</v>
      </c>
      <c r="C127" s="164">
        <v>2906</v>
      </c>
      <c r="D127" s="164">
        <v>7134</v>
      </c>
      <c r="E127" s="164">
        <v>8524</v>
      </c>
      <c r="F127" s="164">
        <v>8780</v>
      </c>
      <c r="G127" s="164">
        <v>8587</v>
      </c>
      <c r="H127" s="164">
        <v>9534</v>
      </c>
      <c r="I127" s="165">
        <f t="shared" si="37"/>
        <v>0.11028298590893204</v>
      </c>
      <c r="J127" s="164">
        <f t="shared" si="36"/>
        <v>947</v>
      </c>
      <c r="K127" s="165">
        <f t="shared" si="38"/>
        <v>1.7489508862892082E-3</v>
      </c>
    </row>
    <row r="128" spans="2:14" x14ac:dyDescent="0.25">
      <c r="B128" s="163" t="s">
        <v>128</v>
      </c>
      <c r="C128" s="164">
        <v>784</v>
      </c>
      <c r="D128" s="164">
        <v>1333</v>
      </c>
      <c r="E128" s="164">
        <v>2573</v>
      </c>
      <c r="F128" s="164">
        <v>2637</v>
      </c>
      <c r="G128" s="164">
        <v>2356</v>
      </c>
      <c r="H128" s="164">
        <v>2766</v>
      </c>
      <c r="I128" s="165">
        <f t="shared" si="37"/>
        <v>0.17402376910016981</v>
      </c>
      <c r="J128" s="164">
        <f t="shared" si="36"/>
        <v>410</v>
      </c>
      <c r="K128" s="165">
        <f t="shared" si="38"/>
        <v>5.0740488268050663E-4</v>
      </c>
    </row>
    <row r="129" spans="2:14" x14ac:dyDescent="0.25">
      <c r="B129" s="163" t="s">
        <v>124</v>
      </c>
      <c r="C129" s="164">
        <v>812</v>
      </c>
      <c r="D129" s="164">
        <v>1357</v>
      </c>
      <c r="E129" s="164">
        <v>1836</v>
      </c>
      <c r="F129" s="164">
        <v>1935</v>
      </c>
      <c r="G129" s="164">
        <v>2097</v>
      </c>
      <c r="H129" s="164">
        <v>2540</v>
      </c>
      <c r="I129" s="165">
        <f t="shared" si="37"/>
        <v>0.21125417262756319</v>
      </c>
      <c r="J129" s="164">
        <f t="shared" si="36"/>
        <v>443</v>
      </c>
      <c r="K129" s="165">
        <f t="shared" si="38"/>
        <v>4.6594663847016878E-4</v>
      </c>
    </row>
    <row r="130" spans="2:14" x14ac:dyDescent="0.25">
      <c r="B130" s="163" t="s">
        <v>133</v>
      </c>
      <c r="C130" s="164">
        <v>678</v>
      </c>
      <c r="D130" s="164">
        <v>555</v>
      </c>
      <c r="E130" s="164">
        <v>1075</v>
      </c>
      <c r="F130" s="164">
        <v>1342</v>
      </c>
      <c r="G130" s="164">
        <v>1334</v>
      </c>
      <c r="H130" s="164">
        <v>1128</v>
      </c>
      <c r="I130" s="165">
        <f t="shared" si="37"/>
        <v>-0.15442278860569714</v>
      </c>
      <c r="J130" s="164">
        <f t="shared" si="36"/>
        <v>-206</v>
      </c>
      <c r="K130" s="165">
        <f t="shared" si="38"/>
        <v>2.0692433393478362E-4</v>
      </c>
    </row>
    <row r="131" spans="2:14" x14ac:dyDescent="0.25">
      <c r="B131" s="163" t="s">
        <v>136</v>
      </c>
      <c r="C131" s="164">
        <v>1097</v>
      </c>
      <c r="D131" s="164">
        <v>919</v>
      </c>
      <c r="E131" s="164">
        <v>1885</v>
      </c>
      <c r="F131" s="164">
        <v>2455</v>
      </c>
      <c r="G131" s="164">
        <v>2502</v>
      </c>
      <c r="H131" s="164">
        <v>2367</v>
      </c>
      <c r="I131" s="165">
        <f t="shared" si="37"/>
        <v>-5.3956834532374098E-2</v>
      </c>
      <c r="J131" s="164">
        <f t="shared" si="36"/>
        <v>-135</v>
      </c>
      <c r="K131" s="165">
        <f t="shared" si="38"/>
        <v>4.3421090285783052E-4</v>
      </c>
    </row>
    <row r="132" spans="2:14" x14ac:dyDescent="0.25">
      <c r="B132" s="168" t="s">
        <v>149</v>
      </c>
      <c r="C132" s="169">
        <f t="shared" ref="C132:H132" si="39">C124-SUM(C125:C131)</f>
        <v>27674</v>
      </c>
      <c r="D132" s="169">
        <f t="shared" si="39"/>
        <v>37753</v>
      </c>
      <c r="E132" s="169">
        <f t="shared" si="39"/>
        <v>57174</v>
      </c>
      <c r="F132" s="169">
        <f t="shared" si="39"/>
        <v>50712</v>
      </c>
      <c r="G132" s="169">
        <f t="shared" si="39"/>
        <v>53724</v>
      </c>
      <c r="H132" s="169">
        <f t="shared" si="39"/>
        <v>59990</v>
      </c>
      <c r="I132" s="170">
        <f t="shared" si="37"/>
        <v>0.11663316208770746</v>
      </c>
      <c r="J132" s="169">
        <f>H132-G132</f>
        <v>6266</v>
      </c>
      <c r="K132" s="170">
        <f t="shared" si="38"/>
        <v>1.1004779071584814E-2</v>
      </c>
    </row>
    <row r="133" spans="2:14" x14ac:dyDescent="0.25">
      <c r="B133" s="155" t="s">
        <v>54</v>
      </c>
      <c r="C133" s="153"/>
      <c r="D133" s="153"/>
      <c r="E133" s="153"/>
      <c r="F133" s="153"/>
      <c r="G133" s="153"/>
      <c r="H133" s="154"/>
      <c r="I133" s="154"/>
      <c r="J133" s="154"/>
      <c r="K133" s="153"/>
      <c r="L133" s="171"/>
      <c r="M133" s="171"/>
      <c r="N133" s="171"/>
    </row>
    <row r="134" spans="2:14" x14ac:dyDescent="0.25">
      <c r="B134" s="156" t="s">
        <v>73</v>
      </c>
      <c r="C134" s="157">
        <v>96681</v>
      </c>
      <c r="D134" s="157">
        <v>140346</v>
      </c>
      <c r="E134" s="157">
        <v>257142</v>
      </c>
      <c r="F134" s="157">
        <v>280769</v>
      </c>
      <c r="G134" s="157">
        <v>288350</v>
      </c>
      <c r="H134" s="157">
        <v>287664</v>
      </c>
      <c r="I134" s="158">
        <f>IFERROR(H134/G134-1,"-")</f>
        <v>-2.3790532339170722E-3</v>
      </c>
      <c r="J134" s="157">
        <f>H134-G134</f>
        <v>-686</v>
      </c>
      <c r="K134" s="158">
        <f>H134/H$8</f>
        <v>5.277010779877269E-2</v>
      </c>
      <c r="L134" s="107"/>
      <c r="M134" s="107"/>
      <c r="N134" s="107"/>
    </row>
    <row r="135" spans="2:14" x14ac:dyDescent="0.25">
      <c r="B135" s="159" t="s">
        <v>102</v>
      </c>
      <c r="C135" s="160">
        <v>26839</v>
      </c>
      <c r="D135" s="160">
        <v>45216</v>
      </c>
      <c r="E135" s="160">
        <v>29086</v>
      </c>
      <c r="F135" s="160">
        <v>33671</v>
      </c>
      <c r="G135" s="160">
        <v>29209</v>
      </c>
      <c r="H135" s="160">
        <v>32990</v>
      </c>
      <c r="I135" s="161">
        <f>IFERROR(H135/G135-1,"-")</f>
        <v>0.12944640350576875</v>
      </c>
      <c r="J135" s="160">
        <f t="shared" ref="J135:J145" si="40">H135-G135</f>
        <v>3781</v>
      </c>
      <c r="K135" s="161">
        <f>H135/H$8</f>
        <v>6.0518029933586091E-3</v>
      </c>
    </row>
    <row r="136" spans="2:14" x14ac:dyDescent="0.25">
      <c r="B136" s="163" t="s">
        <v>108</v>
      </c>
      <c r="C136" s="164">
        <v>20058</v>
      </c>
      <c r="D136" s="164">
        <v>34195</v>
      </c>
      <c r="E136" s="164">
        <v>19968</v>
      </c>
      <c r="F136" s="164">
        <v>22352</v>
      </c>
      <c r="G136" s="164">
        <v>18376</v>
      </c>
      <c r="H136" s="164">
        <v>19606</v>
      </c>
      <c r="I136" s="165">
        <f>IFERROR(H136/G136-1,"-")</f>
        <v>6.693513278188945E-2</v>
      </c>
      <c r="J136" s="164">
        <f t="shared" si="40"/>
        <v>1230</v>
      </c>
      <c r="K136" s="165">
        <f>H136/H$8</f>
        <v>3.5965944070260351E-3</v>
      </c>
    </row>
    <row r="137" spans="2:14" x14ac:dyDescent="0.25">
      <c r="B137" s="163" t="s">
        <v>105</v>
      </c>
      <c r="C137" s="164">
        <v>6781</v>
      </c>
      <c r="D137" s="164">
        <v>11021</v>
      </c>
      <c r="E137" s="164">
        <v>9118</v>
      </c>
      <c r="F137" s="164">
        <v>11319</v>
      </c>
      <c r="G137" s="164">
        <v>10833</v>
      </c>
      <c r="H137" s="164">
        <v>13384</v>
      </c>
      <c r="I137" s="165">
        <f>IFERROR(H137/G137-1,"-")</f>
        <v>0.23548416874365374</v>
      </c>
      <c r="J137" s="164">
        <f t="shared" si="40"/>
        <v>2551</v>
      </c>
      <c r="K137" s="165">
        <f>H137/H$8</f>
        <v>2.4552085863325745E-3</v>
      </c>
    </row>
    <row r="138" spans="2:14" x14ac:dyDescent="0.25">
      <c r="B138" s="159" t="s">
        <v>112</v>
      </c>
      <c r="C138" s="160">
        <v>69842</v>
      </c>
      <c r="D138" s="160">
        <v>95130</v>
      </c>
      <c r="E138" s="160">
        <v>228056</v>
      </c>
      <c r="F138" s="160">
        <v>247098</v>
      </c>
      <c r="G138" s="160">
        <v>259141</v>
      </c>
      <c r="H138" s="160">
        <v>254674</v>
      </c>
      <c r="I138" s="161">
        <f>IFERROR(H138/G138-1,"-")</f>
        <v>-1.7237720005711221E-2</v>
      </c>
      <c r="J138" s="160">
        <f t="shared" si="40"/>
        <v>-4467</v>
      </c>
      <c r="K138" s="161">
        <f>H138/H$8</f>
        <v>4.6718304805414078E-2</v>
      </c>
    </row>
    <row r="139" spans="2:14" x14ac:dyDescent="0.25">
      <c r="B139" s="163" t="s">
        <v>115</v>
      </c>
      <c r="C139" s="164">
        <v>26093</v>
      </c>
      <c r="D139" s="164">
        <v>26467</v>
      </c>
      <c r="E139" s="164">
        <v>96562</v>
      </c>
      <c r="F139" s="164">
        <v>105994</v>
      </c>
      <c r="G139" s="164">
        <v>116401</v>
      </c>
      <c r="H139" s="164">
        <v>115809</v>
      </c>
      <c r="I139" s="165">
        <f t="shared" ref="I139:I146" si="41">IFERROR(H139/G139-1,"-")</f>
        <v>-5.0858669599058715E-3</v>
      </c>
      <c r="J139" s="164">
        <f t="shared" si="40"/>
        <v>-592</v>
      </c>
      <c r="K139" s="165">
        <f t="shared" ref="K139:K146" si="42">H139/H$8</f>
        <v>2.1244415060862904E-2</v>
      </c>
    </row>
    <row r="140" spans="2:14" x14ac:dyDescent="0.25">
      <c r="B140" s="163" t="s">
        <v>118</v>
      </c>
      <c r="C140" s="164">
        <v>6042</v>
      </c>
      <c r="D140" s="164">
        <v>9298</v>
      </c>
      <c r="E140" s="164">
        <v>16587</v>
      </c>
      <c r="F140" s="164">
        <v>20868</v>
      </c>
      <c r="G140" s="164">
        <v>21452</v>
      </c>
      <c r="H140" s="164">
        <v>21670</v>
      </c>
      <c r="I140" s="165">
        <f t="shared" si="41"/>
        <v>1.0162222636584062E-2</v>
      </c>
      <c r="J140" s="164">
        <f t="shared" si="40"/>
        <v>218</v>
      </c>
      <c r="K140" s="165">
        <f t="shared" si="42"/>
        <v>3.9752219116726602E-3</v>
      </c>
    </row>
    <row r="141" spans="2:14" x14ac:dyDescent="0.25">
      <c r="B141" s="163" t="s">
        <v>121</v>
      </c>
      <c r="C141" s="164">
        <v>6586</v>
      </c>
      <c r="D141" s="164">
        <v>15246</v>
      </c>
      <c r="E141" s="164">
        <v>26940</v>
      </c>
      <c r="F141" s="164">
        <v>25146</v>
      </c>
      <c r="G141" s="164">
        <v>24606</v>
      </c>
      <c r="H141" s="164">
        <v>23656</v>
      </c>
      <c r="I141" s="165">
        <f t="shared" si="41"/>
        <v>-3.8608469478988883E-2</v>
      </c>
      <c r="J141" s="164">
        <f t="shared" si="40"/>
        <v>-950</v>
      </c>
      <c r="K141" s="165">
        <f t="shared" si="42"/>
        <v>4.3395408187599654E-3</v>
      </c>
    </row>
    <row r="142" spans="2:14" x14ac:dyDescent="0.25">
      <c r="B142" s="163" t="s">
        <v>128</v>
      </c>
      <c r="C142" s="164">
        <v>1273</v>
      </c>
      <c r="D142" s="164">
        <v>4366</v>
      </c>
      <c r="E142" s="164">
        <v>9965</v>
      </c>
      <c r="F142" s="164">
        <v>8970</v>
      </c>
      <c r="G142" s="164">
        <v>6557</v>
      </c>
      <c r="H142" s="164">
        <v>5888</v>
      </c>
      <c r="I142" s="165">
        <f t="shared" si="41"/>
        <v>-0.10202836663108128</v>
      </c>
      <c r="J142" s="164">
        <f t="shared" si="40"/>
        <v>-669</v>
      </c>
      <c r="K142" s="165">
        <f t="shared" si="42"/>
        <v>1.0801156721702179E-3</v>
      </c>
    </row>
    <row r="143" spans="2:14" x14ac:dyDescent="0.25">
      <c r="B143" s="163" t="s">
        <v>124</v>
      </c>
      <c r="C143" s="164">
        <v>1935</v>
      </c>
      <c r="D143" s="164">
        <v>3344</v>
      </c>
      <c r="E143" s="164">
        <v>4569</v>
      </c>
      <c r="F143" s="164">
        <v>5508</v>
      </c>
      <c r="G143" s="164">
        <v>5591</v>
      </c>
      <c r="H143" s="164">
        <v>4631</v>
      </c>
      <c r="I143" s="165">
        <f t="shared" si="41"/>
        <v>-0.17170452512967271</v>
      </c>
      <c r="J143" s="164">
        <f t="shared" si="40"/>
        <v>-960</v>
      </c>
      <c r="K143" s="165">
        <f t="shared" si="42"/>
        <v>8.4952711919502027E-4</v>
      </c>
    </row>
    <row r="144" spans="2:14" x14ac:dyDescent="0.25">
      <c r="B144" s="163" t="s">
        <v>133</v>
      </c>
      <c r="C144" s="164">
        <v>1979</v>
      </c>
      <c r="D144" s="164">
        <v>1422</v>
      </c>
      <c r="E144" s="164">
        <v>3324</v>
      </c>
      <c r="F144" s="164">
        <v>3693</v>
      </c>
      <c r="G144" s="164">
        <v>3368</v>
      </c>
      <c r="H144" s="164">
        <v>3484</v>
      </c>
      <c r="I144" s="165">
        <f t="shared" si="41"/>
        <v>3.444180522565321E-2</v>
      </c>
      <c r="J144" s="164">
        <f t="shared" si="40"/>
        <v>116</v>
      </c>
      <c r="K144" s="165">
        <f t="shared" si="42"/>
        <v>6.3911735764963303E-4</v>
      </c>
    </row>
    <row r="145" spans="2:14" x14ac:dyDescent="0.25">
      <c r="B145" s="163" t="s">
        <v>136</v>
      </c>
      <c r="C145" s="164">
        <v>4050</v>
      </c>
      <c r="D145" s="164">
        <v>947</v>
      </c>
      <c r="E145" s="164">
        <v>2079</v>
      </c>
      <c r="F145" s="164">
        <v>2886</v>
      </c>
      <c r="G145" s="164">
        <v>2832</v>
      </c>
      <c r="H145" s="164">
        <v>2253</v>
      </c>
      <c r="I145" s="165">
        <f t="shared" si="41"/>
        <v>-0.20444915254237284</v>
      </c>
      <c r="J145" s="164">
        <f t="shared" si="40"/>
        <v>-579</v>
      </c>
      <c r="K145" s="165">
        <f t="shared" si="42"/>
        <v>4.1329833719420874E-4</v>
      </c>
    </row>
    <row r="146" spans="2:14" x14ac:dyDescent="0.25">
      <c r="B146" s="168" t="s">
        <v>149</v>
      </c>
      <c r="C146" s="169">
        <f t="shared" ref="C146:H146" si="43">C138-SUM(C139:C145)</f>
        <v>21884</v>
      </c>
      <c r="D146" s="169">
        <f t="shared" si="43"/>
        <v>34040</v>
      </c>
      <c r="E146" s="169">
        <f t="shared" si="43"/>
        <v>68030</v>
      </c>
      <c r="F146" s="169">
        <f t="shared" si="43"/>
        <v>74033</v>
      </c>
      <c r="G146" s="169">
        <f t="shared" si="43"/>
        <v>78334</v>
      </c>
      <c r="H146" s="169">
        <f t="shared" si="43"/>
        <v>77283</v>
      </c>
      <c r="I146" s="170">
        <f t="shared" si="41"/>
        <v>-1.3416907090152419E-2</v>
      </c>
      <c r="J146" s="169">
        <f>H146-G146</f>
        <v>-1051</v>
      </c>
      <c r="K146" s="170">
        <f t="shared" si="42"/>
        <v>1.4177068527909471E-2</v>
      </c>
    </row>
    <row r="147" spans="2:14" x14ac:dyDescent="0.25">
      <c r="B147" s="155" t="s">
        <v>55</v>
      </c>
      <c r="C147" s="153"/>
      <c r="D147" s="153"/>
      <c r="E147" s="153"/>
      <c r="F147" s="153"/>
      <c r="G147" s="153"/>
      <c r="H147" s="154"/>
      <c r="I147" s="154"/>
      <c r="J147" s="154"/>
      <c r="K147" s="153"/>
      <c r="L147" s="171"/>
      <c r="M147" s="171"/>
      <c r="N147" s="171"/>
    </row>
    <row r="148" spans="2:14" x14ac:dyDescent="0.25">
      <c r="B148" s="156" t="s">
        <v>73</v>
      </c>
      <c r="C148" s="157">
        <v>3172943</v>
      </c>
      <c r="D148" s="157">
        <v>4742835</v>
      </c>
      <c r="E148" s="157">
        <v>9631671</v>
      </c>
      <c r="F148" s="157">
        <v>10501532</v>
      </c>
      <c r="G148" s="157">
        <v>11094999</v>
      </c>
      <c r="H148" s="157">
        <v>11025993</v>
      </c>
      <c r="I148" s="158">
        <f>IFERROR(H148/G148-1,"-")</f>
        <v>-6.2195589201945456E-3</v>
      </c>
      <c r="J148" s="157">
        <f>H148-G148</f>
        <v>-69006</v>
      </c>
      <c r="K148" s="158">
        <f>H148/H$8</f>
        <v>2.02264739139591</v>
      </c>
      <c r="L148" s="107"/>
      <c r="M148" s="107"/>
      <c r="N148" s="107"/>
    </row>
    <row r="149" spans="2:14" x14ac:dyDescent="0.25">
      <c r="B149" s="159" t="s">
        <v>102</v>
      </c>
      <c r="C149" s="160">
        <v>935240</v>
      </c>
      <c r="D149" s="160">
        <v>1640994</v>
      </c>
      <c r="E149" s="160">
        <v>2092874</v>
      </c>
      <c r="F149" s="160">
        <v>2145246</v>
      </c>
      <c r="G149" s="160">
        <v>2174056</v>
      </c>
      <c r="H149" s="160">
        <v>2188497</v>
      </c>
      <c r="I149" s="161">
        <f>IFERROR(H149/G149-1,"-")</f>
        <v>6.6424231942507905E-3</v>
      </c>
      <c r="J149" s="160">
        <f t="shared" ref="J149:J159" si="44">H149-G149</f>
        <v>14441</v>
      </c>
      <c r="K149" s="161">
        <f>H149/H$8</f>
        <v>0.40146567734332633</v>
      </c>
    </row>
    <row r="150" spans="2:14" x14ac:dyDescent="0.25">
      <c r="B150" s="163" t="s">
        <v>108</v>
      </c>
      <c r="C150" s="164">
        <v>431085</v>
      </c>
      <c r="D150" s="164">
        <v>864462</v>
      </c>
      <c r="E150" s="164">
        <v>889575</v>
      </c>
      <c r="F150" s="164">
        <v>904945</v>
      </c>
      <c r="G150" s="164">
        <v>881902</v>
      </c>
      <c r="H150" s="164">
        <v>879955</v>
      </c>
      <c r="I150" s="165">
        <f>IFERROR(H150/G150-1,"-")</f>
        <v>-2.2077282963413047E-3</v>
      </c>
      <c r="J150" s="164">
        <f t="shared" si="44"/>
        <v>-1947</v>
      </c>
      <c r="K150" s="165">
        <f>H150/H$8</f>
        <v>0.1614220764783533</v>
      </c>
    </row>
    <row r="151" spans="2:14" x14ac:dyDescent="0.25">
      <c r="B151" s="163" t="s">
        <v>105</v>
      </c>
      <c r="C151" s="164">
        <v>504155</v>
      </c>
      <c r="D151" s="164">
        <v>776532</v>
      </c>
      <c r="E151" s="164">
        <v>1203299</v>
      </c>
      <c r="F151" s="164">
        <v>1240301</v>
      </c>
      <c r="G151" s="164">
        <v>1292154</v>
      </c>
      <c r="H151" s="164">
        <v>1308542</v>
      </c>
      <c r="I151" s="165">
        <f>IFERROR(H151/G151-1,"-")</f>
        <v>1.2682698811441906E-2</v>
      </c>
      <c r="J151" s="164">
        <f t="shared" si="44"/>
        <v>16388</v>
      </c>
      <c r="K151" s="165">
        <f>H151/H$8</f>
        <v>0.24004360086497306</v>
      </c>
    </row>
    <row r="152" spans="2:14" x14ac:dyDescent="0.25">
      <c r="B152" s="159" t="s">
        <v>112</v>
      </c>
      <c r="C152" s="160">
        <v>2237703</v>
      </c>
      <c r="D152" s="160">
        <v>3101841</v>
      </c>
      <c r="E152" s="160">
        <v>7538797</v>
      </c>
      <c r="F152" s="160">
        <v>8356286</v>
      </c>
      <c r="G152" s="160">
        <v>8920943</v>
      </c>
      <c r="H152" s="160">
        <v>8837496</v>
      </c>
      <c r="I152" s="161">
        <f>IFERROR(H152/G152-1,"-")</f>
        <v>-9.3540559557436787E-3</v>
      </c>
      <c r="J152" s="160">
        <f t="shared" si="44"/>
        <v>-83447</v>
      </c>
      <c r="K152" s="161">
        <f>H152/H$8</f>
        <v>1.6211817140525837</v>
      </c>
    </row>
    <row r="153" spans="2:14" x14ac:dyDescent="0.25">
      <c r="B153" s="163" t="s">
        <v>115</v>
      </c>
      <c r="C153" s="164">
        <v>878047</v>
      </c>
      <c r="D153" s="164">
        <v>897699</v>
      </c>
      <c r="E153" s="164">
        <v>3464144</v>
      </c>
      <c r="F153" s="164">
        <v>3898142</v>
      </c>
      <c r="G153" s="164">
        <v>4171633</v>
      </c>
      <c r="H153" s="164">
        <v>4133635</v>
      </c>
      <c r="I153" s="165">
        <f t="shared" ref="I153:I160" si="45">IFERROR(H153/G153-1,"-")</f>
        <v>-9.1086632021560865E-3</v>
      </c>
      <c r="J153" s="164">
        <f t="shared" si="44"/>
        <v>-37998</v>
      </c>
      <c r="K153" s="165">
        <f t="shared" ref="K153:K160" si="46">H153/H$8</f>
        <v>0.75828871374513229</v>
      </c>
    </row>
    <row r="154" spans="2:14" x14ac:dyDescent="0.25">
      <c r="B154" s="163" t="s">
        <v>118</v>
      </c>
      <c r="C154" s="164">
        <v>282889</v>
      </c>
      <c r="D154" s="164">
        <v>453625</v>
      </c>
      <c r="E154" s="164">
        <v>782803</v>
      </c>
      <c r="F154" s="164">
        <v>878213</v>
      </c>
      <c r="G154" s="164">
        <v>907871</v>
      </c>
      <c r="H154" s="164">
        <v>899028</v>
      </c>
      <c r="I154" s="165">
        <f t="shared" si="45"/>
        <v>-9.7403706033125648E-3</v>
      </c>
      <c r="J154" s="164">
        <f t="shared" si="44"/>
        <v>-8843</v>
      </c>
      <c r="K154" s="165">
        <f t="shared" si="46"/>
        <v>0.16492089546872396</v>
      </c>
    </row>
    <row r="155" spans="2:14" x14ac:dyDescent="0.25">
      <c r="B155" s="163" t="s">
        <v>121</v>
      </c>
      <c r="C155" s="164">
        <v>119817</v>
      </c>
      <c r="D155" s="164">
        <v>261410</v>
      </c>
      <c r="E155" s="164">
        <v>401139</v>
      </c>
      <c r="F155" s="164">
        <v>441288</v>
      </c>
      <c r="G155" s="164">
        <v>474285</v>
      </c>
      <c r="H155" s="164">
        <v>462868</v>
      </c>
      <c r="I155" s="165">
        <f t="shared" si="45"/>
        <v>-2.4072024204855769E-2</v>
      </c>
      <c r="J155" s="164">
        <f t="shared" si="44"/>
        <v>-11417</v>
      </c>
      <c r="K155" s="165">
        <f t="shared" si="46"/>
        <v>8.4910153013940975E-2</v>
      </c>
    </row>
    <row r="156" spans="2:14" x14ac:dyDescent="0.25">
      <c r="B156" s="163" t="s">
        <v>128</v>
      </c>
      <c r="C156" s="164">
        <v>79920</v>
      </c>
      <c r="D156" s="164">
        <v>187345</v>
      </c>
      <c r="E156" s="164">
        <v>340856</v>
      </c>
      <c r="F156" s="164">
        <v>332563</v>
      </c>
      <c r="G156" s="164">
        <v>352321</v>
      </c>
      <c r="H156" s="164">
        <v>325648</v>
      </c>
      <c r="I156" s="165">
        <f t="shared" si="45"/>
        <v>-7.5706528989188837E-2</v>
      </c>
      <c r="J156" s="164">
        <f t="shared" si="44"/>
        <v>-26673</v>
      </c>
      <c r="K156" s="165">
        <f t="shared" si="46"/>
        <v>5.9738027923044695E-2</v>
      </c>
    </row>
    <row r="157" spans="2:14" x14ac:dyDescent="0.25">
      <c r="B157" s="163" t="s">
        <v>124</v>
      </c>
      <c r="C157" s="164">
        <v>112585</v>
      </c>
      <c r="D157" s="164">
        <v>188423</v>
      </c>
      <c r="E157" s="164">
        <v>295225</v>
      </c>
      <c r="F157" s="164">
        <v>304946</v>
      </c>
      <c r="G157" s="164">
        <v>318457</v>
      </c>
      <c r="H157" s="164">
        <v>299001</v>
      </c>
      <c r="I157" s="165">
        <f t="shared" si="45"/>
        <v>-6.1094590478463329E-2</v>
      </c>
      <c r="J157" s="164">
        <f t="shared" si="44"/>
        <v>-19456</v>
      </c>
      <c r="K157" s="165">
        <f t="shared" si="46"/>
        <v>5.4849807420952336E-2</v>
      </c>
    </row>
    <row r="158" spans="2:14" x14ac:dyDescent="0.25">
      <c r="B158" s="163" t="s">
        <v>133</v>
      </c>
      <c r="C158" s="164">
        <v>57718</v>
      </c>
      <c r="D158" s="164">
        <v>51092</v>
      </c>
      <c r="E158" s="164">
        <v>125173</v>
      </c>
      <c r="F158" s="164">
        <v>136558</v>
      </c>
      <c r="G158" s="164">
        <v>127870</v>
      </c>
      <c r="H158" s="164">
        <v>125441</v>
      </c>
      <c r="I158" s="165">
        <f t="shared" si="45"/>
        <v>-1.8995855165402364E-2</v>
      </c>
      <c r="J158" s="164">
        <f t="shared" si="44"/>
        <v>-2429</v>
      </c>
      <c r="K158" s="165">
        <f t="shared" si="46"/>
        <v>2.301134341588049E-2</v>
      </c>
    </row>
    <row r="159" spans="2:14" x14ac:dyDescent="0.25">
      <c r="B159" s="163" t="s">
        <v>136</v>
      </c>
      <c r="C159" s="164">
        <v>85611</v>
      </c>
      <c r="D159" s="164">
        <v>44748</v>
      </c>
      <c r="E159" s="164">
        <v>114124</v>
      </c>
      <c r="F159" s="164">
        <v>142863</v>
      </c>
      <c r="G159" s="164">
        <v>138608</v>
      </c>
      <c r="H159" s="164">
        <v>117314</v>
      </c>
      <c r="I159" s="165">
        <f t="shared" si="45"/>
        <v>-0.15362749624841276</v>
      </c>
      <c r="J159" s="164">
        <f t="shared" si="44"/>
        <v>-21294</v>
      </c>
      <c r="K159" s="165">
        <f t="shared" si="46"/>
        <v>2.1520497616334403E-2</v>
      </c>
    </row>
    <row r="160" spans="2:14" x14ac:dyDescent="0.25">
      <c r="B160" s="168" t="s">
        <v>149</v>
      </c>
      <c r="C160" s="169">
        <f t="shared" ref="C160:H160" si="47">C152-SUM(C153:C159)</f>
        <v>621116</v>
      </c>
      <c r="D160" s="169">
        <f t="shared" si="47"/>
        <v>1017499</v>
      </c>
      <c r="E160" s="169">
        <f t="shared" si="47"/>
        <v>2015333</v>
      </c>
      <c r="F160" s="169">
        <f t="shared" si="47"/>
        <v>2221713</v>
      </c>
      <c r="G160" s="169">
        <f t="shared" si="47"/>
        <v>2429898</v>
      </c>
      <c r="H160" s="169">
        <f t="shared" si="47"/>
        <v>2474561</v>
      </c>
      <c r="I160" s="170">
        <f t="shared" si="45"/>
        <v>1.8380606922595133E-2</v>
      </c>
      <c r="J160" s="169">
        <f>H160-G160</f>
        <v>44663</v>
      </c>
      <c r="K160" s="170">
        <f t="shared" si="46"/>
        <v>0.45394227544857452</v>
      </c>
    </row>
    <row r="161" spans="2:1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</row>
    <row r="162" spans="2:11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</row>
  </sheetData>
  <mergeCells count="3">
    <mergeCell ref="B3:K3"/>
    <mergeCell ref="C5:K5"/>
    <mergeCell ref="O5:W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450A-1C2C-45D7-AAE2-D153D6A80B52}">
  <sheetPr>
    <tabColor theme="7" tint="0.79998168889431442"/>
  </sheetPr>
  <dimension ref="A1:T165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10" width="13.7109375" customWidth="1"/>
    <col min="13" max="20" width="11.42578125" hidden="1" customWidth="1"/>
  </cols>
  <sheetData>
    <row r="1" spans="1:20" ht="42.75" customHeight="1" x14ac:dyDescent="0.25"/>
    <row r="2" spans="1:20" ht="18" customHeight="1" x14ac:dyDescent="0.25"/>
    <row r="3" spans="1:20" x14ac:dyDescent="0.25">
      <c r="B3" s="57"/>
    </row>
    <row r="6" spans="1:20" ht="42" customHeight="1" thickBot="1" x14ac:dyDescent="0.3">
      <c r="B6" s="276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6" s="276"/>
      <c r="D6" s="276"/>
      <c r="E6" s="276"/>
      <c r="F6" s="276"/>
      <c r="G6" s="276"/>
      <c r="H6" s="276"/>
      <c r="I6" s="276"/>
      <c r="J6" s="276"/>
      <c r="M6" s="276" t="s">
        <v>262</v>
      </c>
      <c r="N6" s="276"/>
      <c r="O6" s="276"/>
      <c r="P6" s="276"/>
      <c r="Q6" s="276"/>
      <c r="R6" s="276"/>
      <c r="S6" s="276"/>
      <c r="T6" s="276"/>
    </row>
    <row r="7" spans="1:20" ht="6" customHeight="1" x14ac:dyDescent="0.25"/>
    <row r="8" spans="1:20" ht="15.75" x14ac:dyDescent="0.25">
      <c r="B8" s="145"/>
      <c r="C8" s="307" t="s">
        <v>45</v>
      </c>
      <c r="D8" s="308"/>
      <c r="E8" s="308"/>
      <c r="F8" s="308"/>
      <c r="G8" s="308"/>
      <c r="H8" s="308"/>
      <c r="I8" s="308"/>
      <c r="J8" s="308"/>
    </row>
    <row r="9" spans="1:20" s="146" customFormat="1" ht="72" customHeight="1" x14ac:dyDescent="0.25">
      <c r="A9"/>
      <c r="B9" s="147"/>
      <c r="C9" s="172" t="s">
        <v>261</v>
      </c>
      <c r="D9" s="172" t="s">
        <v>228</v>
      </c>
      <c r="E9" s="172" t="s">
        <v>229</v>
      </c>
      <c r="F9" s="172" t="s">
        <v>230</v>
      </c>
      <c r="G9" s="172" t="s">
        <v>231</v>
      </c>
      <c r="H9" s="172" t="s">
        <v>232</v>
      </c>
      <c r="I9" s="173" t="str">
        <f>CONCATENATE("var. ",RIGHT(H9,2),"/",RIGHT(G9,2))</f>
        <v>var. 26/25</v>
      </c>
      <c r="J9" s="173" t="str">
        <f>CONCATENATE("Cuota s/ total lugares de residencia ",RIGHT(H9,4))</f>
        <v>Cuota s/ total lugares de residencia 2026</v>
      </c>
      <c r="M9" s="147"/>
      <c r="N9" s="172" t="s">
        <v>261</v>
      </c>
      <c r="O9" s="172" t="s">
        <v>228</v>
      </c>
      <c r="P9" s="172" t="s">
        <v>229</v>
      </c>
      <c r="Q9" s="172" t="s">
        <v>230</v>
      </c>
      <c r="R9" s="172" t="s">
        <v>231</v>
      </c>
      <c r="S9" s="172" t="s">
        <v>232</v>
      </c>
      <c r="T9" s="173" t="str">
        <f>CONCATENATE("Cuota s/ total lugares de residencia ",RIGHT(R9,4))</f>
        <v>Cuota s/ total lugares de residencia 2025</v>
      </c>
    </row>
    <row r="10" spans="1:20" x14ac:dyDescent="0.25">
      <c r="B10" s="152" t="s">
        <v>45</v>
      </c>
      <c r="C10" s="153"/>
      <c r="D10" s="153"/>
      <c r="E10" s="153"/>
      <c r="F10" s="153"/>
      <c r="G10" s="153"/>
      <c r="H10" s="153"/>
      <c r="I10" s="154"/>
      <c r="J10" s="154"/>
      <c r="M10" s="155" t="s">
        <v>49</v>
      </c>
      <c r="N10" s="174"/>
      <c r="O10" s="174"/>
      <c r="P10" s="174"/>
      <c r="Q10" s="174"/>
      <c r="R10" s="174"/>
      <c r="S10" s="175"/>
      <c r="T10" s="175"/>
    </row>
    <row r="11" spans="1:20" x14ac:dyDescent="0.25">
      <c r="B11" s="156" t="s">
        <v>73</v>
      </c>
      <c r="C11" s="176">
        <v>114793</v>
      </c>
      <c r="D11" s="176">
        <v>379380</v>
      </c>
      <c r="E11" s="176">
        <v>391272</v>
      </c>
      <c r="F11" s="176">
        <v>451281</v>
      </c>
      <c r="G11" s="176">
        <v>445383</v>
      </c>
      <c r="H11" s="176">
        <v>440182</v>
      </c>
      <c r="I11" s="177">
        <f t="shared" ref="I11:I23" si="0">IFERROR(H11/G11-1,"-")</f>
        <v>-1.1677589849635073E-2</v>
      </c>
      <c r="J11" s="177">
        <f>H11/H11</f>
        <v>1</v>
      </c>
      <c r="K11" s="81"/>
      <c r="L11" s="81"/>
      <c r="M11" s="156" t="s">
        <v>73</v>
      </c>
      <c r="N11" s="176">
        <v>4327</v>
      </c>
      <c r="O11" s="176">
        <v>12688</v>
      </c>
      <c r="P11" s="176">
        <v>7550</v>
      </c>
      <c r="Q11" s="176">
        <v>22267</v>
      </c>
      <c r="R11" s="176">
        <v>16341</v>
      </c>
      <c r="S11" s="177">
        <f t="shared" ref="S11:S23" si="1">IFERROR(R11/Q11-1,"-")</f>
        <v>-0.26613374051286653</v>
      </c>
      <c r="T11" s="177">
        <f>R11/R11</f>
        <v>1</v>
      </c>
    </row>
    <row r="12" spans="1:20" x14ac:dyDescent="0.25">
      <c r="B12" s="159" t="s">
        <v>102</v>
      </c>
      <c r="C12" s="160">
        <v>63699</v>
      </c>
      <c r="D12" s="160">
        <v>94965</v>
      </c>
      <c r="E12" s="160">
        <v>86334</v>
      </c>
      <c r="F12" s="160">
        <v>106645</v>
      </c>
      <c r="G12" s="160">
        <v>105991</v>
      </c>
      <c r="H12" s="160">
        <v>110138</v>
      </c>
      <c r="I12" s="161">
        <f t="shared" si="0"/>
        <v>3.9125963525205032E-2</v>
      </c>
      <c r="J12" s="161">
        <f>H12/H11</f>
        <v>0.25021014035103661</v>
      </c>
      <c r="K12" s="81"/>
      <c r="L12" s="81"/>
      <c r="M12" s="159" t="s">
        <v>102</v>
      </c>
      <c r="N12" s="160">
        <v>2594</v>
      </c>
      <c r="O12" s="160">
        <v>3581</v>
      </c>
      <c r="P12" s="160">
        <v>1078</v>
      </c>
      <c r="Q12" s="160">
        <v>9559</v>
      </c>
      <c r="R12" s="160">
        <v>5218</v>
      </c>
      <c r="S12" s="161">
        <f t="shared" si="1"/>
        <v>-0.45412700073229417</v>
      </c>
      <c r="T12" s="161">
        <f>R12/R11</f>
        <v>0.31931950309038615</v>
      </c>
    </row>
    <row r="13" spans="1:20" x14ac:dyDescent="0.25">
      <c r="B13" s="163" t="s">
        <v>108</v>
      </c>
      <c r="C13" s="164">
        <v>41794</v>
      </c>
      <c r="D13" s="164">
        <v>41792</v>
      </c>
      <c r="E13" s="164">
        <v>35498</v>
      </c>
      <c r="F13" s="164">
        <v>45956</v>
      </c>
      <c r="G13" s="164">
        <v>42733</v>
      </c>
      <c r="H13" s="164">
        <v>51408</v>
      </c>
      <c r="I13" s="165">
        <f t="shared" si="0"/>
        <v>0.20300470362483325</v>
      </c>
      <c r="J13" s="165">
        <f>H13/H11</f>
        <v>0.11678805584962583</v>
      </c>
      <c r="K13" s="81"/>
      <c r="L13" s="81"/>
      <c r="M13" s="163" t="s">
        <v>108</v>
      </c>
      <c r="N13" s="164">
        <v>2508</v>
      </c>
      <c r="O13" s="164">
        <v>2869</v>
      </c>
      <c r="P13" s="164">
        <v>149</v>
      </c>
      <c r="Q13" s="164">
        <v>7565</v>
      </c>
      <c r="R13" s="164">
        <v>2736</v>
      </c>
      <c r="S13" s="165">
        <f t="shared" si="1"/>
        <v>-0.63833443489755459</v>
      </c>
      <c r="T13" s="165">
        <f>R13/R11</f>
        <v>0.16743161373232973</v>
      </c>
    </row>
    <row r="14" spans="1:20" x14ac:dyDescent="0.25">
      <c r="B14" s="163" t="s">
        <v>105</v>
      </c>
      <c r="C14" s="164">
        <v>21905</v>
      </c>
      <c r="D14" s="164">
        <v>53173</v>
      </c>
      <c r="E14" s="164">
        <v>50836</v>
      </c>
      <c r="F14" s="164">
        <v>60689</v>
      </c>
      <c r="G14" s="164">
        <v>63258</v>
      </c>
      <c r="H14" s="164">
        <v>58730</v>
      </c>
      <c r="I14" s="165">
        <f t="shared" si="0"/>
        <v>-7.1579879224762055E-2</v>
      </c>
      <c r="J14" s="165">
        <f>H14/H11</f>
        <v>0.13342208450141077</v>
      </c>
      <c r="K14" s="81"/>
      <c r="L14" s="81"/>
      <c r="M14" s="163" t="s">
        <v>105</v>
      </c>
      <c r="N14" s="164">
        <v>86</v>
      </c>
      <c r="O14" s="164">
        <v>712</v>
      </c>
      <c r="P14" s="164">
        <v>929</v>
      </c>
      <c r="Q14" s="164">
        <v>1994</v>
      </c>
      <c r="R14" s="164">
        <v>2482</v>
      </c>
      <c r="S14" s="165">
        <f t="shared" si="1"/>
        <v>0.24473420260782341</v>
      </c>
      <c r="T14" s="165">
        <f>R14/R11</f>
        <v>0.15188788935805642</v>
      </c>
    </row>
    <row r="15" spans="1:20" x14ac:dyDescent="0.25">
      <c r="B15" s="159" t="s">
        <v>112</v>
      </c>
      <c r="C15" s="160">
        <v>51094</v>
      </c>
      <c r="D15" s="160">
        <v>284415</v>
      </c>
      <c r="E15" s="160">
        <v>304938</v>
      </c>
      <c r="F15" s="160">
        <v>344636</v>
      </c>
      <c r="G15" s="160">
        <v>339392</v>
      </c>
      <c r="H15" s="160">
        <v>330044</v>
      </c>
      <c r="I15" s="161">
        <f t="shared" si="0"/>
        <v>-2.7543371676409634E-2</v>
      </c>
      <c r="J15" s="161">
        <f>H15/H11</f>
        <v>0.74978985964896339</v>
      </c>
      <c r="K15" s="81"/>
      <c r="L15" s="81"/>
      <c r="M15" s="159" t="s">
        <v>112</v>
      </c>
      <c r="N15" s="160">
        <v>1733</v>
      </c>
      <c r="O15" s="160">
        <v>9107</v>
      </c>
      <c r="P15" s="160">
        <v>6472</v>
      </c>
      <c r="Q15" s="160">
        <v>12708</v>
      </c>
      <c r="R15" s="160">
        <v>11123</v>
      </c>
      <c r="S15" s="161">
        <f t="shared" si="1"/>
        <v>-0.12472458293988042</v>
      </c>
      <c r="T15" s="161">
        <f>R15/R11</f>
        <v>0.68068049690961385</v>
      </c>
    </row>
    <row r="16" spans="1:20" x14ac:dyDescent="0.25">
      <c r="B16" s="163" t="s">
        <v>115</v>
      </c>
      <c r="C16" s="164">
        <v>1936</v>
      </c>
      <c r="D16" s="164">
        <v>147202</v>
      </c>
      <c r="E16" s="164">
        <v>164089</v>
      </c>
      <c r="F16" s="164">
        <v>183023</v>
      </c>
      <c r="G16" s="164">
        <v>185138</v>
      </c>
      <c r="H16" s="164">
        <v>176519</v>
      </c>
      <c r="I16" s="165">
        <f t="shared" si="0"/>
        <v>-4.6554462076937253E-2</v>
      </c>
      <c r="J16" s="165">
        <f>H16/H11</f>
        <v>0.40101367161764906</v>
      </c>
      <c r="K16" s="81"/>
      <c r="L16" s="81"/>
      <c r="M16" s="163" t="s">
        <v>115</v>
      </c>
      <c r="N16" s="164">
        <v>114</v>
      </c>
      <c r="O16" s="164">
        <v>3337</v>
      </c>
      <c r="P16" s="164">
        <v>2577</v>
      </c>
      <c r="Q16" s="164">
        <v>5266</v>
      </c>
      <c r="R16" s="164">
        <v>6557</v>
      </c>
      <c r="S16" s="165">
        <f t="shared" si="1"/>
        <v>0.2451576148879604</v>
      </c>
      <c r="T16" s="165">
        <f>R16/R11</f>
        <v>0.4012606327642127</v>
      </c>
    </row>
    <row r="17" spans="1:20" x14ac:dyDescent="0.25">
      <c r="B17" s="163" t="s">
        <v>118</v>
      </c>
      <c r="C17" s="164">
        <v>7062</v>
      </c>
      <c r="D17" s="164">
        <v>25721</v>
      </c>
      <c r="E17" s="164">
        <v>28051</v>
      </c>
      <c r="F17" s="164">
        <v>29983</v>
      </c>
      <c r="G17" s="164">
        <v>26741</v>
      </c>
      <c r="H17" s="164">
        <v>26437</v>
      </c>
      <c r="I17" s="165">
        <f t="shared" si="0"/>
        <v>-1.1368310833551498E-2</v>
      </c>
      <c r="J17" s="165">
        <f>H17/H11</f>
        <v>6.0059248220054429E-2</v>
      </c>
      <c r="K17" s="81"/>
      <c r="L17" s="81"/>
      <c r="M17" s="163" t="s">
        <v>118</v>
      </c>
      <c r="N17" s="164">
        <v>260</v>
      </c>
      <c r="O17" s="164">
        <v>461</v>
      </c>
      <c r="P17" s="164">
        <v>396</v>
      </c>
      <c r="Q17" s="164">
        <v>364</v>
      </c>
      <c r="R17" s="164">
        <v>554</v>
      </c>
      <c r="S17" s="165">
        <f t="shared" si="1"/>
        <v>0.5219780219780219</v>
      </c>
      <c r="T17" s="165">
        <f>R17/R11</f>
        <v>3.3902453950186644E-2</v>
      </c>
    </row>
    <row r="18" spans="1:20" x14ac:dyDescent="0.25">
      <c r="B18" s="163" t="s">
        <v>121</v>
      </c>
      <c r="C18" s="164">
        <v>10680</v>
      </c>
      <c r="D18" s="164">
        <v>17041</v>
      </c>
      <c r="E18" s="164">
        <v>16337</v>
      </c>
      <c r="F18" s="164">
        <v>18941</v>
      </c>
      <c r="G18" s="164">
        <v>18696</v>
      </c>
      <c r="H18" s="164">
        <v>18924</v>
      </c>
      <c r="I18" s="165">
        <f t="shared" si="0"/>
        <v>1.2195121951219523E-2</v>
      </c>
      <c r="J18" s="165">
        <f>H18/H11</f>
        <v>4.2991308140723612E-2</v>
      </c>
      <c r="K18" s="81"/>
      <c r="L18" s="81"/>
      <c r="M18" s="163" t="s">
        <v>121</v>
      </c>
      <c r="N18" s="164">
        <v>334</v>
      </c>
      <c r="O18" s="164">
        <v>2460</v>
      </c>
      <c r="P18" s="164">
        <v>659</v>
      </c>
      <c r="Q18" s="164">
        <v>1661</v>
      </c>
      <c r="R18" s="164">
        <v>983</v>
      </c>
      <c r="S18" s="165">
        <f t="shared" si="1"/>
        <v>-0.40818783865141484</v>
      </c>
      <c r="T18" s="165">
        <f>R18/R11</f>
        <v>6.0155437243742733E-2</v>
      </c>
    </row>
    <row r="19" spans="1:20" x14ac:dyDescent="0.25">
      <c r="B19" s="163" t="s">
        <v>128</v>
      </c>
      <c r="C19" s="164">
        <v>1666</v>
      </c>
      <c r="D19" s="164">
        <v>15470</v>
      </c>
      <c r="E19" s="164">
        <v>11219</v>
      </c>
      <c r="F19" s="164">
        <v>14531</v>
      </c>
      <c r="G19" s="164">
        <v>10823</v>
      </c>
      <c r="H19" s="164">
        <v>11414</v>
      </c>
      <c r="I19" s="165">
        <f t="shared" si="0"/>
        <v>5.4605931811882114E-2</v>
      </c>
      <c r="J19" s="165">
        <f>H19/H11</f>
        <v>2.5930183424129109E-2</v>
      </c>
      <c r="K19" s="81"/>
      <c r="L19" s="81"/>
      <c r="M19" s="163" t="s">
        <v>128</v>
      </c>
      <c r="N19" s="164">
        <v>138</v>
      </c>
      <c r="O19" s="164">
        <v>150</v>
      </c>
      <c r="P19" s="164">
        <v>215</v>
      </c>
      <c r="Q19" s="164">
        <v>656</v>
      </c>
      <c r="R19" s="164">
        <v>274</v>
      </c>
      <c r="S19" s="165">
        <f t="shared" si="1"/>
        <v>-0.58231707317073167</v>
      </c>
      <c r="T19" s="165">
        <f>R19/R11</f>
        <v>1.676763967933419E-2</v>
      </c>
    </row>
    <row r="20" spans="1:20" x14ac:dyDescent="0.25">
      <c r="B20" s="163" t="s">
        <v>124</v>
      </c>
      <c r="C20" s="164">
        <v>3849</v>
      </c>
      <c r="D20" s="164">
        <v>9508</v>
      </c>
      <c r="E20" s="164">
        <v>11520</v>
      </c>
      <c r="F20" s="164">
        <v>11393</v>
      </c>
      <c r="G20" s="164">
        <v>10363</v>
      </c>
      <c r="H20" s="164">
        <v>10777</v>
      </c>
      <c r="I20" s="165">
        <f t="shared" si="0"/>
        <v>3.9949821480266268E-2</v>
      </c>
      <c r="J20" s="165">
        <f>H20/H11</f>
        <v>2.4483054736449923E-2</v>
      </c>
      <c r="K20" s="81"/>
      <c r="L20" s="81"/>
      <c r="M20" s="163" t="s">
        <v>124</v>
      </c>
      <c r="N20" s="164">
        <v>172</v>
      </c>
      <c r="O20" s="164">
        <v>20</v>
      </c>
      <c r="P20" s="164">
        <v>262</v>
      </c>
      <c r="Q20" s="164">
        <v>476</v>
      </c>
      <c r="R20" s="164">
        <v>207</v>
      </c>
      <c r="S20" s="165">
        <f t="shared" si="1"/>
        <v>-0.56512605042016806</v>
      </c>
      <c r="T20" s="165">
        <f>R20/R11</f>
        <v>1.2667523407380209E-2</v>
      </c>
    </row>
    <row r="21" spans="1:20" x14ac:dyDescent="0.25">
      <c r="B21" s="163" t="s">
        <v>133</v>
      </c>
      <c r="C21" s="164">
        <v>100</v>
      </c>
      <c r="D21" s="164">
        <v>1043</v>
      </c>
      <c r="E21" s="164">
        <v>1049</v>
      </c>
      <c r="F21" s="164">
        <v>1308</v>
      </c>
      <c r="G21" s="164">
        <v>1357</v>
      </c>
      <c r="H21" s="164">
        <v>922</v>
      </c>
      <c r="I21" s="165">
        <f t="shared" si="0"/>
        <v>-0.32056005895357409</v>
      </c>
      <c r="J21" s="165">
        <f>H21/H11</f>
        <v>2.0945881476298442E-3</v>
      </c>
      <c r="K21" s="81"/>
      <c r="L21" s="81"/>
      <c r="M21" s="163" t="s">
        <v>133</v>
      </c>
      <c r="N21" s="164">
        <v>0</v>
      </c>
      <c r="O21" s="164">
        <v>2</v>
      </c>
      <c r="P21" s="164">
        <v>1</v>
      </c>
      <c r="Q21" s="164">
        <v>0</v>
      </c>
      <c r="R21" s="164">
        <v>0</v>
      </c>
      <c r="S21" s="165" t="str">
        <f t="shared" si="1"/>
        <v>-</v>
      </c>
      <c r="T21" s="165">
        <f>R21/R11</f>
        <v>0</v>
      </c>
    </row>
    <row r="22" spans="1:20" x14ac:dyDescent="0.25">
      <c r="A22" s="167"/>
      <c r="B22" s="163" t="s">
        <v>136</v>
      </c>
      <c r="C22" s="164">
        <v>231</v>
      </c>
      <c r="D22" s="164">
        <v>447</v>
      </c>
      <c r="E22" s="164">
        <v>722</v>
      </c>
      <c r="F22" s="164">
        <v>442</v>
      </c>
      <c r="G22" s="164">
        <v>607</v>
      </c>
      <c r="H22" s="164">
        <v>395</v>
      </c>
      <c r="I22" s="165">
        <f t="shared" si="0"/>
        <v>-0.34925864909390447</v>
      </c>
      <c r="J22" s="165">
        <f>H22/H11</f>
        <v>8.9735609361582254E-4</v>
      </c>
      <c r="K22" s="81"/>
      <c r="L22" s="81"/>
      <c r="M22" s="163" t="s">
        <v>136</v>
      </c>
      <c r="N22" s="164">
        <v>0</v>
      </c>
      <c r="O22" s="164">
        <v>13</v>
      </c>
      <c r="P22" s="164">
        <v>16</v>
      </c>
      <c r="Q22" s="164">
        <v>22</v>
      </c>
      <c r="R22" s="164">
        <v>4</v>
      </c>
      <c r="S22" s="165">
        <f t="shared" si="1"/>
        <v>-0.81818181818181812</v>
      </c>
      <c r="T22" s="165">
        <f>R22/R11</f>
        <v>2.4478306101217794E-4</v>
      </c>
    </row>
    <row r="23" spans="1:20" x14ac:dyDescent="0.25">
      <c r="B23" s="168" t="s">
        <v>149</v>
      </c>
      <c r="C23" s="169">
        <f t="shared" ref="C23:H23" si="2">C15-SUM(C16:C22)</f>
        <v>25570</v>
      </c>
      <c r="D23" s="169">
        <f t="shared" si="2"/>
        <v>67983</v>
      </c>
      <c r="E23" s="169">
        <f t="shared" si="2"/>
        <v>71951</v>
      </c>
      <c r="F23" s="169">
        <f t="shared" si="2"/>
        <v>85015</v>
      </c>
      <c r="G23" s="169">
        <f t="shared" si="2"/>
        <v>85667</v>
      </c>
      <c r="H23" s="169">
        <f t="shared" si="2"/>
        <v>84656</v>
      </c>
      <c r="I23" s="170">
        <f t="shared" si="0"/>
        <v>-1.1801510499959145E-2</v>
      </c>
      <c r="J23" s="170">
        <f>H23/H11</f>
        <v>0.19232044926871159</v>
      </c>
      <c r="K23" s="171"/>
      <c r="L23" s="171"/>
      <c r="M23" s="168" t="s">
        <v>149</v>
      </c>
      <c r="N23" s="169">
        <f>N15-SUM(N16:N22)</f>
        <v>715</v>
      </c>
      <c r="O23" s="169">
        <f>O15-SUM(O16:O22)</f>
        <v>2664</v>
      </c>
      <c r="P23" s="169">
        <f>P15-SUM(P16:P22)</f>
        <v>2346</v>
      </c>
      <c r="Q23" s="169">
        <f>Q15-SUM(Q16:Q22)</f>
        <v>4263</v>
      </c>
      <c r="R23" s="169">
        <f>R15-SUM(R16:R22)</f>
        <v>2544</v>
      </c>
      <c r="S23" s="170">
        <f t="shared" si="1"/>
        <v>-0.40323715693173823</v>
      </c>
      <c r="T23" s="170">
        <f>R23/R11</f>
        <v>0.15568202680374518</v>
      </c>
    </row>
    <row r="24" spans="1:20" x14ac:dyDescent="0.25">
      <c r="B24" s="155" t="s">
        <v>46</v>
      </c>
      <c r="C24" s="174"/>
      <c r="D24" s="174"/>
      <c r="E24" s="174"/>
      <c r="F24" s="174"/>
      <c r="G24" s="174"/>
      <c r="H24" s="174"/>
      <c r="I24" s="175"/>
      <c r="J24" s="175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20" x14ac:dyDescent="0.25">
      <c r="B25" s="156" t="s">
        <v>73</v>
      </c>
      <c r="C25" s="176">
        <v>42014</v>
      </c>
      <c r="D25" s="176">
        <v>145846</v>
      </c>
      <c r="E25" s="176">
        <v>150325</v>
      </c>
      <c r="F25" s="176">
        <v>161561</v>
      </c>
      <c r="G25" s="176">
        <v>153212</v>
      </c>
      <c r="H25" s="176">
        <v>152475</v>
      </c>
      <c r="I25" s="177">
        <f t="shared" ref="I25:I37" si="3">IFERROR(H25/G25-1,"-")</f>
        <v>-4.8103281727279734E-3</v>
      </c>
      <c r="J25" s="177">
        <f>H25/H25</f>
        <v>1</v>
      </c>
    </row>
    <row r="26" spans="1:20" x14ac:dyDescent="0.25">
      <c r="B26" s="159" t="s">
        <v>102</v>
      </c>
      <c r="C26" s="160">
        <v>22395</v>
      </c>
      <c r="D26" s="160">
        <v>21254</v>
      </c>
      <c r="E26" s="160">
        <v>15078</v>
      </c>
      <c r="F26" s="160">
        <v>15159</v>
      </c>
      <c r="G26" s="160">
        <v>15412</v>
      </c>
      <c r="H26" s="160">
        <v>15515</v>
      </c>
      <c r="I26" s="161">
        <f t="shared" si="3"/>
        <v>6.6831040747470372E-3</v>
      </c>
      <c r="J26" s="161">
        <f>H26/H25</f>
        <v>0.10175438596491228</v>
      </c>
    </row>
    <row r="27" spans="1:20" x14ac:dyDescent="0.25">
      <c r="B27" s="163" t="s">
        <v>108</v>
      </c>
      <c r="C27" s="164">
        <v>13253</v>
      </c>
      <c r="D27" s="164">
        <v>9847</v>
      </c>
      <c r="E27" s="164">
        <v>6760</v>
      </c>
      <c r="F27" s="164">
        <v>5963</v>
      </c>
      <c r="G27" s="164">
        <v>7755</v>
      </c>
      <c r="H27" s="164">
        <v>8257</v>
      </c>
      <c r="I27" s="165">
        <f t="shared" si="3"/>
        <v>6.4732430689877551E-2</v>
      </c>
      <c r="J27" s="165">
        <f>H27/H25</f>
        <v>5.4153139858993275E-2</v>
      </c>
    </row>
    <row r="28" spans="1:20" x14ac:dyDescent="0.25">
      <c r="B28" s="163" t="s">
        <v>105</v>
      </c>
      <c r="C28" s="164">
        <v>9142</v>
      </c>
      <c r="D28" s="164">
        <v>11407</v>
      </c>
      <c r="E28" s="164">
        <v>8318</v>
      </c>
      <c r="F28" s="164">
        <v>9196</v>
      </c>
      <c r="G28" s="164">
        <v>7657</v>
      </c>
      <c r="H28" s="164">
        <v>7258</v>
      </c>
      <c r="I28" s="165">
        <f t="shared" si="3"/>
        <v>-5.2109181141439254E-2</v>
      </c>
      <c r="J28" s="165">
        <f>H28/H25</f>
        <v>4.7601246105919003E-2</v>
      </c>
    </row>
    <row r="29" spans="1:20" x14ac:dyDescent="0.25">
      <c r="B29" s="159" t="s">
        <v>112</v>
      </c>
      <c r="C29" s="160">
        <v>19619</v>
      </c>
      <c r="D29" s="160">
        <v>124592</v>
      </c>
      <c r="E29" s="160">
        <v>135247</v>
      </c>
      <c r="F29" s="160">
        <v>146402</v>
      </c>
      <c r="G29" s="160">
        <v>137800</v>
      </c>
      <c r="H29" s="160">
        <v>136960</v>
      </c>
      <c r="I29" s="161">
        <f t="shared" si="3"/>
        <v>-6.0957910014514116E-3</v>
      </c>
      <c r="J29" s="161">
        <f>H29/H25</f>
        <v>0.89824561403508774</v>
      </c>
    </row>
    <row r="30" spans="1:20" x14ac:dyDescent="0.25">
      <c r="B30" s="163" t="s">
        <v>115</v>
      </c>
      <c r="C30" s="164">
        <v>694</v>
      </c>
      <c r="D30" s="164">
        <v>68746</v>
      </c>
      <c r="E30" s="164">
        <v>77082</v>
      </c>
      <c r="F30" s="164">
        <v>85670</v>
      </c>
      <c r="G30" s="164">
        <v>81305</v>
      </c>
      <c r="H30" s="164">
        <v>78867</v>
      </c>
      <c r="I30" s="165">
        <f t="shared" si="3"/>
        <v>-2.9985855728429933E-2</v>
      </c>
      <c r="J30" s="165">
        <f>H30/H25</f>
        <v>0.51724545007378264</v>
      </c>
    </row>
    <row r="31" spans="1:20" x14ac:dyDescent="0.25">
      <c r="B31" s="163" t="s">
        <v>118</v>
      </c>
      <c r="C31" s="164">
        <v>3097</v>
      </c>
      <c r="D31" s="164">
        <v>12920</v>
      </c>
      <c r="E31" s="164">
        <v>14092</v>
      </c>
      <c r="F31" s="164">
        <v>13924</v>
      </c>
      <c r="G31" s="164">
        <v>11947</v>
      </c>
      <c r="H31" s="164">
        <v>12448</v>
      </c>
      <c r="I31" s="165">
        <f t="shared" si="3"/>
        <v>4.1935213861220344E-2</v>
      </c>
      <c r="J31" s="165">
        <f>H31/H25</f>
        <v>8.1639613051319893E-2</v>
      </c>
    </row>
    <row r="32" spans="1:20" x14ac:dyDescent="0.25">
      <c r="B32" s="163" t="s">
        <v>121</v>
      </c>
      <c r="C32" s="164">
        <v>3458</v>
      </c>
      <c r="D32" s="164">
        <v>5457</v>
      </c>
      <c r="E32" s="164">
        <v>5008</v>
      </c>
      <c r="F32" s="164">
        <v>4557</v>
      </c>
      <c r="G32" s="164">
        <v>4354</v>
      </c>
      <c r="H32" s="164">
        <v>5061</v>
      </c>
      <c r="I32" s="165">
        <f t="shared" si="3"/>
        <v>0.16237942122186499</v>
      </c>
      <c r="J32" s="165">
        <f>H32/H25</f>
        <v>3.3192326610919823E-2</v>
      </c>
    </row>
    <row r="33" spans="2:10" x14ac:dyDescent="0.25">
      <c r="B33" s="163" t="s">
        <v>128</v>
      </c>
      <c r="C33" s="164">
        <v>740</v>
      </c>
      <c r="D33" s="164">
        <v>6899</v>
      </c>
      <c r="E33" s="164">
        <v>5558</v>
      </c>
      <c r="F33" s="164">
        <v>6458</v>
      </c>
      <c r="G33" s="164">
        <v>5113</v>
      </c>
      <c r="H33" s="164">
        <v>5116</v>
      </c>
      <c r="I33" s="165">
        <f t="shared" si="3"/>
        <v>5.8673968316047542E-4</v>
      </c>
      <c r="J33" s="165">
        <f>H33/H25</f>
        <v>3.3553041482210201E-2</v>
      </c>
    </row>
    <row r="34" spans="2:10" x14ac:dyDescent="0.25">
      <c r="B34" s="163" t="s">
        <v>124</v>
      </c>
      <c r="C34" s="164">
        <v>2215</v>
      </c>
      <c r="D34" s="164">
        <v>5742</v>
      </c>
      <c r="E34" s="164">
        <v>6343</v>
      </c>
      <c r="F34" s="164">
        <v>5806</v>
      </c>
      <c r="G34" s="164">
        <v>5488</v>
      </c>
      <c r="H34" s="164">
        <v>6011</v>
      </c>
      <c r="I34" s="165">
        <f t="shared" si="3"/>
        <v>9.5298833819241979E-2</v>
      </c>
      <c r="J34" s="165">
        <f>H34/H25</f>
        <v>3.94228562059354E-2</v>
      </c>
    </row>
    <row r="35" spans="2:10" x14ac:dyDescent="0.25">
      <c r="B35" s="163" t="s">
        <v>133</v>
      </c>
      <c r="C35" s="164">
        <v>28</v>
      </c>
      <c r="D35" s="164">
        <v>519</v>
      </c>
      <c r="E35" s="164">
        <v>434</v>
      </c>
      <c r="F35" s="164">
        <v>622</v>
      </c>
      <c r="G35" s="164">
        <v>775</v>
      </c>
      <c r="H35" s="164">
        <v>401</v>
      </c>
      <c r="I35" s="165">
        <f t="shared" si="3"/>
        <v>-0.48258064516129029</v>
      </c>
      <c r="J35" s="165">
        <f>H35/H25</f>
        <v>2.6299393343171013E-3</v>
      </c>
    </row>
    <row r="36" spans="2:10" x14ac:dyDescent="0.25">
      <c r="B36" s="163" t="s">
        <v>136</v>
      </c>
      <c r="C36" s="164">
        <v>38</v>
      </c>
      <c r="D36" s="164">
        <v>211</v>
      </c>
      <c r="E36" s="164">
        <v>280</v>
      </c>
      <c r="F36" s="164">
        <v>163</v>
      </c>
      <c r="G36" s="164">
        <v>109</v>
      </c>
      <c r="H36" s="164">
        <v>109</v>
      </c>
      <c r="I36" s="165">
        <f t="shared" si="3"/>
        <v>0</v>
      </c>
      <c r="J36" s="165">
        <f>H36/H25</f>
        <v>7.1487129037547134E-4</v>
      </c>
    </row>
    <row r="37" spans="2:10" x14ac:dyDescent="0.25">
      <c r="B37" s="168" t="s">
        <v>149</v>
      </c>
      <c r="C37" s="169">
        <f t="shared" ref="C37:H37" si="4">C29-SUM(C30:C36)</f>
        <v>9349</v>
      </c>
      <c r="D37" s="169">
        <f t="shared" si="4"/>
        <v>24098</v>
      </c>
      <c r="E37" s="169">
        <f t="shared" si="4"/>
        <v>26450</v>
      </c>
      <c r="F37" s="169">
        <f t="shared" si="4"/>
        <v>29202</v>
      </c>
      <c r="G37" s="169">
        <f t="shared" si="4"/>
        <v>28709</v>
      </c>
      <c r="H37" s="169">
        <f t="shared" si="4"/>
        <v>28947</v>
      </c>
      <c r="I37" s="170">
        <f t="shared" si="3"/>
        <v>8.2900832491552556E-3</v>
      </c>
      <c r="J37" s="170">
        <f>H37/H25</f>
        <v>0.18984751598622726</v>
      </c>
    </row>
    <row r="38" spans="2:10" x14ac:dyDescent="0.25">
      <c r="B38" s="155" t="s">
        <v>47</v>
      </c>
      <c r="C38" s="174"/>
      <c r="D38" s="174"/>
      <c r="E38" s="174"/>
      <c r="F38" s="174"/>
      <c r="G38" s="174"/>
      <c r="H38" s="174"/>
      <c r="I38" s="175"/>
      <c r="J38" s="175"/>
    </row>
    <row r="39" spans="2:10" x14ac:dyDescent="0.25">
      <c r="B39" s="156" t="s">
        <v>73</v>
      </c>
      <c r="C39" s="176">
        <v>15428</v>
      </c>
      <c r="D39" s="176">
        <v>97379</v>
      </c>
      <c r="E39" s="176">
        <v>96632</v>
      </c>
      <c r="F39" s="176">
        <v>110622</v>
      </c>
      <c r="G39" s="176">
        <v>116586</v>
      </c>
      <c r="H39" s="176">
        <v>119472</v>
      </c>
      <c r="I39" s="177">
        <f t="shared" ref="I39:I51" si="5">IFERROR(H39/G39-1,"-")</f>
        <v>2.4754258658844064E-2</v>
      </c>
      <c r="J39" s="177">
        <f>H39/H39</f>
        <v>1</v>
      </c>
    </row>
    <row r="40" spans="2:10" x14ac:dyDescent="0.25">
      <c r="B40" s="159" t="s">
        <v>102</v>
      </c>
      <c r="C40" s="160">
        <v>5693</v>
      </c>
      <c r="D40" s="160">
        <v>10229</v>
      </c>
      <c r="E40" s="160">
        <v>8043</v>
      </c>
      <c r="F40" s="160">
        <v>9596</v>
      </c>
      <c r="G40" s="160">
        <v>9435</v>
      </c>
      <c r="H40" s="160">
        <v>13044</v>
      </c>
      <c r="I40" s="161">
        <f t="shared" si="5"/>
        <v>0.38251192368839426</v>
      </c>
      <c r="J40" s="161">
        <f>H40/H39</f>
        <v>0.10918039373242266</v>
      </c>
    </row>
    <row r="41" spans="2:10" x14ac:dyDescent="0.25">
      <c r="B41" s="163" t="s">
        <v>108</v>
      </c>
      <c r="C41" s="164">
        <v>4530</v>
      </c>
      <c r="D41" s="164">
        <v>4779</v>
      </c>
      <c r="E41" s="164">
        <v>3887</v>
      </c>
      <c r="F41" s="164">
        <v>4139</v>
      </c>
      <c r="G41" s="164">
        <v>3706</v>
      </c>
      <c r="H41" s="164">
        <v>7001</v>
      </c>
      <c r="I41" s="165">
        <f t="shared" si="5"/>
        <v>0.8890987587695629</v>
      </c>
      <c r="J41" s="165">
        <f>H41/H39</f>
        <v>5.8599504486406856E-2</v>
      </c>
    </row>
    <row r="42" spans="2:10" x14ac:dyDescent="0.25">
      <c r="B42" s="163" t="s">
        <v>105</v>
      </c>
      <c r="C42" s="164">
        <v>1163</v>
      </c>
      <c r="D42" s="164">
        <v>5450</v>
      </c>
      <c r="E42" s="164">
        <v>4156</v>
      </c>
      <c r="F42" s="164">
        <v>5457</v>
      </c>
      <c r="G42" s="164">
        <v>5729</v>
      </c>
      <c r="H42" s="164">
        <v>6043</v>
      </c>
      <c r="I42" s="165">
        <f t="shared" si="5"/>
        <v>5.4808867167044806E-2</v>
      </c>
      <c r="J42" s="165">
        <f>H42/H39</f>
        <v>5.0580889246015802E-2</v>
      </c>
    </row>
    <row r="43" spans="2:10" x14ac:dyDescent="0.25">
      <c r="B43" s="159" t="s">
        <v>112</v>
      </c>
      <c r="C43" s="160">
        <v>9735</v>
      </c>
      <c r="D43" s="160">
        <v>87150</v>
      </c>
      <c r="E43" s="160">
        <v>88589</v>
      </c>
      <c r="F43" s="160">
        <v>101026</v>
      </c>
      <c r="G43" s="160">
        <v>107151</v>
      </c>
      <c r="H43" s="160">
        <v>106428</v>
      </c>
      <c r="I43" s="161">
        <f t="shared" si="5"/>
        <v>-6.7474871909735112E-3</v>
      </c>
      <c r="J43" s="161">
        <f>H43/H39</f>
        <v>0.89081960626757739</v>
      </c>
    </row>
    <row r="44" spans="2:10" x14ac:dyDescent="0.25">
      <c r="B44" s="163" t="s">
        <v>115</v>
      </c>
      <c r="C44" s="164">
        <v>189</v>
      </c>
      <c r="D44" s="164">
        <v>52400</v>
      </c>
      <c r="E44" s="164">
        <v>55242</v>
      </c>
      <c r="F44" s="164">
        <v>61775</v>
      </c>
      <c r="G44" s="164">
        <v>66971</v>
      </c>
      <c r="H44" s="164">
        <v>63767</v>
      </c>
      <c r="I44" s="165">
        <f t="shared" si="5"/>
        <v>-4.7841603081930972E-2</v>
      </c>
      <c r="J44" s="165">
        <f>H44/H39</f>
        <v>0.53374012320878528</v>
      </c>
    </row>
    <row r="45" spans="2:10" x14ac:dyDescent="0.25">
      <c r="B45" s="163" t="s">
        <v>118</v>
      </c>
      <c r="C45" s="164">
        <v>771</v>
      </c>
      <c r="D45" s="164">
        <v>1871</v>
      </c>
      <c r="E45" s="164">
        <v>2095</v>
      </c>
      <c r="F45" s="164">
        <v>2729</v>
      </c>
      <c r="G45" s="164">
        <v>2702</v>
      </c>
      <c r="H45" s="164">
        <v>3021</v>
      </c>
      <c r="I45" s="165">
        <f t="shared" si="5"/>
        <v>0.11806069578090295</v>
      </c>
      <c r="J45" s="165">
        <f>H45/H39</f>
        <v>2.5286259541984733E-2</v>
      </c>
    </row>
    <row r="46" spans="2:10" x14ac:dyDescent="0.25">
      <c r="B46" s="163" t="s">
        <v>121</v>
      </c>
      <c r="C46" s="164">
        <v>1638</v>
      </c>
      <c r="D46" s="164">
        <v>2204</v>
      </c>
      <c r="E46" s="164">
        <v>2278</v>
      </c>
      <c r="F46" s="164">
        <v>2217</v>
      </c>
      <c r="G46" s="164">
        <v>2424</v>
      </c>
      <c r="H46" s="164">
        <v>3035</v>
      </c>
      <c r="I46" s="165">
        <f t="shared" si="5"/>
        <v>0.2520627062706271</v>
      </c>
      <c r="J46" s="165">
        <f>H46/H39</f>
        <v>2.5403441810633455E-2</v>
      </c>
    </row>
    <row r="47" spans="2:10" x14ac:dyDescent="0.25">
      <c r="B47" s="163" t="s">
        <v>128</v>
      </c>
      <c r="C47" s="164">
        <v>399</v>
      </c>
      <c r="D47" s="164">
        <v>5608</v>
      </c>
      <c r="E47" s="164">
        <v>3597</v>
      </c>
      <c r="F47" s="164">
        <v>4917</v>
      </c>
      <c r="G47" s="164">
        <v>3588</v>
      </c>
      <c r="H47" s="164">
        <v>4218</v>
      </c>
      <c r="I47" s="165">
        <f t="shared" si="5"/>
        <v>0.17558528428093645</v>
      </c>
      <c r="J47" s="165">
        <f>H47/H39</f>
        <v>3.5305343511450385E-2</v>
      </c>
    </row>
    <row r="48" spans="2:10" x14ac:dyDescent="0.25">
      <c r="B48" s="163" t="s">
        <v>124</v>
      </c>
      <c r="C48" s="164">
        <v>520</v>
      </c>
      <c r="D48" s="164">
        <v>2653</v>
      </c>
      <c r="E48" s="164">
        <v>3384</v>
      </c>
      <c r="F48" s="164">
        <v>3296</v>
      </c>
      <c r="G48" s="164">
        <v>3239</v>
      </c>
      <c r="H48" s="164">
        <v>3206</v>
      </c>
      <c r="I48" s="165">
        <f t="shared" si="5"/>
        <v>-1.0188329731398604E-2</v>
      </c>
      <c r="J48" s="165">
        <f>H48/H39</f>
        <v>2.6834739520557118E-2</v>
      </c>
    </row>
    <row r="49" spans="2:10" x14ac:dyDescent="0.25">
      <c r="B49" s="163" t="s">
        <v>133</v>
      </c>
      <c r="C49" s="164">
        <v>7</v>
      </c>
      <c r="D49" s="164">
        <v>355</v>
      </c>
      <c r="E49" s="164">
        <v>333</v>
      </c>
      <c r="F49" s="164">
        <v>530</v>
      </c>
      <c r="G49" s="164">
        <v>415</v>
      </c>
      <c r="H49" s="164">
        <v>277</v>
      </c>
      <c r="I49" s="165">
        <f t="shared" si="5"/>
        <v>-0.33253012048192776</v>
      </c>
      <c r="J49" s="165">
        <f>H49/H39</f>
        <v>2.3185348868354091E-3</v>
      </c>
    </row>
    <row r="50" spans="2:10" x14ac:dyDescent="0.25">
      <c r="B50" s="163" t="s">
        <v>136</v>
      </c>
      <c r="C50" s="164">
        <v>20</v>
      </c>
      <c r="D50" s="164">
        <v>92</v>
      </c>
      <c r="E50" s="164">
        <v>214</v>
      </c>
      <c r="F50" s="164">
        <v>105</v>
      </c>
      <c r="G50" s="164">
        <v>129</v>
      </c>
      <c r="H50" s="164">
        <v>54</v>
      </c>
      <c r="I50" s="165">
        <f t="shared" si="5"/>
        <v>-0.58139534883720922</v>
      </c>
      <c r="J50" s="165">
        <f>H50/H39</f>
        <v>4.5198875050220971E-4</v>
      </c>
    </row>
    <row r="51" spans="2:10" x14ac:dyDescent="0.25">
      <c r="B51" s="168" t="s">
        <v>149</v>
      </c>
      <c r="C51" s="169">
        <f t="shared" ref="C51:H51" si="6">C43-SUM(C44:C50)</f>
        <v>6191</v>
      </c>
      <c r="D51" s="169">
        <f t="shared" si="6"/>
        <v>21967</v>
      </c>
      <c r="E51" s="169">
        <f t="shared" si="6"/>
        <v>21446</v>
      </c>
      <c r="F51" s="169">
        <f t="shared" si="6"/>
        <v>25457</v>
      </c>
      <c r="G51" s="169">
        <f t="shared" si="6"/>
        <v>27683</v>
      </c>
      <c r="H51" s="169">
        <f t="shared" si="6"/>
        <v>28850</v>
      </c>
      <c r="I51" s="170">
        <f t="shared" si="5"/>
        <v>4.2155835711447542E-2</v>
      </c>
      <c r="J51" s="170">
        <f>H51/H39</f>
        <v>0.24147917503682872</v>
      </c>
    </row>
    <row r="52" spans="2:10" x14ac:dyDescent="0.25">
      <c r="B52" s="155" t="s">
        <v>48</v>
      </c>
      <c r="C52" s="174"/>
      <c r="D52" s="174"/>
      <c r="E52" s="174"/>
      <c r="F52" s="174"/>
      <c r="G52" s="174"/>
      <c r="H52" s="174"/>
      <c r="I52" s="175"/>
      <c r="J52" s="175"/>
    </row>
    <row r="53" spans="2:10" x14ac:dyDescent="0.25">
      <c r="B53" s="156" t="s">
        <v>73</v>
      </c>
      <c r="C53" s="176">
        <v>1098</v>
      </c>
      <c r="D53" s="176">
        <v>2392</v>
      </c>
      <c r="E53" s="176">
        <v>3611</v>
      </c>
      <c r="F53" s="176">
        <v>1870</v>
      </c>
      <c r="G53" s="176">
        <v>2625</v>
      </c>
      <c r="H53" s="176">
        <v>3872</v>
      </c>
      <c r="I53" s="177">
        <f t="shared" ref="I53:I65" si="7">IFERROR(H53/G53-1,"-")</f>
        <v>0.47504761904761894</v>
      </c>
      <c r="J53" s="177">
        <f>H53/H53</f>
        <v>1</v>
      </c>
    </row>
    <row r="54" spans="2:10" x14ac:dyDescent="0.25">
      <c r="B54" s="159" t="s">
        <v>102</v>
      </c>
      <c r="C54" s="160">
        <v>326</v>
      </c>
      <c r="D54" s="160">
        <v>491</v>
      </c>
      <c r="E54" s="160">
        <v>2051</v>
      </c>
      <c r="F54" s="160">
        <v>644</v>
      </c>
      <c r="G54" s="160">
        <v>570</v>
      </c>
      <c r="H54" s="160">
        <v>1788</v>
      </c>
      <c r="I54" s="161">
        <f t="shared" si="7"/>
        <v>2.1368421052631579</v>
      </c>
      <c r="J54" s="161">
        <f>H54/H53</f>
        <v>0.46177685950413222</v>
      </c>
    </row>
    <row r="55" spans="2:10" x14ac:dyDescent="0.25">
      <c r="B55" s="163" t="s">
        <v>108</v>
      </c>
      <c r="C55" s="164">
        <v>128</v>
      </c>
      <c r="D55" s="164">
        <v>250</v>
      </c>
      <c r="E55" s="164">
        <v>1614</v>
      </c>
      <c r="F55" s="164">
        <v>537</v>
      </c>
      <c r="G55" s="164">
        <v>336</v>
      </c>
      <c r="H55" s="164">
        <v>976</v>
      </c>
      <c r="I55" s="165">
        <f t="shared" si="7"/>
        <v>1.9047619047619047</v>
      </c>
      <c r="J55" s="165">
        <f>H55/H53</f>
        <v>0.25206611570247933</v>
      </c>
    </row>
    <row r="56" spans="2:10" x14ac:dyDescent="0.25">
      <c r="B56" s="163" t="s">
        <v>105</v>
      </c>
      <c r="C56" s="164">
        <v>198</v>
      </c>
      <c r="D56" s="164">
        <v>241</v>
      </c>
      <c r="E56" s="164">
        <v>437</v>
      </c>
      <c r="F56" s="164">
        <v>107</v>
      </c>
      <c r="G56" s="164">
        <v>234</v>
      </c>
      <c r="H56" s="164">
        <v>812</v>
      </c>
      <c r="I56" s="165">
        <f t="shared" si="7"/>
        <v>2.4700854700854702</v>
      </c>
      <c r="J56" s="165">
        <f>H56/H53</f>
        <v>0.20971074380165289</v>
      </c>
    </row>
    <row r="57" spans="2:10" x14ac:dyDescent="0.25">
      <c r="B57" s="159" t="s">
        <v>112</v>
      </c>
      <c r="C57" s="160">
        <v>772</v>
      </c>
      <c r="D57" s="160">
        <v>1901</v>
      </c>
      <c r="E57" s="160">
        <v>1560</v>
      </c>
      <c r="F57" s="160">
        <v>1226</v>
      </c>
      <c r="G57" s="160">
        <v>2055</v>
      </c>
      <c r="H57" s="160">
        <v>2084</v>
      </c>
      <c r="I57" s="161">
        <f t="shared" si="7"/>
        <v>1.4111922141119226E-2</v>
      </c>
      <c r="J57" s="161">
        <f>H57/H53</f>
        <v>0.53822314049586772</v>
      </c>
    </row>
    <row r="58" spans="2:10" x14ac:dyDescent="0.25">
      <c r="B58" s="163" t="s">
        <v>115</v>
      </c>
      <c r="C58" s="164">
        <v>22</v>
      </c>
      <c r="D58" s="164">
        <v>805</v>
      </c>
      <c r="E58" s="164">
        <v>667</v>
      </c>
      <c r="F58" s="164">
        <v>778</v>
      </c>
      <c r="G58" s="164">
        <v>854</v>
      </c>
      <c r="H58" s="164">
        <v>559</v>
      </c>
      <c r="I58" s="165">
        <f t="shared" si="7"/>
        <v>-0.34543325526932089</v>
      </c>
      <c r="J58" s="165">
        <f>H58/H53</f>
        <v>0.1443698347107438</v>
      </c>
    </row>
    <row r="59" spans="2:10" x14ac:dyDescent="0.25">
      <c r="B59" s="163" t="s">
        <v>118</v>
      </c>
      <c r="C59" s="164">
        <v>207</v>
      </c>
      <c r="D59" s="164">
        <v>307</v>
      </c>
      <c r="E59" s="164">
        <v>126</v>
      </c>
      <c r="F59" s="164">
        <v>76</v>
      </c>
      <c r="G59" s="164">
        <v>266</v>
      </c>
      <c r="H59" s="164">
        <v>302</v>
      </c>
      <c r="I59" s="165">
        <f t="shared" si="7"/>
        <v>0.13533834586466176</v>
      </c>
      <c r="J59" s="165">
        <f>H59/H53</f>
        <v>7.7995867768595045E-2</v>
      </c>
    </row>
    <row r="60" spans="2:10" x14ac:dyDescent="0.25">
      <c r="B60" s="163" t="s">
        <v>121</v>
      </c>
      <c r="C60" s="164">
        <v>191</v>
      </c>
      <c r="D60" s="164">
        <v>178</v>
      </c>
      <c r="E60" s="164">
        <v>161</v>
      </c>
      <c r="F60" s="164">
        <v>70</v>
      </c>
      <c r="G60" s="164">
        <v>152</v>
      </c>
      <c r="H60" s="164">
        <v>328</v>
      </c>
      <c r="I60" s="165">
        <f t="shared" si="7"/>
        <v>1.1578947368421053</v>
      </c>
      <c r="J60" s="165">
        <f>H60/H53</f>
        <v>8.4710743801652888E-2</v>
      </c>
    </row>
    <row r="61" spans="2:10" x14ac:dyDescent="0.25">
      <c r="B61" s="163" t="s">
        <v>128</v>
      </c>
      <c r="C61" s="164">
        <v>22</v>
      </c>
      <c r="D61" s="164">
        <v>52</v>
      </c>
      <c r="E61" s="164">
        <v>23</v>
      </c>
      <c r="F61" s="164">
        <v>12</v>
      </c>
      <c r="G61" s="164">
        <v>39</v>
      </c>
      <c r="H61" s="164">
        <v>44</v>
      </c>
      <c r="I61" s="165">
        <f t="shared" si="7"/>
        <v>0.12820512820512819</v>
      </c>
      <c r="J61" s="165">
        <f>H61/H53</f>
        <v>1.1363636363636364E-2</v>
      </c>
    </row>
    <row r="62" spans="2:10" x14ac:dyDescent="0.25">
      <c r="B62" s="163" t="s">
        <v>124</v>
      </c>
      <c r="C62" s="164">
        <v>33</v>
      </c>
      <c r="D62" s="164">
        <v>20</v>
      </c>
      <c r="E62" s="164">
        <v>41</v>
      </c>
      <c r="F62" s="164">
        <v>7</v>
      </c>
      <c r="G62" s="164">
        <v>38</v>
      </c>
      <c r="H62" s="164">
        <v>79</v>
      </c>
      <c r="I62" s="165">
        <f t="shared" si="7"/>
        <v>1.0789473684210527</v>
      </c>
      <c r="J62" s="165">
        <f>H62/H53</f>
        <v>2.0402892561983473E-2</v>
      </c>
    </row>
    <row r="63" spans="2:10" x14ac:dyDescent="0.25">
      <c r="B63" s="163" t="s">
        <v>133</v>
      </c>
      <c r="C63" s="164">
        <v>5</v>
      </c>
      <c r="D63" s="164">
        <v>2</v>
      </c>
      <c r="E63" s="164">
        <v>4</v>
      </c>
      <c r="F63" s="164">
        <v>0</v>
      </c>
      <c r="G63" s="164">
        <v>3</v>
      </c>
      <c r="H63" s="164">
        <v>1</v>
      </c>
      <c r="I63" s="165">
        <f t="shared" si="7"/>
        <v>-0.66666666666666674</v>
      </c>
      <c r="J63" s="165">
        <f>H63/H53</f>
        <v>2.5826446280991736E-4</v>
      </c>
    </row>
    <row r="64" spans="2:10" x14ac:dyDescent="0.25">
      <c r="B64" s="163" t="s">
        <v>136</v>
      </c>
      <c r="C64" s="164">
        <v>1</v>
      </c>
      <c r="D64" s="164">
        <v>2</v>
      </c>
      <c r="E64" s="164">
        <v>1</v>
      </c>
      <c r="F64" s="164">
        <v>0</v>
      </c>
      <c r="G64" s="164">
        <v>212</v>
      </c>
      <c r="H64" s="164">
        <v>4</v>
      </c>
      <c r="I64" s="165">
        <f t="shared" si="7"/>
        <v>-0.98113207547169812</v>
      </c>
      <c r="J64" s="165">
        <f>H64/H53</f>
        <v>1.0330578512396695E-3</v>
      </c>
    </row>
    <row r="65" spans="2:10" x14ac:dyDescent="0.25">
      <c r="B65" s="168" t="s">
        <v>149</v>
      </c>
      <c r="C65" s="169">
        <f t="shared" ref="C65:H65" si="8">C57-SUM(C58:C64)</f>
        <v>291</v>
      </c>
      <c r="D65" s="169">
        <f t="shared" si="8"/>
        <v>535</v>
      </c>
      <c r="E65" s="169">
        <f t="shared" si="8"/>
        <v>537</v>
      </c>
      <c r="F65" s="169">
        <f t="shared" si="8"/>
        <v>283</v>
      </c>
      <c r="G65" s="169">
        <f t="shared" si="8"/>
        <v>491</v>
      </c>
      <c r="H65" s="169">
        <f t="shared" si="8"/>
        <v>767</v>
      </c>
      <c r="I65" s="170">
        <f t="shared" si="7"/>
        <v>0.56211812627291247</v>
      </c>
      <c r="J65" s="170">
        <f>H65/H53</f>
        <v>0.19808884297520662</v>
      </c>
    </row>
    <row r="66" spans="2:10" x14ac:dyDescent="0.25">
      <c r="B66" s="155" t="s">
        <v>49</v>
      </c>
      <c r="C66" s="174"/>
      <c r="D66" s="174"/>
      <c r="E66" s="174"/>
      <c r="F66" s="174"/>
      <c r="G66" s="174"/>
      <c r="H66" s="174"/>
      <c r="I66" s="175"/>
      <c r="J66" s="175"/>
    </row>
    <row r="67" spans="2:10" x14ac:dyDescent="0.25">
      <c r="B67" s="156" t="s">
        <v>73</v>
      </c>
      <c r="C67" s="176">
        <v>4327</v>
      </c>
      <c r="D67" s="176">
        <v>12688</v>
      </c>
      <c r="E67" s="176">
        <v>7550</v>
      </c>
      <c r="F67" s="176">
        <v>22267</v>
      </c>
      <c r="G67" s="176">
        <v>16341</v>
      </c>
      <c r="H67" s="176">
        <v>14916</v>
      </c>
      <c r="I67" s="177">
        <f t="shared" ref="I67:I79" si="9">IFERROR(H67/G67-1,"-")</f>
        <v>-8.7203965485588397E-2</v>
      </c>
      <c r="J67" s="177">
        <f>H67/H67</f>
        <v>1</v>
      </c>
    </row>
    <row r="68" spans="2:10" x14ac:dyDescent="0.25">
      <c r="B68" s="159" t="s">
        <v>102</v>
      </c>
      <c r="C68" s="160">
        <v>2594</v>
      </c>
      <c r="D68" s="160">
        <v>3581</v>
      </c>
      <c r="E68" s="160">
        <v>1078</v>
      </c>
      <c r="F68" s="160">
        <v>9559</v>
      </c>
      <c r="G68" s="160">
        <v>5218</v>
      </c>
      <c r="H68" s="160">
        <v>4632</v>
      </c>
      <c r="I68" s="161">
        <f t="shared" si="9"/>
        <v>-0.11230356458413182</v>
      </c>
      <c r="J68" s="161">
        <f>H68/H67</f>
        <v>0.31053901850362026</v>
      </c>
    </row>
    <row r="69" spans="2:10" x14ac:dyDescent="0.25">
      <c r="B69" s="163" t="s">
        <v>108</v>
      </c>
      <c r="C69" s="164">
        <v>2508</v>
      </c>
      <c r="D69" s="164">
        <v>2869</v>
      </c>
      <c r="E69" s="164">
        <v>149</v>
      </c>
      <c r="F69" s="164">
        <v>7565</v>
      </c>
      <c r="G69" s="164">
        <v>2736</v>
      </c>
      <c r="H69" s="164">
        <v>2461</v>
      </c>
      <c r="I69" s="165">
        <f t="shared" si="9"/>
        <v>-0.10051169590643272</v>
      </c>
      <c r="J69" s="165">
        <f>H69/H67</f>
        <v>0.16499061410565835</v>
      </c>
    </row>
    <row r="70" spans="2:10" x14ac:dyDescent="0.25">
      <c r="B70" s="163" t="s">
        <v>105</v>
      </c>
      <c r="C70" s="164">
        <v>86</v>
      </c>
      <c r="D70" s="164">
        <v>712</v>
      </c>
      <c r="E70" s="164">
        <v>929</v>
      </c>
      <c r="F70" s="164">
        <v>1994</v>
      </c>
      <c r="G70" s="164">
        <v>2482</v>
      </c>
      <c r="H70" s="164">
        <v>2171</v>
      </c>
      <c r="I70" s="165">
        <f t="shared" si="9"/>
        <v>-0.12530217566478641</v>
      </c>
      <c r="J70" s="165">
        <f>H70/H67</f>
        <v>0.14554840439796193</v>
      </c>
    </row>
    <row r="71" spans="2:10" x14ac:dyDescent="0.25">
      <c r="B71" s="159" t="s">
        <v>112</v>
      </c>
      <c r="C71" s="160">
        <v>1733</v>
      </c>
      <c r="D71" s="160">
        <v>9107</v>
      </c>
      <c r="E71" s="160">
        <v>6472</v>
      </c>
      <c r="F71" s="160">
        <v>12708</v>
      </c>
      <c r="G71" s="160">
        <v>11123</v>
      </c>
      <c r="H71" s="160">
        <v>10284</v>
      </c>
      <c r="I71" s="161">
        <f t="shared" si="9"/>
        <v>-7.5429290658994841E-2</v>
      </c>
      <c r="J71" s="161">
        <f>H71/H67</f>
        <v>0.68946098149637969</v>
      </c>
    </row>
    <row r="72" spans="2:10" x14ac:dyDescent="0.25">
      <c r="B72" s="163" t="s">
        <v>115</v>
      </c>
      <c r="C72" s="164">
        <v>114</v>
      </c>
      <c r="D72" s="164">
        <v>3337</v>
      </c>
      <c r="E72" s="164">
        <v>2577</v>
      </c>
      <c r="F72" s="164">
        <v>5266</v>
      </c>
      <c r="G72" s="164">
        <v>6557</v>
      </c>
      <c r="H72" s="164">
        <v>6715</v>
      </c>
      <c r="I72" s="165">
        <f t="shared" si="9"/>
        <v>2.4096385542168752E-2</v>
      </c>
      <c r="J72" s="165">
        <f>H72/H67</f>
        <v>0.45018771788683293</v>
      </c>
    </row>
    <row r="73" spans="2:10" x14ac:dyDescent="0.25">
      <c r="B73" s="163" t="s">
        <v>118</v>
      </c>
      <c r="C73" s="164">
        <v>260</v>
      </c>
      <c r="D73" s="164">
        <v>461</v>
      </c>
      <c r="E73" s="164">
        <v>396</v>
      </c>
      <c r="F73" s="164">
        <v>364</v>
      </c>
      <c r="G73" s="164">
        <v>554</v>
      </c>
      <c r="H73" s="164">
        <v>524</v>
      </c>
      <c r="I73" s="165">
        <f t="shared" si="9"/>
        <v>-5.4151624548736454E-2</v>
      </c>
      <c r="J73" s="165">
        <f>H73/H67</f>
        <v>3.5130061678734247E-2</v>
      </c>
    </row>
    <row r="74" spans="2:10" x14ac:dyDescent="0.25">
      <c r="B74" s="163" t="s">
        <v>121</v>
      </c>
      <c r="C74" s="164">
        <v>334</v>
      </c>
      <c r="D74" s="164">
        <v>2460</v>
      </c>
      <c r="E74" s="164">
        <v>659</v>
      </c>
      <c r="F74" s="164">
        <v>1661</v>
      </c>
      <c r="G74" s="164">
        <v>983</v>
      </c>
      <c r="H74" s="164">
        <v>561</v>
      </c>
      <c r="I74" s="165">
        <f t="shared" si="9"/>
        <v>-0.42929806714140384</v>
      </c>
      <c r="J74" s="165">
        <f>H74/H67</f>
        <v>3.7610619469026552E-2</v>
      </c>
    </row>
    <row r="75" spans="2:10" x14ac:dyDescent="0.25">
      <c r="B75" s="163" t="s">
        <v>128</v>
      </c>
      <c r="C75" s="164">
        <v>138</v>
      </c>
      <c r="D75" s="164">
        <v>150</v>
      </c>
      <c r="E75" s="164">
        <v>215</v>
      </c>
      <c r="F75" s="164">
        <v>656</v>
      </c>
      <c r="G75" s="164">
        <v>274</v>
      </c>
      <c r="H75" s="164">
        <v>329</v>
      </c>
      <c r="I75" s="165">
        <f t="shared" si="9"/>
        <v>0.2007299270072993</v>
      </c>
      <c r="J75" s="165">
        <f>H75/H67</f>
        <v>2.20568517028694E-2</v>
      </c>
    </row>
    <row r="76" spans="2:10" x14ac:dyDescent="0.25">
      <c r="B76" s="163" t="s">
        <v>124</v>
      </c>
      <c r="C76" s="164">
        <v>172</v>
      </c>
      <c r="D76" s="164">
        <v>20</v>
      </c>
      <c r="E76" s="164">
        <v>262</v>
      </c>
      <c r="F76" s="164">
        <v>476</v>
      </c>
      <c r="G76" s="164">
        <v>207</v>
      </c>
      <c r="H76" s="164">
        <v>122</v>
      </c>
      <c r="I76" s="165">
        <f t="shared" si="9"/>
        <v>-0.41062801932367154</v>
      </c>
      <c r="J76" s="165">
        <f>H76/H67</f>
        <v>8.1791364977205679E-3</v>
      </c>
    </row>
    <row r="77" spans="2:10" x14ac:dyDescent="0.25">
      <c r="B77" s="163" t="s">
        <v>133</v>
      </c>
      <c r="C77" s="164">
        <v>0</v>
      </c>
      <c r="D77" s="164">
        <v>2</v>
      </c>
      <c r="E77" s="164">
        <v>1</v>
      </c>
      <c r="F77" s="164">
        <v>0</v>
      </c>
      <c r="G77" s="164">
        <v>0</v>
      </c>
      <c r="H77" s="164">
        <v>14</v>
      </c>
      <c r="I77" s="165" t="str">
        <f t="shared" si="9"/>
        <v>-</v>
      </c>
      <c r="J77" s="165">
        <f>H77/H67</f>
        <v>9.3858943416465538E-4</v>
      </c>
    </row>
    <row r="78" spans="2:10" x14ac:dyDescent="0.25">
      <c r="B78" s="163" t="s">
        <v>136</v>
      </c>
      <c r="C78" s="164">
        <v>0</v>
      </c>
      <c r="D78" s="164">
        <v>13</v>
      </c>
      <c r="E78" s="164">
        <v>16</v>
      </c>
      <c r="F78" s="164">
        <v>22</v>
      </c>
      <c r="G78" s="164">
        <v>4</v>
      </c>
      <c r="H78" s="164">
        <v>6</v>
      </c>
      <c r="I78" s="165">
        <f t="shared" si="9"/>
        <v>0.5</v>
      </c>
      <c r="J78" s="165">
        <f>H78/H67</f>
        <v>4.0225261464199515E-4</v>
      </c>
    </row>
    <row r="79" spans="2:10" x14ac:dyDescent="0.25">
      <c r="B79" s="168" t="s">
        <v>149</v>
      </c>
      <c r="C79" s="169">
        <f t="shared" ref="C79:H79" si="10">C71-SUM(C72:C78)</f>
        <v>715</v>
      </c>
      <c r="D79" s="169">
        <f t="shared" si="10"/>
        <v>2664</v>
      </c>
      <c r="E79" s="169">
        <f t="shared" si="10"/>
        <v>2346</v>
      </c>
      <c r="F79" s="169">
        <f t="shared" si="10"/>
        <v>4263</v>
      </c>
      <c r="G79" s="169">
        <f t="shared" si="10"/>
        <v>2544</v>
      </c>
      <c r="H79" s="169">
        <f t="shared" si="10"/>
        <v>2013</v>
      </c>
      <c r="I79" s="170">
        <f t="shared" si="9"/>
        <v>-0.20872641509433965</v>
      </c>
      <c r="J79" s="170">
        <f>H79/H67</f>
        <v>0.13495575221238937</v>
      </c>
    </row>
    <row r="80" spans="2:10" x14ac:dyDescent="0.25">
      <c r="B80" s="155" t="s">
        <v>50</v>
      </c>
      <c r="C80" s="174"/>
      <c r="D80" s="174"/>
      <c r="E80" s="174"/>
      <c r="F80" s="174"/>
      <c r="G80" s="174"/>
      <c r="H80" s="174"/>
      <c r="I80" s="175"/>
      <c r="J80" s="175"/>
    </row>
    <row r="81" spans="2:10" x14ac:dyDescent="0.25">
      <c r="B81" s="156" t="s">
        <v>73</v>
      </c>
      <c r="C81" s="176">
        <v>18010</v>
      </c>
      <c r="D81" s="176">
        <v>53595</v>
      </c>
      <c r="E81" s="176">
        <v>58098</v>
      </c>
      <c r="F81" s="176">
        <v>77065</v>
      </c>
      <c r="G81" s="176">
        <v>77025</v>
      </c>
      <c r="H81" s="176">
        <v>72112</v>
      </c>
      <c r="I81" s="177">
        <f t="shared" ref="I81:I93" si="11">IFERROR(H81/G81-1,"-")</f>
        <v>-6.3784485556637405E-2</v>
      </c>
      <c r="J81" s="177">
        <f>H81/H81</f>
        <v>1</v>
      </c>
    </row>
    <row r="82" spans="2:10" x14ac:dyDescent="0.25">
      <c r="B82" s="159" t="s">
        <v>102</v>
      </c>
      <c r="C82" s="160">
        <v>10368</v>
      </c>
      <c r="D82" s="160">
        <v>31151</v>
      </c>
      <c r="E82" s="160">
        <v>31312</v>
      </c>
      <c r="F82" s="160">
        <v>41525</v>
      </c>
      <c r="G82" s="160">
        <v>41829</v>
      </c>
      <c r="H82" s="160">
        <v>42837</v>
      </c>
      <c r="I82" s="161">
        <f t="shared" si="11"/>
        <v>2.4098113748834527E-2</v>
      </c>
      <c r="J82" s="161">
        <f>H82/H81</f>
        <v>0.59403428000887504</v>
      </c>
    </row>
    <row r="83" spans="2:10" x14ac:dyDescent="0.25">
      <c r="B83" s="163" t="s">
        <v>108</v>
      </c>
      <c r="C83" s="164">
        <v>5202</v>
      </c>
      <c r="D83" s="164">
        <v>8590</v>
      </c>
      <c r="E83" s="164">
        <v>8929</v>
      </c>
      <c r="F83" s="164">
        <v>13978</v>
      </c>
      <c r="G83" s="164">
        <v>11039</v>
      </c>
      <c r="H83" s="164">
        <v>14847</v>
      </c>
      <c r="I83" s="165">
        <f t="shared" si="11"/>
        <v>0.34495878249841461</v>
      </c>
      <c r="J83" s="165">
        <f>H83/H81</f>
        <v>0.20588806301309076</v>
      </c>
    </row>
    <row r="84" spans="2:10" x14ac:dyDescent="0.25">
      <c r="B84" s="163" t="s">
        <v>105</v>
      </c>
      <c r="C84" s="164">
        <v>5166</v>
      </c>
      <c r="D84" s="164">
        <v>22561</v>
      </c>
      <c r="E84" s="164">
        <v>22383</v>
      </c>
      <c r="F84" s="164">
        <v>27547</v>
      </c>
      <c r="G84" s="164">
        <v>30790</v>
      </c>
      <c r="H84" s="164">
        <v>27990</v>
      </c>
      <c r="I84" s="165">
        <f t="shared" si="11"/>
        <v>-9.0938616433907105E-2</v>
      </c>
      <c r="J84" s="165">
        <f>H84/H81</f>
        <v>0.38814621699578433</v>
      </c>
    </row>
    <row r="85" spans="2:10" x14ac:dyDescent="0.25">
      <c r="B85" s="159" t="s">
        <v>112</v>
      </c>
      <c r="C85" s="160">
        <v>7642</v>
      </c>
      <c r="D85" s="160">
        <v>22444</v>
      </c>
      <c r="E85" s="160">
        <v>26786</v>
      </c>
      <c r="F85" s="160">
        <v>35540</v>
      </c>
      <c r="G85" s="160">
        <v>35196</v>
      </c>
      <c r="H85" s="160">
        <v>29275</v>
      </c>
      <c r="I85" s="161">
        <f t="shared" si="11"/>
        <v>-0.16822934424366409</v>
      </c>
      <c r="J85" s="161">
        <f>H85/H81</f>
        <v>0.40596571999112491</v>
      </c>
    </row>
    <row r="86" spans="2:10" x14ac:dyDescent="0.25">
      <c r="B86" s="163" t="s">
        <v>115</v>
      </c>
      <c r="C86" s="164">
        <v>497</v>
      </c>
      <c r="D86" s="164">
        <v>4239</v>
      </c>
      <c r="E86" s="164">
        <v>5598</v>
      </c>
      <c r="F86" s="164">
        <v>7123</v>
      </c>
      <c r="G86" s="164">
        <v>6847</v>
      </c>
      <c r="H86" s="164">
        <v>5858</v>
      </c>
      <c r="I86" s="165">
        <f t="shared" si="11"/>
        <v>-0.14444282167372569</v>
      </c>
      <c r="J86" s="165">
        <f>H86/H81</f>
        <v>8.1234745950743287E-2</v>
      </c>
    </row>
    <row r="87" spans="2:10" x14ac:dyDescent="0.25">
      <c r="B87" s="163" t="s">
        <v>118</v>
      </c>
      <c r="C87" s="164">
        <v>1334</v>
      </c>
      <c r="D87" s="164">
        <v>7619</v>
      </c>
      <c r="E87" s="164">
        <v>7834</v>
      </c>
      <c r="F87" s="164">
        <v>9191</v>
      </c>
      <c r="G87" s="164">
        <v>8407</v>
      </c>
      <c r="H87" s="164">
        <v>7080</v>
      </c>
      <c r="I87" s="165">
        <f t="shared" si="11"/>
        <v>-0.15784465326513619</v>
      </c>
      <c r="J87" s="165">
        <f>H87/H81</f>
        <v>9.8180607943199466E-2</v>
      </c>
    </row>
    <row r="88" spans="2:10" x14ac:dyDescent="0.25">
      <c r="B88" s="163" t="s">
        <v>121</v>
      </c>
      <c r="C88" s="164">
        <v>1601</v>
      </c>
      <c r="D88" s="164">
        <v>2303</v>
      </c>
      <c r="E88" s="164">
        <v>2825</v>
      </c>
      <c r="F88" s="164">
        <v>4892</v>
      </c>
      <c r="G88" s="164">
        <v>5607</v>
      </c>
      <c r="H88" s="164">
        <v>4684</v>
      </c>
      <c r="I88" s="165">
        <f t="shared" si="11"/>
        <v>-0.16461565899768149</v>
      </c>
      <c r="J88" s="165">
        <f>H88/H81</f>
        <v>6.495451519857999E-2</v>
      </c>
    </row>
    <row r="89" spans="2:10" x14ac:dyDescent="0.25">
      <c r="B89" s="163" t="s">
        <v>128</v>
      </c>
      <c r="C89" s="164">
        <v>138</v>
      </c>
      <c r="D89" s="164">
        <v>629</v>
      </c>
      <c r="E89" s="164">
        <v>669</v>
      </c>
      <c r="F89" s="164">
        <v>1100</v>
      </c>
      <c r="G89" s="164">
        <v>874</v>
      </c>
      <c r="H89" s="164">
        <v>860</v>
      </c>
      <c r="I89" s="165">
        <f t="shared" si="11"/>
        <v>-1.6018306636155555E-2</v>
      </c>
      <c r="J89" s="165">
        <f>H89/H81</f>
        <v>1.1925893055247393E-2</v>
      </c>
    </row>
    <row r="90" spans="2:10" x14ac:dyDescent="0.25">
      <c r="B90" s="163" t="s">
        <v>124</v>
      </c>
      <c r="C90" s="164">
        <v>260</v>
      </c>
      <c r="D90" s="164">
        <v>318</v>
      </c>
      <c r="E90" s="164">
        <v>353</v>
      </c>
      <c r="F90" s="164">
        <v>606</v>
      </c>
      <c r="G90" s="164">
        <v>504</v>
      </c>
      <c r="H90" s="164">
        <v>503</v>
      </c>
      <c r="I90" s="165">
        <f t="shared" si="11"/>
        <v>-1.9841269841269771E-3</v>
      </c>
      <c r="J90" s="165">
        <f>H90/H81</f>
        <v>6.9752607055691149E-3</v>
      </c>
    </row>
    <row r="91" spans="2:10" x14ac:dyDescent="0.25">
      <c r="B91" s="163" t="s">
        <v>133</v>
      </c>
      <c r="C91" s="164">
        <v>33</v>
      </c>
      <c r="D91" s="164">
        <v>77</v>
      </c>
      <c r="E91" s="164">
        <v>201</v>
      </c>
      <c r="F91" s="164">
        <v>111</v>
      </c>
      <c r="G91" s="164">
        <v>127</v>
      </c>
      <c r="H91" s="164">
        <v>65</v>
      </c>
      <c r="I91" s="165">
        <f t="shared" si="11"/>
        <v>-0.48818897637795278</v>
      </c>
      <c r="J91" s="165">
        <f>H91/H81</f>
        <v>9.0137563789660527E-4</v>
      </c>
    </row>
    <row r="92" spans="2:10" x14ac:dyDescent="0.25">
      <c r="B92" s="163" t="s">
        <v>136</v>
      </c>
      <c r="C92" s="164">
        <v>107</v>
      </c>
      <c r="D92" s="164">
        <v>39</v>
      </c>
      <c r="E92" s="164">
        <v>114</v>
      </c>
      <c r="F92" s="164">
        <v>74</v>
      </c>
      <c r="G92" s="164">
        <v>38</v>
      </c>
      <c r="H92" s="164">
        <v>52</v>
      </c>
      <c r="I92" s="165">
        <f t="shared" si="11"/>
        <v>0.36842105263157898</v>
      </c>
      <c r="J92" s="165">
        <f>H92/H81</f>
        <v>7.2110051031728422E-4</v>
      </c>
    </row>
    <row r="93" spans="2:10" x14ac:dyDescent="0.25">
      <c r="B93" s="168" t="s">
        <v>149</v>
      </c>
      <c r="C93" s="169">
        <f t="shared" ref="C93:H93" si="12">C85-SUM(C86:C92)</f>
        <v>3672</v>
      </c>
      <c r="D93" s="169">
        <f t="shared" si="12"/>
        <v>7220</v>
      </c>
      <c r="E93" s="169">
        <f t="shared" si="12"/>
        <v>9192</v>
      </c>
      <c r="F93" s="169">
        <f t="shared" si="12"/>
        <v>12443</v>
      </c>
      <c r="G93" s="169">
        <f t="shared" si="12"/>
        <v>12792</v>
      </c>
      <c r="H93" s="169">
        <f t="shared" si="12"/>
        <v>10173</v>
      </c>
      <c r="I93" s="170">
        <f t="shared" si="11"/>
        <v>-0.20473733583489684</v>
      </c>
      <c r="J93" s="170">
        <f>H93/H81</f>
        <v>0.14107222098957178</v>
      </c>
    </row>
    <row r="94" spans="2:10" x14ac:dyDescent="0.25">
      <c r="B94" s="155" t="s">
        <v>51</v>
      </c>
      <c r="C94" s="174"/>
      <c r="D94" s="174"/>
      <c r="E94" s="174"/>
      <c r="F94" s="174"/>
      <c r="G94" s="174"/>
      <c r="H94" s="174"/>
      <c r="I94" s="175"/>
      <c r="J94" s="175"/>
    </row>
    <row r="95" spans="2:10" x14ac:dyDescent="0.25">
      <c r="B95" s="156" t="s">
        <v>73</v>
      </c>
      <c r="C95" s="176">
        <v>2659</v>
      </c>
      <c r="D95" s="176">
        <v>3632</v>
      </c>
      <c r="E95" s="176">
        <v>5013</v>
      </c>
      <c r="F95" s="176">
        <v>4992</v>
      </c>
      <c r="G95" s="176">
        <v>4998</v>
      </c>
      <c r="H95" s="176">
        <v>5708</v>
      </c>
      <c r="I95" s="177">
        <f t="shared" ref="I95:I107" si="13">IFERROR(H95/G95-1,"-")</f>
        <v>0.1420568227290917</v>
      </c>
      <c r="J95" s="177">
        <f>H95/H95</f>
        <v>1</v>
      </c>
    </row>
    <row r="96" spans="2:10" x14ac:dyDescent="0.25">
      <c r="B96" s="159" t="s">
        <v>102</v>
      </c>
      <c r="C96" s="160">
        <v>1731</v>
      </c>
      <c r="D96" s="160">
        <v>2471</v>
      </c>
      <c r="E96" s="160">
        <v>3551</v>
      </c>
      <c r="F96" s="160">
        <v>3636</v>
      </c>
      <c r="G96" s="160">
        <v>3517</v>
      </c>
      <c r="H96" s="160">
        <v>4427</v>
      </c>
      <c r="I96" s="161">
        <f t="shared" si="13"/>
        <v>0.25874324708558438</v>
      </c>
      <c r="J96" s="161">
        <f>H96/H95</f>
        <v>0.7755781359495445</v>
      </c>
    </row>
    <row r="97" spans="2:10" x14ac:dyDescent="0.25">
      <c r="B97" s="163" t="s">
        <v>108</v>
      </c>
      <c r="C97" s="164">
        <v>1045</v>
      </c>
      <c r="D97" s="164">
        <v>1034</v>
      </c>
      <c r="E97" s="164">
        <v>1357</v>
      </c>
      <c r="F97" s="164">
        <v>1433</v>
      </c>
      <c r="G97" s="164">
        <v>1417</v>
      </c>
      <c r="H97" s="164">
        <v>2231</v>
      </c>
      <c r="I97" s="165">
        <f t="shared" si="13"/>
        <v>0.57445306986591382</v>
      </c>
      <c r="J97" s="165">
        <f>H97/H95</f>
        <v>0.39085494043447794</v>
      </c>
    </row>
    <row r="98" spans="2:10" x14ac:dyDescent="0.25">
      <c r="B98" s="163" t="s">
        <v>105</v>
      </c>
      <c r="C98" s="164">
        <v>686</v>
      </c>
      <c r="D98" s="164">
        <v>1437</v>
      </c>
      <c r="E98" s="164">
        <v>2194</v>
      </c>
      <c r="F98" s="164">
        <v>2203</v>
      </c>
      <c r="G98" s="164">
        <v>2100</v>
      </c>
      <c r="H98" s="164">
        <v>2196</v>
      </c>
      <c r="I98" s="165">
        <f t="shared" si="13"/>
        <v>4.5714285714285818E-2</v>
      </c>
      <c r="J98" s="165">
        <f>H98/H95</f>
        <v>0.38472319551506656</v>
      </c>
    </row>
    <row r="99" spans="2:10" x14ac:dyDescent="0.25">
      <c r="B99" s="159" t="s">
        <v>112</v>
      </c>
      <c r="C99" s="160">
        <v>928</v>
      </c>
      <c r="D99" s="160">
        <v>1161</v>
      </c>
      <c r="E99" s="160">
        <v>1462</v>
      </c>
      <c r="F99" s="160">
        <v>1356</v>
      </c>
      <c r="G99" s="160">
        <v>1481</v>
      </c>
      <c r="H99" s="160">
        <v>1281</v>
      </c>
      <c r="I99" s="161">
        <f t="shared" si="13"/>
        <v>-0.13504388926401079</v>
      </c>
      <c r="J99" s="161">
        <f>H99/H95</f>
        <v>0.2244218640504555</v>
      </c>
    </row>
    <row r="100" spans="2:10" x14ac:dyDescent="0.25">
      <c r="B100" s="163" t="s">
        <v>115</v>
      </c>
      <c r="C100" s="164">
        <v>19</v>
      </c>
      <c r="D100" s="164">
        <v>143</v>
      </c>
      <c r="E100" s="164">
        <v>149</v>
      </c>
      <c r="F100" s="164">
        <v>133</v>
      </c>
      <c r="G100" s="164">
        <v>124</v>
      </c>
      <c r="H100" s="164">
        <v>121</v>
      </c>
      <c r="I100" s="165">
        <f t="shared" si="13"/>
        <v>-2.4193548387096753E-2</v>
      </c>
      <c r="J100" s="165">
        <f>H100/H95</f>
        <v>2.1198318149964961E-2</v>
      </c>
    </row>
    <row r="101" spans="2:10" x14ac:dyDescent="0.25">
      <c r="B101" s="163" t="s">
        <v>118</v>
      </c>
      <c r="C101" s="164">
        <v>122</v>
      </c>
      <c r="D101" s="164">
        <v>190</v>
      </c>
      <c r="E101" s="164">
        <v>188</v>
      </c>
      <c r="F101" s="164">
        <v>242</v>
      </c>
      <c r="G101" s="164">
        <v>211</v>
      </c>
      <c r="H101" s="164">
        <v>193</v>
      </c>
      <c r="I101" s="165">
        <f t="shared" si="13"/>
        <v>-8.5308056872037907E-2</v>
      </c>
      <c r="J101" s="165">
        <f>H101/H95</f>
        <v>3.381219341275403E-2</v>
      </c>
    </row>
    <row r="102" spans="2:10" x14ac:dyDescent="0.25">
      <c r="B102" s="163" t="s">
        <v>121</v>
      </c>
      <c r="C102" s="164">
        <v>392</v>
      </c>
      <c r="D102" s="164">
        <v>279</v>
      </c>
      <c r="E102" s="164">
        <v>309</v>
      </c>
      <c r="F102" s="164">
        <v>294</v>
      </c>
      <c r="G102" s="164">
        <v>288</v>
      </c>
      <c r="H102" s="164">
        <v>264</v>
      </c>
      <c r="I102" s="165">
        <f t="shared" si="13"/>
        <v>-8.333333333333337E-2</v>
      </c>
      <c r="J102" s="165">
        <f>H102/H95</f>
        <v>4.6250875963559916E-2</v>
      </c>
    </row>
    <row r="103" spans="2:10" x14ac:dyDescent="0.25">
      <c r="B103" s="163" t="s">
        <v>128</v>
      </c>
      <c r="C103" s="164">
        <v>18</v>
      </c>
      <c r="D103" s="164">
        <v>81</v>
      </c>
      <c r="E103" s="164">
        <v>41</v>
      </c>
      <c r="F103" s="164">
        <v>42</v>
      </c>
      <c r="G103" s="164">
        <v>70</v>
      </c>
      <c r="H103" s="164">
        <v>38</v>
      </c>
      <c r="I103" s="165">
        <f t="shared" si="13"/>
        <v>-0.45714285714285718</v>
      </c>
      <c r="J103" s="165">
        <f>H103/H95</f>
        <v>6.657323055360897E-3</v>
      </c>
    </row>
    <row r="104" spans="2:10" x14ac:dyDescent="0.25">
      <c r="B104" s="163" t="s">
        <v>124</v>
      </c>
      <c r="C104" s="164">
        <v>44</v>
      </c>
      <c r="D104" s="164">
        <v>32</v>
      </c>
      <c r="E104" s="164">
        <v>32</v>
      </c>
      <c r="F104" s="164">
        <v>49</v>
      </c>
      <c r="G104" s="164">
        <v>38</v>
      </c>
      <c r="H104" s="164">
        <v>50</v>
      </c>
      <c r="I104" s="165">
        <f t="shared" si="13"/>
        <v>0.31578947368421062</v>
      </c>
      <c r="J104" s="165">
        <f>H104/H95</f>
        <v>8.7596355991590748E-3</v>
      </c>
    </row>
    <row r="105" spans="2:10" x14ac:dyDescent="0.25">
      <c r="B105" s="163" t="s">
        <v>133</v>
      </c>
      <c r="C105" s="164">
        <v>2</v>
      </c>
      <c r="D105" s="164">
        <v>6</v>
      </c>
      <c r="E105" s="164">
        <v>2</v>
      </c>
      <c r="F105" s="164">
        <v>0</v>
      </c>
      <c r="G105" s="164">
        <v>4</v>
      </c>
      <c r="H105" s="164">
        <v>9</v>
      </c>
      <c r="I105" s="165">
        <f t="shared" si="13"/>
        <v>1.25</v>
      </c>
      <c r="J105" s="165">
        <f>H105/H95</f>
        <v>1.5767344078486335E-3</v>
      </c>
    </row>
    <row r="106" spans="2:10" x14ac:dyDescent="0.25">
      <c r="B106" s="163" t="s">
        <v>136</v>
      </c>
      <c r="C106" s="164">
        <v>12</v>
      </c>
      <c r="D106" s="164">
        <v>6</v>
      </c>
      <c r="E106" s="164">
        <v>6</v>
      </c>
      <c r="F106" s="164">
        <v>4</v>
      </c>
      <c r="G106" s="164">
        <v>10</v>
      </c>
      <c r="H106" s="164">
        <v>2</v>
      </c>
      <c r="I106" s="165">
        <f t="shared" si="13"/>
        <v>-0.8</v>
      </c>
      <c r="J106" s="165">
        <f>H106/H95</f>
        <v>3.5038542396636298E-4</v>
      </c>
    </row>
    <row r="107" spans="2:10" x14ac:dyDescent="0.25">
      <c r="B107" s="168" t="s">
        <v>149</v>
      </c>
      <c r="C107" s="169">
        <f t="shared" ref="C107:H107" si="14">C99-SUM(C100:C106)</f>
        <v>319</v>
      </c>
      <c r="D107" s="169">
        <f t="shared" si="14"/>
        <v>424</v>
      </c>
      <c r="E107" s="169">
        <f t="shared" si="14"/>
        <v>735</v>
      </c>
      <c r="F107" s="169">
        <f t="shared" si="14"/>
        <v>592</v>
      </c>
      <c r="G107" s="169">
        <f t="shared" si="14"/>
        <v>736</v>
      </c>
      <c r="H107" s="169">
        <f t="shared" si="14"/>
        <v>604</v>
      </c>
      <c r="I107" s="170">
        <f t="shared" si="13"/>
        <v>-0.17934782608695654</v>
      </c>
      <c r="J107" s="170">
        <f>H107/H95</f>
        <v>0.10581639803784162</v>
      </c>
    </row>
    <row r="108" spans="2:10" x14ac:dyDescent="0.25">
      <c r="B108" s="155" t="s">
        <v>52</v>
      </c>
      <c r="C108" s="174"/>
      <c r="D108" s="174"/>
      <c r="E108" s="174"/>
      <c r="F108" s="174"/>
      <c r="G108" s="174"/>
      <c r="H108" s="174"/>
      <c r="I108" s="175"/>
      <c r="J108" s="175"/>
    </row>
    <row r="109" spans="2:10" x14ac:dyDescent="0.25">
      <c r="B109" s="156" t="s">
        <v>73</v>
      </c>
      <c r="C109" s="176">
        <v>6562</v>
      </c>
      <c r="D109" s="176">
        <v>15949</v>
      </c>
      <c r="E109" s="176">
        <v>20694</v>
      </c>
      <c r="F109" s="176">
        <v>21715</v>
      </c>
      <c r="G109" s="176">
        <v>23114</v>
      </c>
      <c r="H109" s="176">
        <v>19951</v>
      </c>
      <c r="I109" s="177">
        <f t="shared" ref="I109:I121" si="15">IFERROR(H109/G109-1,"-")</f>
        <v>-0.13684347148914078</v>
      </c>
      <c r="J109" s="177">
        <f>H109/H109</f>
        <v>1</v>
      </c>
    </row>
    <row r="110" spans="2:10" x14ac:dyDescent="0.25">
      <c r="B110" s="159" t="s">
        <v>102</v>
      </c>
      <c r="C110" s="160">
        <v>4181</v>
      </c>
      <c r="D110" s="160">
        <v>4088</v>
      </c>
      <c r="E110" s="160">
        <v>3914</v>
      </c>
      <c r="F110" s="160">
        <v>5934</v>
      </c>
      <c r="G110" s="160">
        <v>6261</v>
      </c>
      <c r="H110" s="160">
        <v>4435</v>
      </c>
      <c r="I110" s="161">
        <f t="shared" si="15"/>
        <v>-0.29164670180482355</v>
      </c>
      <c r="J110" s="161">
        <f>H110/H109</f>
        <v>0.22229462182346749</v>
      </c>
    </row>
    <row r="111" spans="2:10" x14ac:dyDescent="0.25">
      <c r="B111" s="163" t="s">
        <v>108</v>
      </c>
      <c r="C111" s="164">
        <v>3628</v>
      </c>
      <c r="D111" s="164">
        <v>1571</v>
      </c>
      <c r="E111" s="164">
        <v>1087</v>
      </c>
      <c r="F111" s="164">
        <v>1531</v>
      </c>
      <c r="G111" s="164">
        <v>2438</v>
      </c>
      <c r="H111" s="164">
        <v>2757</v>
      </c>
      <c r="I111" s="165">
        <f t="shared" si="15"/>
        <v>0.13084495488104997</v>
      </c>
      <c r="J111" s="165">
        <f>H111/H109</f>
        <v>0.13818856197684326</v>
      </c>
    </row>
    <row r="112" spans="2:10" x14ac:dyDescent="0.25">
      <c r="B112" s="163" t="s">
        <v>105</v>
      </c>
      <c r="C112" s="164">
        <v>553</v>
      </c>
      <c r="D112" s="164">
        <v>2517</v>
      </c>
      <c r="E112" s="164">
        <v>2827</v>
      </c>
      <c r="F112" s="164">
        <v>4403</v>
      </c>
      <c r="G112" s="164">
        <v>3823</v>
      </c>
      <c r="H112" s="164">
        <v>1678</v>
      </c>
      <c r="I112" s="165">
        <f t="shared" si="15"/>
        <v>-0.56107768767983257</v>
      </c>
      <c r="J112" s="165">
        <f>H112/H109</f>
        <v>8.4106059846624226E-2</v>
      </c>
    </row>
    <row r="113" spans="2:10" x14ac:dyDescent="0.25">
      <c r="B113" s="159" t="s">
        <v>112</v>
      </c>
      <c r="C113" s="160">
        <v>2381</v>
      </c>
      <c r="D113" s="160">
        <v>11861</v>
      </c>
      <c r="E113" s="160">
        <v>16780</v>
      </c>
      <c r="F113" s="160">
        <v>15781</v>
      </c>
      <c r="G113" s="160">
        <v>16853</v>
      </c>
      <c r="H113" s="160">
        <v>15516</v>
      </c>
      <c r="I113" s="161">
        <f t="shared" si="15"/>
        <v>-7.9333056429122362E-2</v>
      </c>
      <c r="J113" s="161">
        <f>H113/H109</f>
        <v>0.77770537817653251</v>
      </c>
    </row>
    <row r="114" spans="2:10" x14ac:dyDescent="0.25">
      <c r="B114" s="163" t="s">
        <v>115</v>
      </c>
      <c r="C114" s="164">
        <v>149</v>
      </c>
      <c r="D114" s="164">
        <v>7614</v>
      </c>
      <c r="E114" s="164">
        <v>11897</v>
      </c>
      <c r="F114" s="164">
        <v>10229</v>
      </c>
      <c r="G114" s="164">
        <v>11034</v>
      </c>
      <c r="H114" s="164">
        <v>10496</v>
      </c>
      <c r="I114" s="165">
        <f t="shared" si="15"/>
        <v>-4.8758383179264064E-2</v>
      </c>
      <c r="J114" s="165">
        <f>H114/H109</f>
        <v>0.52608891784872935</v>
      </c>
    </row>
    <row r="115" spans="2:10" x14ac:dyDescent="0.25">
      <c r="B115" s="163" t="s">
        <v>118</v>
      </c>
      <c r="C115" s="164">
        <v>398</v>
      </c>
      <c r="D115" s="164">
        <v>288</v>
      </c>
      <c r="E115" s="164">
        <v>523</v>
      </c>
      <c r="F115" s="164">
        <v>557</v>
      </c>
      <c r="G115" s="164">
        <v>654</v>
      </c>
      <c r="H115" s="164">
        <v>413</v>
      </c>
      <c r="I115" s="165">
        <f t="shared" si="15"/>
        <v>-0.36850152905198774</v>
      </c>
      <c r="J115" s="165">
        <f>H115/H109</f>
        <v>2.0700716756052329E-2</v>
      </c>
    </row>
    <row r="116" spans="2:10" x14ac:dyDescent="0.25">
      <c r="B116" s="163" t="s">
        <v>121</v>
      </c>
      <c r="C116" s="164">
        <v>726</v>
      </c>
      <c r="D116" s="164">
        <v>650</v>
      </c>
      <c r="E116" s="164">
        <v>1147</v>
      </c>
      <c r="F116" s="164">
        <v>1201</v>
      </c>
      <c r="G116" s="164">
        <v>1412</v>
      </c>
      <c r="H116" s="164">
        <v>1155</v>
      </c>
      <c r="I116" s="165">
        <f t="shared" si="15"/>
        <v>-0.18201133144475923</v>
      </c>
      <c r="J116" s="165">
        <f>H116/H109</f>
        <v>5.7891834995739563E-2</v>
      </c>
    </row>
    <row r="117" spans="2:10" x14ac:dyDescent="0.25">
      <c r="B117" s="163" t="s">
        <v>128</v>
      </c>
      <c r="C117" s="164">
        <v>59</v>
      </c>
      <c r="D117" s="164">
        <v>1005</v>
      </c>
      <c r="E117" s="164">
        <v>335</v>
      </c>
      <c r="F117" s="164">
        <v>517</v>
      </c>
      <c r="G117" s="164">
        <v>326</v>
      </c>
      <c r="H117" s="164">
        <v>248</v>
      </c>
      <c r="I117" s="165">
        <f t="shared" si="15"/>
        <v>-0.23926380368098155</v>
      </c>
      <c r="J117" s="165">
        <f>H117/H109</f>
        <v>1.2430454613803819E-2</v>
      </c>
    </row>
    <row r="118" spans="2:10" x14ac:dyDescent="0.25">
      <c r="B118" s="163" t="s">
        <v>124</v>
      </c>
      <c r="C118" s="164">
        <v>322</v>
      </c>
      <c r="D118" s="164">
        <v>275</v>
      </c>
      <c r="E118" s="164">
        <v>366</v>
      </c>
      <c r="F118" s="164">
        <v>265</v>
      </c>
      <c r="G118" s="164">
        <v>324</v>
      </c>
      <c r="H118" s="164">
        <v>196</v>
      </c>
      <c r="I118" s="165">
        <f t="shared" si="15"/>
        <v>-0.39506172839506171</v>
      </c>
      <c r="J118" s="165">
        <f>H118/H109</f>
        <v>9.8240689689739862E-3</v>
      </c>
    </row>
    <row r="119" spans="2:10" x14ac:dyDescent="0.25">
      <c r="B119" s="163" t="s">
        <v>133</v>
      </c>
      <c r="C119" s="164">
        <v>0</v>
      </c>
      <c r="D119" s="164">
        <v>16</v>
      </c>
      <c r="E119" s="164">
        <v>19</v>
      </c>
      <c r="F119" s="164">
        <v>9</v>
      </c>
      <c r="G119" s="164">
        <v>8</v>
      </c>
      <c r="H119" s="164">
        <v>114</v>
      </c>
      <c r="I119" s="165">
        <f t="shared" si="15"/>
        <v>13.25</v>
      </c>
      <c r="J119" s="165">
        <f>H119/H109</f>
        <v>5.7139992982807881E-3</v>
      </c>
    </row>
    <row r="120" spans="2:10" x14ac:dyDescent="0.25">
      <c r="B120" s="163" t="s">
        <v>136</v>
      </c>
      <c r="C120" s="164">
        <v>2</v>
      </c>
      <c r="D120" s="164">
        <v>18</v>
      </c>
      <c r="E120" s="164">
        <v>3</v>
      </c>
      <c r="F120" s="164">
        <v>11</v>
      </c>
      <c r="G120" s="164">
        <v>28</v>
      </c>
      <c r="H120" s="164">
        <v>102</v>
      </c>
      <c r="I120" s="165">
        <f t="shared" si="15"/>
        <v>2.6428571428571428</v>
      </c>
      <c r="J120" s="165">
        <f>H120/H109</f>
        <v>5.1125256879354418E-3</v>
      </c>
    </row>
    <row r="121" spans="2:10" x14ac:dyDescent="0.25">
      <c r="B121" s="168" t="s">
        <v>149</v>
      </c>
      <c r="C121" s="169">
        <f t="shared" ref="C121:H121" si="16">C113-SUM(C114:C120)</f>
        <v>725</v>
      </c>
      <c r="D121" s="169">
        <f t="shared" si="16"/>
        <v>1995</v>
      </c>
      <c r="E121" s="169">
        <f t="shared" si="16"/>
        <v>2490</v>
      </c>
      <c r="F121" s="169">
        <f t="shared" si="16"/>
        <v>2992</v>
      </c>
      <c r="G121" s="169">
        <f t="shared" si="16"/>
        <v>3067</v>
      </c>
      <c r="H121" s="169">
        <f t="shared" si="16"/>
        <v>2792</v>
      </c>
      <c r="I121" s="170">
        <f t="shared" si="15"/>
        <v>-8.9664166938376311E-2</v>
      </c>
      <c r="J121" s="170">
        <f>H121/H109</f>
        <v>0.13994286000701719</v>
      </c>
    </row>
    <row r="122" spans="2:10" x14ac:dyDescent="0.25">
      <c r="B122" s="155" t="s">
        <v>53</v>
      </c>
      <c r="C122" s="174"/>
      <c r="D122" s="174"/>
      <c r="E122" s="174"/>
      <c r="F122" s="174"/>
      <c r="G122" s="174"/>
      <c r="H122" s="174"/>
      <c r="I122" s="175"/>
      <c r="J122" s="175"/>
    </row>
    <row r="123" spans="2:10" x14ac:dyDescent="0.25">
      <c r="B123" s="156" t="s">
        <v>73</v>
      </c>
      <c r="C123" s="176">
        <v>12545</v>
      </c>
      <c r="D123" s="176">
        <v>18214</v>
      </c>
      <c r="E123" s="176">
        <v>17881</v>
      </c>
      <c r="F123" s="176">
        <v>17439</v>
      </c>
      <c r="G123" s="176">
        <v>22620</v>
      </c>
      <c r="H123" s="176">
        <v>20399</v>
      </c>
      <c r="I123" s="177">
        <f t="shared" ref="I123:I135" si="17">IFERROR(H123/G123-1,"-")</f>
        <v>-9.818744473916885E-2</v>
      </c>
      <c r="J123" s="177">
        <f>H123/H123</f>
        <v>1</v>
      </c>
    </row>
    <row r="124" spans="2:10" x14ac:dyDescent="0.25">
      <c r="B124" s="159" t="s">
        <v>102</v>
      </c>
      <c r="C124" s="160">
        <v>8659</v>
      </c>
      <c r="D124" s="160">
        <v>12721</v>
      </c>
      <c r="E124" s="160">
        <v>13214</v>
      </c>
      <c r="F124" s="160">
        <v>12647</v>
      </c>
      <c r="G124" s="160">
        <v>17139</v>
      </c>
      <c r="H124" s="160">
        <v>15337</v>
      </c>
      <c r="I124" s="161">
        <f t="shared" si="17"/>
        <v>-0.10514032323939548</v>
      </c>
      <c r="J124" s="161">
        <f>H124/H123</f>
        <v>0.75185058091082901</v>
      </c>
    </row>
    <row r="125" spans="2:10" x14ac:dyDescent="0.25">
      <c r="B125" s="163" t="s">
        <v>108</v>
      </c>
      <c r="C125" s="164">
        <v>4730</v>
      </c>
      <c r="D125" s="164">
        <v>6564</v>
      </c>
      <c r="E125" s="164">
        <v>6315</v>
      </c>
      <c r="F125" s="164">
        <v>5666</v>
      </c>
      <c r="G125" s="164">
        <v>9427</v>
      </c>
      <c r="H125" s="164">
        <v>7995</v>
      </c>
      <c r="I125" s="165">
        <f t="shared" si="17"/>
        <v>-0.15190410522965947</v>
      </c>
      <c r="J125" s="165">
        <f>H125/H123</f>
        <v>0.39193097700867691</v>
      </c>
    </row>
    <row r="126" spans="2:10" x14ac:dyDescent="0.25">
      <c r="B126" s="163" t="s">
        <v>105</v>
      </c>
      <c r="C126" s="164">
        <v>3929</v>
      </c>
      <c r="D126" s="164">
        <v>6157</v>
      </c>
      <c r="E126" s="164">
        <v>6899</v>
      </c>
      <c r="F126" s="164">
        <v>6981</v>
      </c>
      <c r="G126" s="164">
        <v>7712</v>
      </c>
      <c r="H126" s="164">
        <v>7342</v>
      </c>
      <c r="I126" s="165">
        <f t="shared" si="17"/>
        <v>-4.7977178423236566E-2</v>
      </c>
      <c r="J126" s="165">
        <f>H126/H123</f>
        <v>0.35991960390215205</v>
      </c>
    </row>
    <row r="127" spans="2:10" x14ac:dyDescent="0.25">
      <c r="B127" s="159" t="s">
        <v>112</v>
      </c>
      <c r="C127" s="160">
        <v>3886</v>
      </c>
      <c r="D127" s="160">
        <v>5493</v>
      </c>
      <c r="E127" s="160">
        <v>4667</v>
      </c>
      <c r="F127" s="160">
        <v>4792</v>
      </c>
      <c r="G127" s="160">
        <v>5481</v>
      </c>
      <c r="H127" s="160">
        <v>5062</v>
      </c>
      <c r="I127" s="161">
        <f t="shared" si="17"/>
        <v>-7.6445904032110934E-2</v>
      </c>
      <c r="J127" s="161">
        <f>H127/H123</f>
        <v>0.24814941908917104</v>
      </c>
    </row>
    <row r="128" spans="2:10" x14ac:dyDescent="0.25">
      <c r="B128" s="163" t="s">
        <v>115</v>
      </c>
      <c r="C128" s="164">
        <v>134</v>
      </c>
      <c r="D128" s="164">
        <v>466</v>
      </c>
      <c r="E128" s="164">
        <v>455</v>
      </c>
      <c r="F128" s="164">
        <v>385</v>
      </c>
      <c r="G128" s="164">
        <v>495</v>
      </c>
      <c r="H128" s="164">
        <v>433</v>
      </c>
      <c r="I128" s="165">
        <f t="shared" si="17"/>
        <v>-0.12525252525252528</v>
      </c>
      <c r="J128" s="165">
        <f>H128/H123</f>
        <v>2.1226530712289818E-2</v>
      </c>
    </row>
    <row r="129" spans="2:10" x14ac:dyDescent="0.25">
      <c r="B129" s="163" t="s">
        <v>118</v>
      </c>
      <c r="C129" s="164">
        <v>354</v>
      </c>
      <c r="D129" s="164">
        <v>480</v>
      </c>
      <c r="E129" s="164">
        <v>474</v>
      </c>
      <c r="F129" s="164">
        <v>450</v>
      </c>
      <c r="G129" s="164">
        <v>496</v>
      </c>
      <c r="H129" s="164">
        <v>497</v>
      </c>
      <c r="I129" s="165">
        <f t="shared" si="17"/>
        <v>2.0161290322580072E-3</v>
      </c>
      <c r="J129" s="165">
        <f>H129/H123</f>
        <v>2.4363939408794548E-2</v>
      </c>
    </row>
    <row r="130" spans="2:10" x14ac:dyDescent="0.25">
      <c r="B130" s="163" t="s">
        <v>121</v>
      </c>
      <c r="C130" s="164">
        <v>803</v>
      </c>
      <c r="D130" s="164">
        <v>585</v>
      </c>
      <c r="E130" s="164">
        <v>589</v>
      </c>
      <c r="F130" s="164">
        <v>640</v>
      </c>
      <c r="G130" s="164">
        <v>580</v>
      </c>
      <c r="H130" s="164">
        <v>541</v>
      </c>
      <c r="I130" s="165">
        <f t="shared" si="17"/>
        <v>-6.7241379310344795E-2</v>
      </c>
      <c r="J130" s="165">
        <f>H130/H123</f>
        <v>2.652090788764155E-2</v>
      </c>
    </row>
    <row r="131" spans="2:10" x14ac:dyDescent="0.25">
      <c r="B131" s="163" t="s">
        <v>128</v>
      </c>
      <c r="C131" s="164">
        <v>58</v>
      </c>
      <c r="D131" s="164">
        <v>143</v>
      </c>
      <c r="E131" s="164">
        <v>160</v>
      </c>
      <c r="F131" s="164">
        <v>146</v>
      </c>
      <c r="G131" s="164">
        <v>131</v>
      </c>
      <c r="H131" s="164">
        <v>133</v>
      </c>
      <c r="I131" s="165">
        <f t="shared" si="17"/>
        <v>1.5267175572519109E-2</v>
      </c>
      <c r="J131" s="165">
        <f>H131/H123</f>
        <v>6.5199274474238931E-3</v>
      </c>
    </row>
    <row r="132" spans="2:10" x14ac:dyDescent="0.25">
      <c r="B132" s="163" t="s">
        <v>124</v>
      </c>
      <c r="C132" s="164">
        <v>99</v>
      </c>
      <c r="D132" s="164">
        <v>117</v>
      </c>
      <c r="E132" s="164">
        <v>90</v>
      </c>
      <c r="F132" s="164">
        <v>133</v>
      </c>
      <c r="G132" s="164">
        <v>153</v>
      </c>
      <c r="H132" s="164">
        <v>110</v>
      </c>
      <c r="I132" s="165">
        <f t="shared" si="17"/>
        <v>-0.28104575163398693</v>
      </c>
      <c r="J132" s="165">
        <f>H132/H123</f>
        <v>5.392421197117506E-3</v>
      </c>
    </row>
    <row r="133" spans="2:10" x14ac:dyDescent="0.25">
      <c r="B133" s="163" t="s">
        <v>133</v>
      </c>
      <c r="C133" s="164">
        <v>14</v>
      </c>
      <c r="D133" s="164">
        <v>33</v>
      </c>
      <c r="E133" s="164">
        <v>21</v>
      </c>
      <c r="F133" s="164">
        <v>13</v>
      </c>
      <c r="G133" s="164">
        <v>12</v>
      </c>
      <c r="H133" s="164">
        <v>22</v>
      </c>
      <c r="I133" s="165">
        <f t="shared" si="17"/>
        <v>0.83333333333333326</v>
      </c>
      <c r="J133" s="165">
        <f>H133/H123</f>
        <v>1.0784842394235012E-3</v>
      </c>
    </row>
    <row r="134" spans="2:10" x14ac:dyDescent="0.25">
      <c r="B134" s="163" t="s">
        <v>136</v>
      </c>
      <c r="C134" s="164">
        <v>25</v>
      </c>
      <c r="D134" s="164">
        <v>52</v>
      </c>
      <c r="E134" s="164">
        <v>55</v>
      </c>
      <c r="F134" s="164">
        <v>46</v>
      </c>
      <c r="G134" s="164">
        <v>45</v>
      </c>
      <c r="H134" s="164">
        <v>46</v>
      </c>
      <c r="I134" s="165">
        <f t="shared" si="17"/>
        <v>2.2222222222222143E-2</v>
      </c>
      <c r="J134" s="165">
        <f>H134/H123</f>
        <v>2.255012500612775E-3</v>
      </c>
    </row>
    <row r="135" spans="2:10" x14ac:dyDescent="0.25">
      <c r="B135" s="168" t="s">
        <v>149</v>
      </c>
      <c r="C135" s="169">
        <f t="shared" ref="C135:H135" si="18">C127-SUM(C128:C134)</f>
        <v>2399</v>
      </c>
      <c r="D135" s="169">
        <f t="shared" si="18"/>
        <v>3617</v>
      </c>
      <c r="E135" s="169">
        <f t="shared" si="18"/>
        <v>2823</v>
      </c>
      <c r="F135" s="169">
        <f t="shared" si="18"/>
        <v>2979</v>
      </c>
      <c r="G135" s="169">
        <f t="shared" si="18"/>
        <v>3569</v>
      </c>
      <c r="H135" s="169">
        <f t="shared" si="18"/>
        <v>3280</v>
      </c>
      <c r="I135" s="170">
        <f t="shared" si="17"/>
        <v>-8.0975063042869166E-2</v>
      </c>
      <c r="J135" s="170">
        <f>H135/H123</f>
        <v>0.16079219569586745</v>
      </c>
    </row>
    <row r="136" spans="2:10" x14ac:dyDescent="0.25">
      <c r="B136" s="155" t="s">
        <v>54</v>
      </c>
      <c r="C136" s="174"/>
      <c r="D136" s="174"/>
      <c r="E136" s="174"/>
      <c r="F136" s="174"/>
      <c r="G136" s="174"/>
      <c r="H136" s="174"/>
      <c r="I136" s="175"/>
      <c r="J136" s="175"/>
    </row>
    <row r="137" spans="2:10" x14ac:dyDescent="0.25">
      <c r="B137" s="156" t="s">
        <v>73</v>
      </c>
      <c r="C137" s="176">
        <v>6823</v>
      </c>
      <c r="D137" s="176">
        <v>20251</v>
      </c>
      <c r="E137" s="176">
        <v>21547</v>
      </c>
      <c r="F137" s="176">
        <v>23449</v>
      </c>
      <c r="G137" s="176">
        <v>19536</v>
      </c>
      <c r="H137" s="176">
        <v>23254</v>
      </c>
      <c r="I137" s="177">
        <f t="shared" ref="I137:I149" si="19">IFERROR(H137/G137-1,"-")</f>
        <v>0.19031531531531543</v>
      </c>
      <c r="J137" s="177">
        <f>H137/H137</f>
        <v>1</v>
      </c>
    </row>
    <row r="138" spans="2:10" x14ac:dyDescent="0.25">
      <c r="B138" s="159" t="s">
        <v>102</v>
      </c>
      <c r="C138" s="160">
        <v>4087</v>
      </c>
      <c r="D138" s="160">
        <v>2857</v>
      </c>
      <c r="E138" s="160">
        <v>2472</v>
      </c>
      <c r="F138" s="160">
        <v>2206</v>
      </c>
      <c r="G138" s="160">
        <v>1847</v>
      </c>
      <c r="H138" s="160">
        <v>4643</v>
      </c>
      <c r="I138" s="161">
        <f t="shared" si="19"/>
        <v>1.5138061721710883</v>
      </c>
      <c r="J138" s="161">
        <f>H138/H137</f>
        <v>0.19966457383675926</v>
      </c>
    </row>
    <row r="139" spans="2:10" x14ac:dyDescent="0.25">
      <c r="B139" s="163" t="s">
        <v>108</v>
      </c>
      <c r="C139" s="164">
        <v>3398</v>
      </c>
      <c r="D139" s="164">
        <v>2228</v>
      </c>
      <c r="E139" s="164">
        <v>1623</v>
      </c>
      <c r="F139" s="164">
        <v>1464</v>
      </c>
      <c r="G139" s="164">
        <v>1032</v>
      </c>
      <c r="H139" s="164">
        <v>3251</v>
      </c>
      <c r="I139" s="165">
        <f t="shared" si="19"/>
        <v>2.1501937984496124</v>
      </c>
      <c r="J139" s="165">
        <f>H139/H137</f>
        <v>0.13980390470456697</v>
      </c>
    </row>
    <row r="140" spans="2:10" x14ac:dyDescent="0.25">
      <c r="B140" s="163" t="s">
        <v>105</v>
      </c>
      <c r="C140" s="164">
        <v>689</v>
      </c>
      <c r="D140" s="164">
        <v>629</v>
      </c>
      <c r="E140" s="164">
        <v>849</v>
      </c>
      <c r="F140" s="164">
        <v>742</v>
      </c>
      <c r="G140" s="164">
        <v>815</v>
      </c>
      <c r="H140" s="164">
        <v>1392</v>
      </c>
      <c r="I140" s="165">
        <f t="shared" si="19"/>
        <v>0.7079754601226993</v>
      </c>
      <c r="J140" s="165">
        <f>H140/H137</f>
        <v>5.9860669132192311E-2</v>
      </c>
    </row>
    <row r="141" spans="2:10" x14ac:dyDescent="0.25">
      <c r="B141" s="159" t="s">
        <v>112</v>
      </c>
      <c r="C141" s="160">
        <v>2736</v>
      </c>
      <c r="D141" s="160">
        <v>17394</v>
      </c>
      <c r="E141" s="160">
        <v>19075</v>
      </c>
      <c r="F141" s="160">
        <v>21243</v>
      </c>
      <c r="G141" s="160">
        <v>17689</v>
      </c>
      <c r="H141" s="160">
        <v>18611</v>
      </c>
      <c r="I141" s="161">
        <f t="shared" si="19"/>
        <v>5.2122788173441181E-2</v>
      </c>
      <c r="J141" s="161">
        <f>H141/H137</f>
        <v>0.80033542616324072</v>
      </c>
    </row>
    <row r="142" spans="2:10" x14ac:dyDescent="0.25">
      <c r="B142" s="163" t="s">
        <v>115</v>
      </c>
      <c r="C142" s="164">
        <v>56</v>
      </c>
      <c r="D142" s="164">
        <v>8204</v>
      </c>
      <c r="E142" s="164">
        <v>8883</v>
      </c>
      <c r="F142" s="164">
        <v>10301</v>
      </c>
      <c r="G142" s="164">
        <v>9728</v>
      </c>
      <c r="H142" s="164">
        <v>8166</v>
      </c>
      <c r="I142" s="165">
        <f t="shared" si="19"/>
        <v>-0.16056743421052633</v>
      </c>
      <c r="J142" s="165">
        <f>H142/H137</f>
        <v>0.35116539090049026</v>
      </c>
    </row>
    <row r="143" spans="2:10" x14ac:dyDescent="0.25">
      <c r="B143" s="163" t="s">
        <v>118</v>
      </c>
      <c r="C143" s="164">
        <v>262</v>
      </c>
      <c r="D143" s="164">
        <v>881</v>
      </c>
      <c r="E143" s="164">
        <v>1613</v>
      </c>
      <c r="F143" s="164">
        <v>1681</v>
      </c>
      <c r="G143" s="164">
        <v>829</v>
      </c>
      <c r="H143" s="164">
        <v>1370</v>
      </c>
      <c r="I143" s="165">
        <f t="shared" si="19"/>
        <v>0.65259348612786483</v>
      </c>
      <c r="J143" s="165">
        <f>H143/H137</f>
        <v>5.8914595338436397E-2</v>
      </c>
    </row>
    <row r="144" spans="2:10" x14ac:dyDescent="0.25">
      <c r="B144" s="163" t="s">
        <v>121</v>
      </c>
      <c r="C144" s="164">
        <v>899</v>
      </c>
      <c r="D144" s="164">
        <v>2517</v>
      </c>
      <c r="E144" s="164">
        <v>2516</v>
      </c>
      <c r="F144" s="164">
        <v>2477</v>
      </c>
      <c r="G144" s="164">
        <v>1698</v>
      </c>
      <c r="H144" s="164">
        <v>2147</v>
      </c>
      <c r="I144" s="165">
        <f t="shared" si="19"/>
        <v>0.26442873969375746</v>
      </c>
      <c r="J144" s="165">
        <f>H144/H137</f>
        <v>9.2328201599724782E-2</v>
      </c>
    </row>
    <row r="145" spans="2:10" x14ac:dyDescent="0.25">
      <c r="B145" s="163" t="s">
        <v>128</v>
      </c>
      <c r="C145" s="164">
        <v>38</v>
      </c>
      <c r="D145" s="164">
        <v>827</v>
      </c>
      <c r="E145" s="164">
        <v>516</v>
      </c>
      <c r="F145" s="164">
        <v>527</v>
      </c>
      <c r="G145" s="164">
        <v>280</v>
      </c>
      <c r="H145" s="164">
        <v>280</v>
      </c>
      <c r="I145" s="165">
        <f t="shared" si="19"/>
        <v>0</v>
      </c>
      <c r="J145" s="165">
        <f>H145/H137</f>
        <v>1.2040939193257074E-2</v>
      </c>
    </row>
    <row r="146" spans="2:10" x14ac:dyDescent="0.25">
      <c r="B146" s="163" t="s">
        <v>124</v>
      </c>
      <c r="C146" s="164">
        <v>120</v>
      </c>
      <c r="D146" s="164">
        <v>214</v>
      </c>
      <c r="E146" s="164">
        <v>518</v>
      </c>
      <c r="F146" s="164">
        <v>597</v>
      </c>
      <c r="G146" s="164">
        <v>211</v>
      </c>
      <c r="H146" s="164">
        <v>347</v>
      </c>
      <c r="I146" s="165">
        <f t="shared" si="19"/>
        <v>0.64454976303317535</v>
      </c>
      <c r="J146" s="165">
        <f>H146/H137</f>
        <v>1.4922163928786446E-2</v>
      </c>
    </row>
    <row r="147" spans="2:10" x14ac:dyDescent="0.25">
      <c r="B147" s="163" t="s">
        <v>133</v>
      </c>
      <c r="C147" s="164">
        <v>10</v>
      </c>
      <c r="D147" s="164">
        <v>22</v>
      </c>
      <c r="E147" s="164">
        <v>9</v>
      </c>
      <c r="F147" s="164">
        <v>22</v>
      </c>
      <c r="G147" s="164">
        <v>9</v>
      </c>
      <c r="H147" s="164">
        <v>15</v>
      </c>
      <c r="I147" s="165">
        <f t="shared" si="19"/>
        <v>0.66666666666666674</v>
      </c>
      <c r="J147" s="165">
        <f>H147/H137</f>
        <v>6.4505031392448611E-4</v>
      </c>
    </row>
    <row r="148" spans="2:10" x14ac:dyDescent="0.25">
      <c r="B148" s="163" t="s">
        <v>136</v>
      </c>
      <c r="C148" s="164">
        <v>3</v>
      </c>
      <c r="D148" s="164">
        <v>2</v>
      </c>
      <c r="E148" s="164">
        <v>28</v>
      </c>
      <c r="F148" s="164">
        <v>14</v>
      </c>
      <c r="G148" s="164">
        <v>14</v>
      </c>
      <c r="H148" s="164">
        <v>16</v>
      </c>
      <c r="I148" s="165">
        <f t="shared" si="19"/>
        <v>0.14285714285714279</v>
      </c>
      <c r="J148" s="165">
        <f>H148/H137</f>
        <v>6.8805366818611852E-4</v>
      </c>
    </row>
    <row r="149" spans="2:10" x14ac:dyDescent="0.25">
      <c r="B149" s="168" t="s">
        <v>149</v>
      </c>
      <c r="C149" s="169">
        <f t="shared" ref="C149:H149" si="20">C141-SUM(C142:C148)</f>
        <v>1348</v>
      </c>
      <c r="D149" s="169">
        <f t="shared" si="20"/>
        <v>4727</v>
      </c>
      <c r="E149" s="169">
        <f t="shared" si="20"/>
        <v>4992</v>
      </c>
      <c r="F149" s="169">
        <f t="shared" si="20"/>
        <v>5624</v>
      </c>
      <c r="G149" s="169">
        <f t="shared" si="20"/>
        <v>4920</v>
      </c>
      <c r="H149" s="169">
        <f t="shared" si="20"/>
        <v>6270</v>
      </c>
      <c r="I149" s="170">
        <f t="shared" si="19"/>
        <v>0.27439024390243905</v>
      </c>
      <c r="J149" s="170">
        <f>H149/H137</f>
        <v>0.26963103122043519</v>
      </c>
    </row>
    <row r="150" spans="2:10" x14ac:dyDescent="0.25">
      <c r="B150" s="155" t="s">
        <v>55</v>
      </c>
      <c r="C150" s="174"/>
      <c r="D150" s="174"/>
      <c r="E150" s="174"/>
      <c r="F150" s="174"/>
      <c r="G150" s="174"/>
      <c r="H150" s="174"/>
      <c r="I150" s="175"/>
      <c r="J150" s="175"/>
    </row>
    <row r="151" spans="2:10" x14ac:dyDescent="0.25">
      <c r="B151" s="156" t="s">
        <v>73</v>
      </c>
      <c r="C151" s="176">
        <v>5327</v>
      </c>
      <c r="D151" s="176">
        <v>9434</v>
      </c>
      <c r="E151" s="176">
        <v>9921</v>
      </c>
      <c r="F151" s="176">
        <v>10301</v>
      </c>
      <c r="G151" s="176">
        <v>9326</v>
      </c>
      <c r="H151" s="176">
        <v>8023</v>
      </c>
      <c r="I151" s="177">
        <f t="shared" ref="I151:I163" si="21">IFERROR(H151/G151-1,"-")</f>
        <v>-0.13971692043748662</v>
      </c>
      <c r="J151" s="177">
        <f>H151/H151</f>
        <v>1</v>
      </c>
    </row>
    <row r="152" spans="2:10" x14ac:dyDescent="0.25">
      <c r="B152" s="159" t="s">
        <v>102</v>
      </c>
      <c r="C152" s="160">
        <v>3665</v>
      </c>
      <c r="D152" s="160">
        <v>6122</v>
      </c>
      <c r="E152" s="160">
        <v>5621</v>
      </c>
      <c r="F152" s="160">
        <v>5739</v>
      </c>
      <c r="G152" s="160">
        <v>4763</v>
      </c>
      <c r="H152" s="160">
        <v>3480</v>
      </c>
      <c r="I152" s="161">
        <f t="shared" si="21"/>
        <v>-0.2693680453495696</v>
      </c>
      <c r="J152" s="161">
        <f>H152/H151</f>
        <v>0.43375296023931198</v>
      </c>
    </row>
    <row r="153" spans="2:10" x14ac:dyDescent="0.25">
      <c r="B153" s="163" t="s">
        <v>108</v>
      </c>
      <c r="C153" s="164">
        <v>3372</v>
      </c>
      <c r="D153" s="164">
        <v>4060</v>
      </c>
      <c r="E153" s="164">
        <v>3777</v>
      </c>
      <c r="F153" s="164">
        <v>3680</v>
      </c>
      <c r="G153" s="164">
        <v>2847</v>
      </c>
      <c r="H153" s="164">
        <v>1632</v>
      </c>
      <c r="I153" s="165">
        <f t="shared" si="21"/>
        <v>-0.4267650158061117</v>
      </c>
      <c r="J153" s="165">
        <f>H153/H151</f>
        <v>0.20341518135360837</v>
      </c>
    </row>
    <row r="154" spans="2:10" x14ac:dyDescent="0.25">
      <c r="B154" s="163" t="s">
        <v>105</v>
      </c>
      <c r="C154" s="164">
        <v>293</v>
      </c>
      <c r="D154" s="164">
        <v>2062</v>
      </c>
      <c r="E154" s="164">
        <v>1844</v>
      </c>
      <c r="F154" s="164">
        <v>2059</v>
      </c>
      <c r="G154" s="164">
        <v>1916</v>
      </c>
      <c r="H154" s="164">
        <v>1848</v>
      </c>
      <c r="I154" s="165">
        <f t="shared" si="21"/>
        <v>-3.5490605427974997E-2</v>
      </c>
      <c r="J154" s="165">
        <f>H154/H151</f>
        <v>0.23033777888570361</v>
      </c>
    </row>
    <row r="155" spans="2:10" x14ac:dyDescent="0.25">
      <c r="B155" s="159" t="s">
        <v>112</v>
      </c>
      <c r="C155" s="160">
        <v>1662</v>
      </c>
      <c r="D155" s="160">
        <v>3312</v>
      </c>
      <c r="E155" s="160">
        <v>4300</v>
      </c>
      <c r="F155" s="160">
        <v>4562</v>
      </c>
      <c r="G155" s="160">
        <v>4563</v>
      </c>
      <c r="H155" s="160">
        <v>4543</v>
      </c>
      <c r="I155" s="161">
        <f t="shared" si="21"/>
        <v>-4.3830813061582763E-3</v>
      </c>
      <c r="J155" s="161">
        <f>H155/H151</f>
        <v>0.56624703976068802</v>
      </c>
    </row>
    <row r="156" spans="2:10" x14ac:dyDescent="0.25">
      <c r="B156" s="163" t="s">
        <v>115</v>
      </c>
      <c r="C156" s="164">
        <v>62</v>
      </c>
      <c r="D156" s="164">
        <v>1248</v>
      </c>
      <c r="E156" s="164">
        <v>1539</v>
      </c>
      <c r="F156" s="164">
        <v>1363</v>
      </c>
      <c r="G156" s="164">
        <v>1223</v>
      </c>
      <c r="H156" s="164">
        <v>1537</v>
      </c>
      <c r="I156" s="165">
        <f t="shared" si="21"/>
        <v>0.25674570727718726</v>
      </c>
      <c r="J156" s="165">
        <f>H156/H151</f>
        <v>0.19157422410569613</v>
      </c>
    </row>
    <row r="157" spans="2:10" x14ac:dyDescent="0.25">
      <c r="B157" s="163" t="s">
        <v>118</v>
      </c>
      <c r="C157" s="164">
        <v>257</v>
      </c>
      <c r="D157" s="164">
        <v>704</v>
      </c>
      <c r="E157" s="164">
        <v>710</v>
      </c>
      <c r="F157" s="164">
        <v>769</v>
      </c>
      <c r="G157" s="164">
        <v>675</v>
      </c>
      <c r="H157" s="164">
        <v>589</v>
      </c>
      <c r="I157" s="165">
        <f t="shared" si="21"/>
        <v>-0.12740740740740741</v>
      </c>
      <c r="J157" s="165">
        <f>H157/H151</f>
        <v>7.3413934937055961E-2</v>
      </c>
    </row>
    <row r="158" spans="2:10" x14ac:dyDescent="0.25">
      <c r="B158" s="163" t="s">
        <v>121</v>
      </c>
      <c r="C158" s="164">
        <v>638</v>
      </c>
      <c r="D158" s="164">
        <v>408</v>
      </c>
      <c r="E158" s="164">
        <v>845</v>
      </c>
      <c r="F158" s="164">
        <v>932</v>
      </c>
      <c r="G158" s="164">
        <v>1198</v>
      </c>
      <c r="H158" s="164">
        <v>1148</v>
      </c>
      <c r="I158" s="165">
        <f t="shared" si="21"/>
        <v>-4.173622704507518E-2</v>
      </c>
      <c r="J158" s="165">
        <f>H158/H151</f>
        <v>0.14308862021687649</v>
      </c>
    </row>
    <row r="159" spans="2:10" x14ac:dyDescent="0.25">
      <c r="B159" s="163" t="s">
        <v>128</v>
      </c>
      <c r="C159" s="164">
        <v>56</v>
      </c>
      <c r="D159" s="164">
        <v>76</v>
      </c>
      <c r="E159" s="164">
        <v>105</v>
      </c>
      <c r="F159" s="164">
        <v>156</v>
      </c>
      <c r="G159" s="164">
        <v>128</v>
      </c>
      <c r="H159" s="164">
        <v>148</v>
      </c>
      <c r="I159" s="165">
        <f t="shared" si="21"/>
        <v>0.15625</v>
      </c>
      <c r="J159" s="165">
        <f>H159/H151</f>
        <v>1.8446964975694879E-2</v>
      </c>
    </row>
    <row r="160" spans="2:10" x14ac:dyDescent="0.25">
      <c r="B160" s="163" t="s">
        <v>124</v>
      </c>
      <c r="C160" s="164">
        <v>64</v>
      </c>
      <c r="D160" s="164">
        <v>117</v>
      </c>
      <c r="E160" s="164">
        <v>131</v>
      </c>
      <c r="F160" s="164">
        <v>158</v>
      </c>
      <c r="G160" s="164">
        <v>161</v>
      </c>
      <c r="H160" s="164">
        <v>153</v>
      </c>
      <c r="I160" s="165">
        <f t="shared" si="21"/>
        <v>-4.9689440993788803E-2</v>
      </c>
      <c r="J160" s="165">
        <f>H160/H151</f>
        <v>1.9070173251900784E-2</v>
      </c>
    </row>
    <row r="161" spans="2:10" x14ac:dyDescent="0.25">
      <c r="B161" s="163" t="s">
        <v>133</v>
      </c>
      <c r="C161" s="164">
        <v>1</v>
      </c>
      <c r="D161" s="164">
        <v>11</v>
      </c>
      <c r="E161" s="164">
        <v>25</v>
      </c>
      <c r="F161" s="164">
        <v>1</v>
      </c>
      <c r="G161" s="164">
        <v>4</v>
      </c>
      <c r="H161" s="164">
        <v>4</v>
      </c>
      <c r="I161" s="165">
        <f t="shared" si="21"/>
        <v>0</v>
      </c>
      <c r="J161" s="165">
        <f>H161/H151</f>
        <v>4.9856662096472645E-4</v>
      </c>
    </row>
    <row r="162" spans="2:10" x14ac:dyDescent="0.25">
      <c r="B162" s="163" t="s">
        <v>136</v>
      </c>
      <c r="C162" s="164">
        <v>23</v>
      </c>
      <c r="D162" s="164">
        <v>12</v>
      </c>
      <c r="E162" s="164">
        <v>5</v>
      </c>
      <c r="F162" s="164">
        <v>3</v>
      </c>
      <c r="G162" s="164">
        <v>18</v>
      </c>
      <c r="H162" s="164">
        <v>4</v>
      </c>
      <c r="I162" s="165">
        <f t="shared" si="21"/>
        <v>-0.77777777777777779</v>
      </c>
      <c r="J162" s="165">
        <f>H162/H151</f>
        <v>4.9856662096472645E-4</v>
      </c>
    </row>
    <row r="163" spans="2:10" x14ac:dyDescent="0.25">
      <c r="B163" s="168" t="s">
        <v>149</v>
      </c>
      <c r="C163" s="169">
        <f t="shared" ref="C163:H163" si="22">C155-SUM(C156:C162)</f>
        <v>561</v>
      </c>
      <c r="D163" s="169">
        <f t="shared" si="22"/>
        <v>736</v>
      </c>
      <c r="E163" s="169">
        <f t="shared" si="22"/>
        <v>940</v>
      </c>
      <c r="F163" s="169">
        <f t="shared" si="22"/>
        <v>1180</v>
      </c>
      <c r="G163" s="169">
        <f t="shared" si="22"/>
        <v>1156</v>
      </c>
      <c r="H163" s="169">
        <f t="shared" si="22"/>
        <v>960</v>
      </c>
      <c r="I163" s="170">
        <f t="shared" si="21"/>
        <v>-0.16955017301038067</v>
      </c>
      <c r="J163" s="170">
        <f>H163/H151</f>
        <v>0.11965598903153433</v>
      </c>
    </row>
    <row r="164" spans="2:10" x14ac:dyDescent="0.25">
      <c r="C164" s="81"/>
      <c r="D164" s="81"/>
      <c r="E164" s="81"/>
      <c r="F164" s="81"/>
      <c r="G164" s="81"/>
      <c r="H164" s="81"/>
      <c r="I164" s="81"/>
    </row>
    <row r="165" spans="2:10" x14ac:dyDescent="0.25">
      <c r="B165" s="107" t="s">
        <v>57</v>
      </c>
      <c r="C165" s="107"/>
      <c r="D165" s="107"/>
      <c r="E165" s="107"/>
      <c r="F165" s="107"/>
      <c r="G165" s="107"/>
      <c r="H165" s="107"/>
      <c r="I165" s="107"/>
      <c r="J165" s="107"/>
    </row>
  </sheetData>
  <mergeCells count="3">
    <mergeCell ref="B6:J6"/>
    <mergeCell ref="M6:T6"/>
    <mergeCell ref="C8:J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1B052-9408-4500-A8B3-29A092E35725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  <col min="16" max="25" width="11.42578125" hidden="1" customWidth="1"/>
  </cols>
  <sheetData>
    <row r="1" spans="1:25" ht="42.75" customHeight="1" x14ac:dyDescent="0.25"/>
    <row r="4" spans="1:25" ht="42" customHeight="1" thickBot="1" x14ac:dyDescent="0.3">
      <c r="B4" s="276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4" s="276"/>
      <c r="D4" s="276"/>
      <c r="E4" s="276"/>
      <c r="F4" s="276"/>
      <c r="G4" s="276"/>
      <c r="H4" s="276"/>
      <c r="I4" s="276"/>
      <c r="J4" s="276"/>
      <c r="K4" s="144"/>
      <c r="L4" s="144"/>
      <c r="M4" s="144"/>
      <c r="P4" s="143" t="s">
        <v>262</v>
      </c>
      <c r="Q4" s="144"/>
      <c r="R4" s="144"/>
      <c r="S4" s="144"/>
      <c r="T4" s="144"/>
      <c r="U4" s="144"/>
      <c r="V4" s="144"/>
      <c r="W4" s="144"/>
      <c r="X4" s="144"/>
      <c r="Y4" s="144"/>
    </row>
    <row r="5" spans="1:25" ht="6" customHeight="1" x14ac:dyDescent="0.25"/>
    <row r="6" spans="1:25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L6" s="308"/>
      <c r="M6" s="308"/>
      <c r="P6" s="145"/>
      <c r="Q6" s="307" t="s">
        <v>45</v>
      </c>
      <c r="R6" s="308"/>
      <c r="S6" s="308"/>
      <c r="T6" s="308"/>
      <c r="U6" s="308"/>
      <c r="V6" s="308"/>
      <c r="W6" s="308"/>
      <c r="X6" s="308"/>
      <c r="Y6" s="308"/>
    </row>
    <row r="7" spans="1:25" s="146" customFormat="1" ht="72" customHeight="1" x14ac:dyDescent="0.25">
      <c r="B7" s="147"/>
      <c r="C7" s="172" t="s">
        <v>263</v>
      </c>
      <c r="D7" s="172" t="s">
        <v>264</v>
      </c>
      <c r="E7" s="172" t="s">
        <v>265</v>
      </c>
      <c r="F7" s="172" t="s">
        <v>266</v>
      </c>
      <c r="G7" s="172" t="s">
        <v>267</v>
      </c>
      <c r="H7" s="172" t="s">
        <v>268</v>
      </c>
      <c r="I7" s="173" t="str">
        <f>CONCATENATE("var. ",RIGHT(H7,2),"/",RIGHT(G7,2))</f>
        <v>var. 26/25</v>
      </c>
      <c r="J7" s="173" t="str">
        <f>CONCATENATE("var. ",RIGHT(H7,2),"/",RIGHT(D7,2))</f>
        <v>var. 26/22</v>
      </c>
      <c r="K7" s="172" t="str">
        <f>CONCATENATE("dif. ",RIGHT(H7,2),"/",RIGHT(G7,2))</f>
        <v>dif. 26/25</v>
      </c>
      <c r="L7" s="172" t="str">
        <f>CONCATENATE("dif. ",RIGHT(H7,2),"/",RIGHT(D7,2))</f>
        <v>dif. 26/22</v>
      </c>
      <c r="M7" s="173" t="str">
        <f>CONCATENATE("Cuota s/ total lugares de residencia ",RIGHT(H7,4))</f>
        <v>Cuota s/ total lugares de residencia 2026</v>
      </c>
      <c r="P7" s="147"/>
      <c r="Q7" s="172" t="s">
        <v>263</v>
      </c>
      <c r="R7" s="172" t="s">
        <v>264</v>
      </c>
      <c r="S7" s="172" t="s">
        <v>265</v>
      </c>
      <c r="T7" s="172" t="s">
        <v>266</v>
      </c>
      <c r="U7" s="172" t="s">
        <v>267</v>
      </c>
      <c r="V7" s="172" t="s">
        <v>268</v>
      </c>
      <c r="W7" s="173" t="str">
        <f>CONCATENATE("var. ",RIGHT(V7,2),"/",RIGHT(U7,2))</f>
        <v>var. 26/25</v>
      </c>
      <c r="X7" s="172" t="str">
        <f>CONCATENATE("dif. ",RIGHT(V7,2),"/",RIGHT(U7,2))</f>
        <v>dif. 26/25</v>
      </c>
      <c r="Y7" s="173" t="str">
        <f>CONCATENATE("Cuota s/ total lugares de residencia ",RIGHT(V7,4))</f>
        <v>Cuota s/ total lugares de residencia 2026</v>
      </c>
    </row>
    <row r="8" spans="1:25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4"/>
      <c r="L8" s="153"/>
      <c r="M8" s="153"/>
      <c r="P8" s="155" t="s">
        <v>49</v>
      </c>
      <c r="Q8" s="153"/>
      <c r="R8" s="153"/>
      <c r="S8" s="153"/>
      <c r="T8" s="153"/>
      <c r="U8" s="153"/>
      <c r="V8" s="154"/>
      <c r="W8" s="154"/>
      <c r="X8" s="154"/>
      <c r="Y8" s="153"/>
    </row>
    <row r="9" spans="1:25" x14ac:dyDescent="0.25">
      <c r="A9" s="1" t="s">
        <v>101</v>
      </c>
      <c r="B9" s="156" t="s">
        <v>73</v>
      </c>
      <c r="C9" s="176">
        <v>378303</v>
      </c>
      <c r="D9" s="176">
        <v>1821530</v>
      </c>
      <c r="E9" s="176">
        <v>2092095</v>
      </c>
      <c r="F9" s="176">
        <v>2242211</v>
      </c>
      <c r="G9" s="176">
        <v>2228887</v>
      </c>
      <c r="H9" s="176">
        <v>2217196</v>
      </c>
      <c r="I9" s="177">
        <f>IFERROR(H9/G9-1,"-")</f>
        <v>-5.2452188020298829E-3</v>
      </c>
      <c r="J9" s="177">
        <f>IFERROR(H9/D9-1,"-")</f>
        <v>0.21721629619056504</v>
      </c>
      <c r="K9" s="176">
        <f>H9-G9</f>
        <v>-11691</v>
      </c>
      <c r="L9" s="176">
        <f>H9-D9</f>
        <v>395666</v>
      </c>
      <c r="M9" s="177">
        <f t="shared" ref="M9:M21" si="0">H9/H$9</f>
        <v>1</v>
      </c>
      <c r="P9" s="156" t="s">
        <v>73</v>
      </c>
      <c r="Q9" s="176">
        <v>13697</v>
      </c>
      <c r="R9" s="176">
        <v>56946</v>
      </c>
      <c r="S9" s="176">
        <v>71722</v>
      </c>
      <c r="T9" s="176">
        <v>100800</v>
      </c>
      <c r="U9" s="176">
        <v>78000</v>
      </c>
      <c r="V9" s="176">
        <v>79903</v>
      </c>
      <c r="W9" s="177">
        <f>IFERROR(V9/U9-1,"-")</f>
        <v>2.4397435897435926E-2</v>
      </c>
      <c r="X9" s="176">
        <f>V9-U9</f>
        <v>1903</v>
      </c>
      <c r="Y9" s="177">
        <f t="shared" ref="Y9:Y21" si="1">V9/V$9</f>
        <v>1</v>
      </c>
    </row>
    <row r="10" spans="1:25" x14ac:dyDescent="0.25">
      <c r="A10" s="162" t="s">
        <v>108</v>
      </c>
      <c r="B10" s="159" t="s">
        <v>102</v>
      </c>
      <c r="C10" s="160">
        <v>194447</v>
      </c>
      <c r="D10" s="160">
        <v>345836</v>
      </c>
      <c r="E10" s="160">
        <v>368879</v>
      </c>
      <c r="F10" s="160">
        <v>368938</v>
      </c>
      <c r="G10" s="160">
        <v>373306</v>
      </c>
      <c r="H10" s="160">
        <v>382383</v>
      </c>
      <c r="I10" s="178">
        <f>IFERROR(H10/G10-1,"-")</f>
        <v>2.4315173075171614E-2</v>
      </c>
      <c r="J10" s="161">
        <f t="shared" ref="J10:J21" si="2">IFERROR(H10/D10-1,"-")</f>
        <v>0.10567725742837641</v>
      </c>
      <c r="K10" s="160">
        <f t="shared" ref="K10:K20" si="3">H10-G10</f>
        <v>9077</v>
      </c>
      <c r="L10" s="160">
        <f t="shared" ref="L10:L21" si="4">H10-D10</f>
        <v>36547</v>
      </c>
      <c r="M10" s="161">
        <f t="shared" si="0"/>
        <v>0.17246242551402763</v>
      </c>
      <c r="P10" s="159" t="s">
        <v>102</v>
      </c>
      <c r="Q10" s="160">
        <v>6965</v>
      </c>
      <c r="R10" s="160">
        <v>12964</v>
      </c>
      <c r="S10" s="160">
        <v>7172</v>
      </c>
      <c r="T10" s="160">
        <v>21594</v>
      </c>
      <c r="U10" s="160">
        <v>13320</v>
      </c>
      <c r="V10" s="160">
        <v>16788</v>
      </c>
      <c r="W10" s="178">
        <f>IFERROR(V10/U10-1,"-")</f>
        <v>0.26036036036036037</v>
      </c>
      <c r="X10" s="159">
        <f t="shared" ref="X10:X20" si="5">V10-U10</f>
        <v>3468</v>
      </c>
      <c r="Y10" s="161">
        <f t="shared" si="1"/>
        <v>0.21010475201181433</v>
      </c>
    </row>
    <row r="11" spans="1:25" x14ac:dyDescent="0.25">
      <c r="A11" s="162" t="s">
        <v>105</v>
      </c>
      <c r="B11" s="163" t="s">
        <v>108</v>
      </c>
      <c r="C11" s="164">
        <v>135054</v>
      </c>
      <c r="D11" s="164">
        <v>149185</v>
      </c>
      <c r="E11" s="164">
        <v>146637</v>
      </c>
      <c r="F11" s="164">
        <v>140817</v>
      </c>
      <c r="G11" s="164">
        <v>135758</v>
      </c>
      <c r="H11" s="164">
        <v>154908</v>
      </c>
      <c r="I11" s="179">
        <f>IFERROR(H11/G11-1,"-")</f>
        <v>0.14105982704518327</v>
      </c>
      <c r="J11" s="165">
        <f t="shared" si="2"/>
        <v>3.8361765593055708E-2</v>
      </c>
      <c r="K11" s="164">
        <f t="shared" si="3"/>
        <v>19150</v>
      </c>
      <c r="L11" s="164">
        <f t="shared" si="4"/>
        <v>5723</v>
      </c>
      <c r="M11" s="165">
        <f t="shared" si="0"/>
        <v>6.9866624330911661E-2</v>
      </c>
      <c r="P11" s="163" t="s">
        <v>108</v>
      </c>
      <c r="Q11" s="164">
        <v>6811</v>
      </c>
      <c r="R11" s="164">
        <v>9096</v>
      </c>
      <c r="S11" s="164">
        <v>4567</v>
      </c>
      <c r="T11" s="164">
        <v>12190</v>
      </c>
      <c r="U11" s="164">
        <v>4997</v>
      </c>
      <c r="V11" s="164">
        <v>8487</v>
      </c>
      <c r="W11" s="179">
        <f>IFERROR(V11/U11-1,"-")</f>
        <v>0.69841905143085858</v>
      </c>
      <c r="X11" s="163">
        <f t="shared" si="5"/>
        <v>3490</v>
      </c>
      <c r="Y11" s="165">
        <f>V11/V$9</f>
        <v>0.10621628724828855</v>
      </c>
    </row>
    <row r="12" spans="1:25" x14ac:dyDescent="0.25">
      <c r="A12" s="1"/>
      <c r="B12" s="163" t="s">
        <v>105</v>
      </c>
      <c r="C12" s="164">
        <v>59393</v>
      </c>
      <c r="D12" s="164">
        <v>196651</v>
      </c>
      <c r="E12" s="164">
        <v>222242</v>
      </c>
      <c r="F12" s="164">
        <v>228121</v>
      </c>
      <c r="G12" s="164">
        <v>237548</v>
      </c>
      <c r="H12" s="164">
        <v>227475</v>
      </c>
      <c r="I12" s="179">
        <f>IFERROR(H12/G12-1,"-")</f>
        <v>-4.2404061494939915E-2</v>
      </c>
      <c r="J12" s="165">
        <f t="shared" si="2"/>
        <v>0.15674468983122392</v>
      </c>
      <c r="K12" s="164">
        <f t="shared" si="3"/>
        <v>-10073</v>
      </c>
      <c r="L12" s="164">
        <f t="shared" si="4"/>
        <v>30824</v>
      </c>
      <c r="M12" s="165">
        <f t="shared" si="0"/>
        <v>0.10259580118311597</v>
      </c>
      <c r="P12" s="163" t="s">
        <v>105</v>
      </c>
      <c r="Q12" s="164">
        <v>154</v>
      </c>
      <c r="R12" s="164">
        <v>3868</v>
      </c>
      <c r="S12" s="164">
        <v>2605</v>
      </c>
      <c r="T12" s="164">
        <v>9404</v>
      </c>
      <c r="U12" s="164">
        <v>8323</v>
      </c>
      <c r="V12" s="164">
        <v>8301</v>
      </c>
      <c r="W12" s="179">
        <f>IFERROR(V12/U12-1,"-")</f>
        <v>-2.6432776643037226E-3</v>
      </c>
      <c r="X12" s="163">
        <f t="shared" si="5"/>
        <v>-22</v>
      </c>
      <c r="Y12" s="165">
        <f t="shared" si="1"/>
        <v>0.10388846476352577</v>
      </c>
    </row>
    <row r="13" spans="1:25" s="57" customFormat="1" x14ac:dyDescent="0.25">
      <c r="B13" s="159" t="s">
        <v>112</v>
      </c>
      <c r="C13" s="160">
        <v>183856</v>
      </c>
      <c r="D13" s="160">
        <v>1475694</v>
      </c>
      <c r="E13" s="160">
        <v>1723216</v>
      </c>
      <c r="F13" s="160">
        <v>1873273</v>
      </c>
      <c r="G13" s="160">
        <v>1855581</v>
      </c>
      <c r="H13" s="160">
        <v>1834813</v>
      </c>
      <c r="I13" s="178">
        <f>IFERROR(H13/G13-1,"-")</f>
        <v>-1.1192181855709915E-2</v>
      </c>
      <c r="J13" s="161">
        <f t="shared" si="2"/>
        <v>0.24335600741075036</v>
      </c>
      <c r="K13" s="160">
        <f t="shared" si="3"/>
        <v>-20768</v>
      </c>
      <c r="L13" s="160">
        <f t="shared" si="4"/>
        <v>359119</v>
      </c>
      <c r="M13" s="161">
        <f t="shared" si="0"/>
        <v>0.82753757448597243</v>
      </c>
      <c r="P13" s="159" t="s">
        <v>112</v>
      </c>
      <c r="Q13" s="160">
        <v>6732</v>
      </c>
      <c r="R13" s="160">
        <v>43982</v>
      </c>
      <c r="S13" s="160">
        <v>64550</v>
      </c>
      <c r="T13" s="160">
        <v>79206</v>
      </c>
      <c r="U13" s="160">
        <v>64680</v>
      </c>
      <c r="V13" s="160">
        <v>63115</v>
      </c>
      <c r="W13" s="178">
        <f>IFERROR(V13/U13-1,"-")</f>
        <v>-2.419604205318493E-2</v>
      </c>
      <c r="X13" s="159">
        <f t="shared" si="5"/>
        <v>-1565</v>
      </c>
      <c r="Y13" s="161">
        <f t="shared" si="1"/>
        <v>0.78989524798818567</v>
      </c>
    </row>
    <row r="14" spans="1:25" s="57" customFormat="1" x14ac:dyDescent="0.25">
      <c r="B14" s="163" t="s">
        <v>115</v>
      </c>
      <c r="C14" s="164">
        <v>8615</v>
      </c>
      <c r="D14" s="164">
        <v>629929</v>
      </c>
      <c r="E14" s="164">
        <v>755555</v>
      </c>
      <c r="F14" s="164">
        <v>828149</v>
      </c>
      <c r="G14" s="164">
        <v>831395</v>
      </c>
      <c r="H14" s="164">
        <v>824500</v>
      </c>
      <c r="I14" s="179">
        <f t="shared" ref="I14:I21" si="6">IFERROR(H14/G14-1,"-")</f>
        <v>-8.2932901929888558E-3</v>
      </c>
      <c r="J14" s="165">
        <f t="shared" si="2"/>
        <v>0.30887766716566478</v>
      </c>
      <c r="K14" s="164">
        <f t="shared" si="3"/>
        <v>-6895</v>
      </c>
      <c r="L14" s="164">
        <f t="shared" si="4"/>
        <v>194571</v>
      </c>
      <c r="M14" s="165">
        <f t="shared" si="0"/>
        <v>0.37186608671493182</v>
      </c>
      <c r="P14" s="163" t="s">
        <v>115</v>
      </c>
      <c r="Q14" s="164">
        <v>591</v>
      </c>
      <c r="R14" s="164">
        <v>17719</v>
      </c>
      <c r="S14" s="164">
        <v>23608</v>
      </c>
      <c r="T14" s="164">
        <v>30338</v>
      </c>
      <c r="U14" s="164">
        <v>31563</v>
      </c>
      <c r="V14" s="164">
        <v>32976</v>
      </c>
      <c r="W14" s="179">
        <f t="shared" ref="W14:W21" si="7">IFERROR(V14/U14-1,"-")</f>
        <v>4.4767607641859053E-2</v>
      </c>
      <c r="X14" s="163">
        <f t="shared" si="5"/>
        <v>1413</v>
      </c>
      <c r="Y14" s="165">
        <f t="shared" si="1"/>
        <v>0.41270039923407131</v>
      </c>
    </row>
    <row r="15" spans="1:25" x14ac:dyDescent="0.25">
      <c r="A15" s="1"/>
      <c r="B15" s="163" t="s">
        <v>118</v>
      </c>
      <c r="C15" s="164">
        <v>25974</v>
      </c>
      <c r="D15" s="164">
        <v>156103</v>
      </c>
      <c r="E15" s="164">
        <v>187152</v>
      </c>
      <c r="F15" s="164">
        <v>202778</v>
      </c>
      <c r="G15" s="164">
        <v>194318</v>
      </c>
      <c r="H15" s="164">
        <v>188210</v>
      </c>
      <c r="I15" s="179">
        <f t="shared" si="6"/>
        <v>-3.1433011867145644E-2</v>
      </c>
      <c r="J15" s="165">
        <f t="shared" si="2"/>
        <v>0.2056783021466595</v>
      </c>
      <c r="K15" s="164">
        <f t="shared" si="3"/>
        <v>-6108</v>
      </c>
      <c r="L15" s="164">
        <f t="shared" si="4"/>
        <v>32107</v>
      </c>
      <c r="M15" s="165">
        <f t="shared" si="0"/>
        <v>8.4886496277279955E-2</v>
      </c>
      <c r="P15" s="163" t="s">
        <v>118</v>
      </c>
      <c r="Q15" s="164">
        <v>1171</v>
      </c>
      <c r="R15" s="164">
        <v>4763</v>
      </c>
      <c r="S15" s="164">
        <v>3885</v>
      </c>
      <c r="T15" s="164">
        <v>5065</v>
      </c>
      <c r="U15" s="164">
        <v>4978</v>
      </c>
      <c r="V15" s="164">
        <v>4424</v>
      </c>
      <c r="W15" s="179">
        <f t="shared" si="7"/>
        <v>-0.11128967456809968</v>
      </c>
      <c r="X15" s="163">
        <f t="shared" si="5"/>
        <v>-554</v>
      </c>
      <c r="Y15" s="165">
        <f t="shared" si="1"/>
        <v>5.5367132648336106E-2</v>
      </c>
    </row>
    <row r="16" spans="1:25" x14ac:dyDescent="0.25">
      <c r="A16" s="1"/>
      <c r="B16" s="163" t="s">
        <v>121</v>
      </c>
      <c r="C16" s="164">
        <v>36195</v>
      </c>
      <c r="D16" s="164">
        <v>83832</v>
      </c>
      <c r="E16" s="164">
        <v>97110</v>
      </c>
      <c r="F16" s="164">
        <v>103308</v>
      </c>
      <c r="G16" s="164">
        <v>96955</v>
      </c>
      <c r="H16" s="164">
        <v>98722</v>
      </c>
      <c r="I16" s="179">
        <f t="shared" si="6"/>
        <v>1.822494971894173E-2</v>
      </c>
      <c r="J16" s="165">
        <f t="shared" si="2"/>
        <v>0.17761713903998477</v>
      </c>
      <c r="K16" s="164">
        <f t="shared" si="3"/>
        <v>1767</v>
      </c>
      <c r="L16" s="164">
        <f t="shared" si="4"/>
        <v>14890</v>
      </c>
      <c r="M16" s="165">
        <f t="shared" si="0"/>
        <v>4.4525608020220132E-2</v>
      </c>
      <c r="P16" s="163" t="s">
        <v>121</v>
      </c>
      <c r="Q16" s="164">
        <v>996</v>
      </c>
      <c r="R16" s="164">
        <v>6182</v>
      </c>
      <c r="S16" s="164">
        <v>8347</v>
      </c>
      <c r="T16" s="164">
        <v>9699</v>
      </c>
      <c r="U16" s="164">
        <v>4243</v>
      </c>
      <c r="V16" s="164">
        <v>3748</v>
      </c>
      <c r="W16" s="179">
        <f t="shared" si="7"/>
        <v>-0.11666273862832899</v>
      </c>
      <c r="X16" s="163">
        <f t="shared" si="5"/>
        <v>-495</v>
      </c>
      <c r="Y16" s="165">
        <f t="shared" si="1"/>
        <v>4.6906874585434841E-2</v>
      </c>
    </row>
    <row r="17" spans="1:25" x14ac:dyDescent="0.25">
      <c r="A17" s="1"/>
      <c r="B17" s="163" t="s">
        <v>128</v>
      </c>
      <c r="C17" s="164">
        <v>3793</v>
      </c>
      <c r="D17" s="164">
        <v>75561</v>
      </c>
      <c r="E17" s="164">
        <v>65126</v>
      </c>
      <c r="F17" s="164">
        <v>72377</v>
      </c>
      <c r="G17" s="164">
        <v>66858</v>
      </c>
      <c r="H17" s="164">
        <v>68412</v>
      </c>
      <c r="I17" s="179">
        <f t="shared" si="6"/>
        <v>2.3243291752669926E-2</v>
      </c>
      <c r="J17" s="165">
        <f t="shared" si="2"/>
        <v>-9.4612299996029714E-2</v>
      </c>
      <c r="K17" s="164">
        <f t="shared" si="3"/>
        <v>1554</v>
      </c>
      <c r="L17" s="164">
        <f t="shared" si="4"/>
        <v>-7149</v>
      </c>
      <c r="M17" s="165">
        <f t="shared" si="0"/>
        <v>3.0855188264817365E-2</v>
      </c>
      <c r="P17" s="163" t="s">
        <v>128</v>
      </c>
      <c r="Q17" s="164">
        <v>182</v>
      </c>
      <c r="R17" s="164">
        <v>1336</v>
      </c>
      <c r="S17" s="164">
        <v>1751</v>
      </c>
      <c r="T17" s="164">
        <v>3178</v>
      </c>
      <c r="U17" s="164">
        <v>2347</v>
      </c>
      <c r="V17" s="164">
        <v>2429</v>
      </c>
      <c r="W17" s="179">
        <f t="shared" si="7"/>
        <v>3.4938219002982551E-2</v>
      </c>
      <c r="X17" s="163">
        <f t="shared" si="5"/>
        <v>82</v>
      </c>
      <c r="Y17" s="165">
        <f t="shared" si="1"/>
        <v>3.0399359223057958E-2</v>
      </c>
    </row>
    <row r="18" spans="1:25" x14ac:dyDescent="0.25">
      <c r="A18" s="1"/>
      <c r="B18" s="163" t="s">
        <v>124</v>
      </c>
      <c r="C18" s="164">
        <v>7553</v>
      </c>
      <c r="D18" s="164">
        <v>62498</v>
      </c>
      <c r="E18" s="164">
        <v>60701</v>
      </c>
      <c r="F18" s="164">
        <v>65970</v>
      </c>
      <c r="G18" s="164">
        <v>60345</v>
      </c>
      <c r="H18" s="164">
        <v>62017</v>
      </c>
      <c r="I18" s="179">
        <f t="shared" si="6"/>
        <v>2.7707349407573023E-2</v>
      </c>
      <c r="J18" s="165">
        <f t="shared" si="2"/>
        <v>-7.6962462798809694E-3</v>
      </c>
      <c r="K18" s="164">
        <f t="shared" si="3"/>
        <v>1672</v>
      </c>
      <c r="L18" s="164">
        <f t="shared" si="4"/>
        <v>-481</v>
      </c>
      <c r="M18" s="165">
        <f t="shared" si="0"/>
        <v>2.7970914614675473E-2</v>
      </c>
      <c r="P18" s="163" t="s">
        <v>124</v>
      </c>
      <c r="Q18" s="164">
        <v>365</v>
      </c>
      <c r="R18" s="164">
        <v>1311</v>
      </c>
      <c r="S18" s="164">
        <v>1378</v>
      </c>
      <c r="T18" s="164">
        <v>1856</v>
      </c>
      <c r="U18" s="164">
        <v>1358</v>
      </c>
      <c r="V18" s="164">
        <v>1154</v>
      </c>
      <c r="W18" s="179">
        <f t="shared" si="7"/>
        <v>-0.15022091310751107</v>
      </c>
      <c r="X18" s="163">
        <f t="shared" si="5"/>
        <v>-204</v>
      </c>
      <c r="Y18" s="165">
        <f t="shared" si="1"/>
        <v>1.4442511545248614E-2</v>
      </c>
    </row>
    <row r="19" spans="1:25" x14ac:dyDescent="0.25">
      <c r="A19" s="162" t="s">
        <v>148</v>
      </c>
      <c r="B19" s="163" t="s">
        <v>133</v>
      </c>
      <c r="C19" s="164">
        <v>525</v>
      </c>
      <c r="D19" s="164">
        <v>32029</v>
      </c>
      <c r="E19" s="164">
        <v>41258</v>
      </c>
      <c r="F19" s="164">
        <v>36367</v>
      </c>
      <c r="G19" s="164">
        <v>35576</v>
      </c>
      <c r="H19" s="164">
        <v>32172</v>
      </c>
      <c r="I19" s="179">
        <f t="shared" si="6"/>
        <v>-9.5682482572520766E-2</v>
      </c>
      <c r="J19" s="165">
        <f t="shared" si="2"/>
        <v>4.4647038621250523E-3</v>
      </c>
      <c r="K19" s="164">
        <f t="shared" si="3"/>
        <v>-3404</v>
      </c>
      <c r="L19" s="164">
        <f t="shared" si="4"/>
        <v>143</v>
      </c>
      <c r="M19" s="165">
        <f t="shared" si="0"/>
        <v>1.4510219213817814E-2</v>
      </c>
      <c r="P19" s="163" t="s">
        <v>133</v>
      </c>
      <c r="Q19" s="164">
        <v>1</v>
      </c>
      <c r="R19" s="164">
        <v>1002</v>
      </c>
      <c r="S19" s="164">
        <v>3201</v>
      </c>
      <c r="T19" s="164">
        <v>2212</v>
      </c>
      <c r="U19" s="164">
        <v>1449</v>
      </c>
      <c r="V19" s="164">
        <v>927</v>
      </c>
      <c r="W19" s="179">
        <f t="shared" si="7"/>
        <v>-0.36024844720496896</v>
      </c>
      <c r="X19" s="163">
        <f t="shared" si="5"/>
        <v>-522</v>
      </c>
      <c r="Y19" s="165">
        <f t="shared" si="1"/>
        <v>1.1601566899866087E-2</v>
      </c>
    </row>
    <row r="20" spans="1:25" x14ac:dyDescent="0.25">
      <c r="A20" s="167" t="s">
        <v>149</v>
      </c>
      <c r="B20" s="163" t="s">
        <v>136</v>
      </c>
      <c r="C20" s="164">
        <v>2444</v>
      </c>
      <c r="D20" s="164">
        <v>25354</v>
      </c>
      <c r="E20" s="164">
        <v>37850</v>
      </c>
      <c r="F20" s="164">
        <v>40023</v>
      </c>
      <c r="G20" s="164">
        <v>31635</v>
      </c>
      <c r="H20" s="164">
        <v>32229</v>
      </c>
      <c r="I20" s="179">
        <f t="shared" si="6"/>
        <v>1.8776671408250456E-2</v>
      </c>
      <c r="J20" s="165">
        <f t="shared" si="2"/>
        <v>0.27116036917251707</v>
      </c>
      <c r="K20" s="164">
        <f t="shared" si="3"/>
        <v>594</v>
      </c>
      <c r="L20" s="164">
        <f t="shared" si="4"/>
        <v>6875</v>
      </c>
      <c r="M20" s="165">
        <f t="shared" si="0"/>
        <v>1.4535927360503988E-2</v>
      </c>
      <c r="P20" s="163" t="s">
        <v>136</v>
      </c>
      <c r="Q20" s="164">
        <v>0</v>
      </c>
      <c r="R20" s="164">
        <v>331</v>
      </c>
      <c r="S20" s="164">
        <v>934</v>
      </c>
      <c r="T20" s="164">
        <v>1640</v>
      </c>
      <c r="U20" s="164">
        <v>1776</v>
      </c>
      <c r="V20" s="164">
        <v>1720</v>
      </c>
      <c r="W20" s="179">
        <f t="shared" si="7"/>
        <v>-3.1531531531531543E-2</v>
      </c>
      <c r="X20" s="163">
        <f t="shared" si="5"/>
        <v>-56</v>
      </c>
      <c r="Y20" s="165">
        <f t="shared" si="1"/>
        <v>2.1526100396731036E-2</v>
      </c>
    </row>
    <row r="21" spans="1:25" x14ac:dyDescent="0.25">
      <c r="B21" s="168" t="s">
        <v>149</v>
      </c>
      <c r="C21" s="169">
        <f t="shared" ref="C21:H21" si="8">C13-SUM(C14:C20)</f>
        <v>98757</v>
      </c>
      <c r="D21" s="169">
        <f t="shared" si="8"/>
        <v>410388</v>
      </c>
      <c r="E21" s="169">
        <f t="shared" si="8"/>
        <v>478464</v>
      </c>
      <c r="F21" s="169">
        <f t="shared" si="8"/>
        <v>524301</v>
      </c>
      <c r="G21" s="169">
        <f t="shared" si="8"/>
        <v>538499</v>
      </c>
      <c r="H21" s="169">
        <f t="shared" si="8"/>
        <v>528551</v>
      </c>
      <c r="I21" s="180">
        <f t="shared" si="6"/>
        <v>-1.8473571910068487E-2</v>
      </c>
      <c r="J21" s="170">
        <f t="shared" si="2"/>
        <v>0.28792995896566187</v>
      </c>
      <c r="K21" s="169">
        <f>H21-G21</f>
        <v>-9948</v>
      </c>
      <c r="L21" s="169">
        <f t="shared" si="4"/>
        <v>118163</v>
      </c>
      <c r="M21" s="170">
        <f t="shared" si="0"/>
        <v>0.2383871340197258</v>
      </c>
      <c r="P21" s="168" t="s">
        <v>149</v>
      </c>
      <c r="Q21" s="169">
        <f t="shared" ref="Q21:V21" si="9">Q13-SUM(Q14:Q20)</f>
        <v>3426</v>
      </c>
      <c r="R21" s="169">
        <f t="shared" si="9"/>
        <v>11338</v>
      </c>
      <c r="S21" s="169">
        <f t="shared" si="9"/>
        <v>21446</v>
      </c>
      <c r="T21" s="169">
        <f t="shared" si="9"/>
        <v>25218</v>
      </c>
      <c r="U21" s="169">
        <f t="shared" si="9"/>
        <v>16966</v>
      </c>
      <c r="V21" s="169">
        <f t="shared" si="9"/>
        <v>15737</v>
      </c>
      <c r="W21" s="180">
        <f t="shared" si="7"/>
        <v>-7.2438995638335446E-2</v>
      </c>
      <c r="X21" s="168">
        <f>V21-U21</f>
        <v>-1229</v>
      </c>
      <c r="Y21" s="170">
        <f t="shared" si="1"/>
        <v>0.19695130345543971</v>
      </c>
    </row>
    <row r="22" spans="1:25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4"/>
      <c r="L22" s="153"/>
      <c r="M22" s="153"/>
    </row>
    <row r="23" spans="1:25" x14ac:dyDescent="0.25">
      <c r="B23" s="156" t="s">
        <v>73</v>
      </c>
      <c r="C23" s="176">
        <v>134314</v>
      </c>
      <c r="D23" s="176">
        <v>683221</v>
      </c>
      <c r="E23" s="176">
        <v>758695</v>
      </c>
      <c r="F23" s="176">
        <v>801883</v>
      </c>
      <c r="G23" s="176">
        <v>771372</v>
      </c>
      <c r="H23" s="176">
        <v>766314</v>
      </c>
      <c r="I23" s="177">
        <f>IFERROR(H23/G23-1,"-")</f>
        <v>-6.5571475241518185E-3</v>
      </c>
      <c r="J23" s="177">
        <f>IFERROR(H23/D23-1,"-")</f>
        <v>0.12161950525525422</v>
      </c>
      <c r="K23" s="176">
        <f>H23-G23</f>
        <v>-5058</v>
      </c>
      <c r="L23" s="176">
        <f>H23-D23</f>
        <v>83093</v>
      </c>
      <c r="M23" s="177">
        <f t="shared" ref="M23:M35" si="10">H23/H$9</f>
        <v>0.34562303016963769</v>
      </c>
    </row>
    <row r="24" spans="1:25" x14ac:dyDescent="0.25">
      <c r="B24" s="159" t="s">
        <v>102</v>
      </c>
      <c r="C24" s="160">
        <v>67859</v>
      </c>
      <c r="D24" s="160">
        <v>65893</v>
      </c>
      <c r="E24" s="160">
        <v>57104</v>
      </c>
      <c r="F24" s="160">
        <v>49839</v>
      </c>
      <c r="G24" s="160">
        <v>47755</v>
      </c>
      <c r="H24" s="160">
        <v>45034</v>
      </c>
      <c r="I24" s="178">
        <f>IFERROR(H24/G24-1,"-")</f>
        <v>-5.6978326876766849E-2</v>
      </c>
      <c r="J24" s="161">
        <f t="shared" ref="J24:J35" si="11">IFERROR(H24/D24-1,"-")</f>
        <v>-0.31655866328745086</v>
      </c>
      <c r="K24" s="160">
        <f t="shared" ref="K24:K34" si="12">H24-G24</f>
        <v>-2721</v>
      </c>
      <c r="L24" s="160">
        <f t="shared" ref="L24:L35" si="13">H24-D24</f>
        <v>-20859</v>
      </c>
      <c r="M24" s="161">
        <f t="shared" si="10"/>
        <v>2.031123996254729E-2</v>
      </c>
    </row>
    <row r="25" spans="1:25" x14ac:dyDescent="0.25">
      <c r="B25" s="163" t="s">
        <v>108</v>
      </c>
      <c r="C25" s="164">
        <v>44610</v>
      </c>
      <c r="D25" s="164">
        <v>30408</v>
      </c>
      <c r="E25" s="164">
        <v>24427</v>
      </c>
      <c r="F25" s="164">
        <v>18596</v>
      </c>
      <c r="G25" s="164">
        <v>20243</v>
      </c>
      <c r="H25" s="164">
        <v>19540</v>
      </c>
      <c r="I25" s="179">
        <f>IFERROR(H25/G25-1,"-")</f>
        <v>-3.4728054142172615E-2</v>
      </c>
      <c r="J25" s="165">
        <f t="shared" si="11"/>
        <v>-0.35740594580373586</v>
      </c>
      <c r="K25" s="164">
        <f t="shared" si="12"/>
        <v>-703</v>
      </c>
      <c r="L25" s="164">
        <f t="shared" si="13"/>
        <v>-10868</v>
      </c>
      <c r="M25" s="165">
        <f t="shared" si="10"/>
        <v>8.8129330920676385E-3</v>
      </c>
    </row>
    <row r="26" spans="1:25" x14ac:dyDescent="0.25">
      <c r="B26" s="163" t="s">
        <v>105</v>
      </c>
      <c r="C26" s="164">
        <v>23249</v>
      </c>
      <c r="D26" s="164">
        <v>35485</v>
      </c>
      <c r="E26" s="164">
        <v>32677</v>
      </c>
      <c r="F26" s="164">
        <v>31243</v>
      </c>
      <c r="G26" s="164">
        <v>27512</v>
      </c>
      <c r="H26" s="164">
        <v>25494</v>
      </c>
      <c r="I26" s="179">
        <f>IFERROR(H26/G26-1,"-")</f>
        <v>-7.3349810991567344E-2</v>
      </c>
      <c r="J26" s="165">
        <f t="shared" si="11"/>
        <v>-0.28155558686769055</v>
      </c>
      <c r="K26" s="164">
        <f t="shared" si="12"/>
        <v>-2018</v>
      </c>
      <c r="L26" s="164">
        <f t="shared" si="13"/>
        <v>-9991</v>
      </c>
      <c r="M26" s="165">
        <f t="shared" si="10"/>
        <v>1.1498306870479652E-2</v>
      </c>
    </row>
    <row r="27" spans="1:25" x14ac:dyDescent="0.25">
      <c r="B27" s="159" t="s">
        <v>112</v>
      </c>
      <c r="C27" s="160">
        <v>66455</v>
      </c>
      <c r="D27" s="160">
        <v>617328</v>
      </c>
      <c r="E27" s="160">
        <v>701591</v>
      </c>
      <c r="F27" s="160">
        <v>752044</v>
      </c>
      <c r="G27" s="160">
        <v>723617</v>
      </c>
      <c r="H27" s="160">
        <v>721280</v>
      </c>
      <c r="I27" s="178">
        <f>IFERROR(H27/G27-1,"-")</f>
        <v>-3.2296090335081074E-3</v>
      </c>
      <c r="J27" s="161">
        <f t="shared" si="11"/>
        <v>0.16839022367363854</v>
      </c>
      <c r="K27" s="160">
        <f t="shared" si="12"/>
        <v>-2337</v>
      </c>
      <c r="L27" s="160">
        <f t="shared" si="13"/>
        <v>103952</v>
      </c>
      <c r="M27" s="161">
        <f t="shared" si="10"/>
        <v>0.32531179020709039</v>
      </c>
    </row>
    <row r="28" spans="1:25" x14ac:dyDescent="0.25">
      <c r="B28" s="163" t="s">
        <v>115</v>
      </c>
      <c r="C28" s="164">
        <v>2943</v>
      </c>
      <c r="D28" s="164">
        <v>294265</v>
      </c>
      <c r="E28" s="164">
        <v>345601</v>
      </c>
      <c r="F28" s="164">
        <v>376629</v>
      </c>
      <c r="G28" s="164">
        <v>370785</v>
      </c>
      <c r="H28" s="164">
        <v>365093</v>
      </c>
      <c r="I28" s="179">
        <f t="shared" ref="I28:I35" si="14">IFERROR(H28/G28-1,"-")</f>
        <v>-1.5351214315573736E-2</v>
      </c>
      <c r="J28" s="165">
        <f t="shared" si="11"/>
        <v>0.24069461199938824</v>
      </c>
      <c r="K28" s="164">
        <f t="shared" si="12"/>
        <v>-5692</v>
      </c>
      <c r="L28" s="164">
        <f t="shared" si="13"/>
        <v>70828</v>
      </c>
      <c r="M28" s="165">
        <f t="shared" si="10"/>
        <v>0.16466428768588795</v>
      </c>
    </row>
    <row r="29" spans="1:25" x14ac:dyDescent="0.25">
      <c r="B29" s="163" t="s">
        <v>118</v>
      </c>
      <c r="C29" s="164">
        <v>10133</v>
      </c>
      <c r="D29" s="164">
        <v>65984</v>
      </c>
      <c r="E29" s="164">
        <v>76107</v>
      </c>
      <c r="F29" s="164">
        <v>78866</v>
      </c>
      <c r="G29" s="164">
        <v>71497</v>
      </c>
      <c r="H29" s="164">
        <v>70015</v>
      </c>
      <c r="I29" s="179">
        <f t="shared" si="14"/>
        <v>-2.0728142439542907E-2</v>
      </c>
      <c r="J29" s="165">
        <f t="shared" si="11"/>
        <v>6.1090567410281293E-2</v>
      </c>
      <c r="K29" s="164">
        <f t="shared" si="12"/>
        <v>-1482</v>
      </c>
      <c r="L29" s="164">
        <f t="shared" si="13"/>
        <v>4031</v>
      </c>
      <c r="M29" s="165">
        <f t="shared" si="10"/>
        <v>3.1578173512851367E-2</v>
      </c>
    </row>
    <row r="30" spans="1:25" x14ac:dyDescent="0.25">
      <c r="B30" s="163" t="s">
        <v>121</v>
      </c>
      <c r="C30" s="164">
        <v>12331</v>
      </c>
      <c r="D30" s="164">
        <v>27461</v>
      </c>
      <c r="E30" s="164">
        <v>28821</v>
      </c>
      <c r="F30" s="164">
        <v>28446</v>
      </c>
      <c r="G30" s="164">
        <v>23489</v>
      </c>
      <c r="H30" s="164">
        <v>26035</v>
      </c>
      <c r="I30" s="179">
        <f t="shared" si="14"/>
        <v>0.10839116182042652</v>
      </c>
      <c r="J30" s="165">
        <f t="shared" si="11"/>
        <v>-5.1928189068133013E-2</v>
      </c>
      <c r="K30" s="164">
        <f t="shared" si="12"/>
        <v>2546</v>
      </c>
      <c r="L30" s="164">
        <f t="shared" si="13"/>
        <v>-1426</v>
      </c>
      <c r="M30" s="165">
        <f t="shared" si="10"/>
        <v>1.1742308753939661E-2</v>
      </c>
    </row>
    <row r="31" spans="1:25" x14ac:dyDescent="0.25">
      <c r="B31" s="163" t="s">
        <v>128</v>
      </c>
      <c r="C31" s="164">
        <v>1443</v>
      </c>
      <c r="D31" s="164">
        <v>34729</v>
      </c>
      <c r="E31" s="164">
        <v>28769</v>
      </c>
      <c r="F31" s="164">
        <v>30041</v>
      </c>
      <c r="G31" s="164">
        <v>27791</v>
      </c>
      <c r="H31" s="164">
        <v>29378</v>
      </c>
      <c r="I31" s="179">
        <f t="shared" si="14"/>
        <v>5.710481810658119E-2</v>
      </c>
      <c r="J31" s="165">
        <f t="shared" si="11"/>
        <v>-0.15407872383310772</v>
      </c>
      <c r="K31" s="164">
        <f t="shared" si="12"/>
        <v>1587</v>
      </c>
      <c r="L31" s="164">
        <f t="shared" si="13"/>
        <v>-5351</v>
      </c>
      <c r="M31" s="165">
        <f t="shared" si="10"/>
        <v>1.3250069006077947E-2</v>
      </c>
    </row>
    <row r="32" spans="1:25" x14ac:dyDescent="0.25">
      <c r="B32" s="163" t="s">
        <v>124</v>
      </c>
      <c r="C32" s="164">
        <v>4127</v>
      </c>
      <c r="D32" s="164">
        <v>36864</v>
      </c>
      <c r="E32" s="164">
        <v>32894</v>
      </c>
      <c r="F32" s="164">
        <v>34121</v>
      </c>
      <c r="G32" s="164">
        <v>33135</v>
      </c>
      <c r="H32" s="164">
        <v>33887</v>
      </c>
      <c r="I32" s="179">
        <f t="shared" si="14"/>
        <v>2.2695035460992941E-2</v>
      </c>
      <c r="J32" s="165">
        <f t="shared" si="11"/>
        <v>-8.075629340277779E-2</v>
      </c>
      <c r="K32" s="164">
        <f t="shared" si="12"/>
        <v>752</v>
      </c>
      <c r="L32" s="164">
        <f t="shared" si="13"/>
        <v>-2977</v>
      </c>
      <c r="M32" s="165">
        <f t="shared" si="10"/>
        <v>1.5283718714989564E-2</v>
      </c>
    </row>
    <row r="33" spans="2:13" x14ac:dyDescent="0.25">
      <c r="B33" s="163" t="s">
        <v>133</v>
      </c>
      <c r="C33" s="164">
        <v>134</v>
      </c>
      <c r="D33" s="164">
        <v>12546</v>
      </c>
      <c r="E33" s="164">
        <v>14777</v>
      </c>
      <c r="F33" s="164">
        <v>13260</v>
      </c>
      <c r="G33" s="164">
        <v>12479</v>
      </c>
      <c r="H33" s="164">
        <v>12893</v>
      </c>
      <c r="I33" s="179">
        <f t="shared" si="14"/>
        <v>3.3175735235195125E-2</v>
      </c>
      <c r="J33" s="165">
        <f t="shared" si="11"/>
        <v>2.7658217758648185E-2</v>
      </c>
      <c r="K33" s="164">
        <f t="shared" si="12"/>
        <v>414</v>
      </c>
      <c r="L33" s="164">
        <f t="shared" si="13"/>
        <v>347</v>
      </c>
      <c r="M33" s="165">
        <f t="shared" si="10"/>
        <v>5.8150023723658167E-3</v>
      </c>
    </row>
    <row r="34" spans="2:13" x14ac:dyDescent="0.25">
      <c r="B34" s="163" t="s">
        <v>136</v>
      </c>
      <c r="C34" s="164">
        <v>319</v>
      </c>
      <c r="D34" s="164">
        <v>7647</v>
      </c>
      <c r="E34" s="164">
        <v>13233</v>
      </c>
      <c r="F34" s="164">
        <v>13117</v>
      </c>
      <c r="G34" s="164">
        <v>10601</v>
      </c>
      <c r="H34" s="164">
        <v>10824</v>
      </c>
      <c r="I34" s="179">
        <f t="shared" si="14"/>
        <v>2.1035751344212761E-2</v>
      </c>
      <c r="J34" s="165">
        <f t="shared" si="11"/>
        <v>0.41545704197724609</v>
      </c>
      <c r="K34" s="164">
        <f t="shared" si="12"/>
        <v>223</v>
      </c>
      <c r="L34" s="164">
        <f t="shared" si="13"/>
        <v>3177</v>
      </c>
      <c r="M34" s="165">
        <f t="shared" si="10"/>
        <v>4.8818417496694026E-3</v>
      </c>
    </row>
    <row r="35" spans="2:13" x14ac:dyDescent="0.25">
      <c r="B35" s="168" t="s">
        <v>149</v>
      </c>
      <c r="C35" s="169">
        <f t="shared" ref="C35:H35" si="15">C27-SUM(C28:C34)</f>
        <v>35025</v>
      </c>
      <c r="D35" s="169">
        <f t="shared" si="15"/>
        <v>137832</v>
      </c>
      <c r="E35" s="169">
        <f t="shared" si="15"/>
        <v>161389</v>
      </c>
      <c r="F35" s="169">
        <f t="shared" si="15"/>
        <v>177564</v>
      </c>
      <c r="G35" s="169">
        <f t="shared" si="15"/>
        <v>173840</v>
      </c>
      <c r="H35" s="169">
        <f t="shared" si="15"/>
        <v>173155</v>
      </c>
      <c r="I35" s="180">
        <f t="shared" si="14"/>
        <v>-3.9404049700874078E-3</v>
      </c>
      <c r="J35" s="170">
        <f t="shared" si="11"/>
        <v>0.25627575599280283</v>
      </c>
      <c r="K35" s="169">
        <f>H35-G35</f>
        <v>-685</v>
      </c>
      <c r="L35" s="169">
        <f t="shared" si="13"/>
        <v>35323</v>
      </c>
      <c r="M35" s="170">
        <f t="shared" si="10"/>
        <v>7.8096388411308698E-2</v>
      </c>
    </row>
    <row r="36" spans="2:13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4"/>
      <c r="L36" s="153"/>
      <c r="M36" s="153"/>
    </row>
    <row r="37" spans="2:13" x14ac:dyDescent="0.25">
      <c r="B37" s="156" t="s">
        <v>73</v>
      </c>
      <c r="C37" s="176">
        <v>60212</v>
      </c>
      <c r="D37" s="176">
        <v>473974</v>
      </c>
      <c r="E37" s="176">
        <v>528116</v>
      </c>
      <c r="F37" s="176">
        <v>561480</v>
      </c>
      <c r="G37" s="176">
        <v>579080</v>
      </c>
      <c r="H37" s="176">
        <v>594690</v>
      </c>
      <c r="I37" s="177">
        <f>IFERROR(H37/G37-1,"-")</f>
        <v>2.6956551771776027E-2</v>
      </c>
      <c r="J37" s="177">
        <f>IFERROR(H37/D37-1,"-")</f>
        <v>0.25468907577208877</v>
      </c>
      <c r="K37" s="176">
        <f>H37-G37</f>
        <v>15610</v>
      </c>
      <c r="L37" s="176">
        <f>H37-D37</f>
        <v>120716</v>
      </c>
      <c r="M37" s="177">
        <f t="shared" ref="M37:M49" si="16">H37/H$9</f>
        <v>0.26821715355791731</v>
      </c>
    </row>
    <row r="38" spans="2:13" x14ac:dyDescent="0.25">
      <c r="B38" s="159" t="s">
        <v>102</v>
      </c>
      <c r="C38" s="160">
        <v>20214</v>
      </c>
      <c r="D38" s="160">
        <v>39365</v>
      </c>
      <c r="E38" s="160">
        <v>36909</v>
      </c>
      <c r="F38" s="160">
        <v>35877</v>
      </c>
      <c r="G38" s="160">
        <v>39006</v>
      </c>
      <c r="H38" s="160">
        <v>44114</v>
      </c>
      <c r="I38" s="178">
        <f>IFERROR(H38/G38-1,"-")</f>
        <v>0.13095421217248626</v>
      </c>
      <c r="J38" s="161">
        <f t="shared" ref="J38:J49" si="17">IFERROR(H38/D38-1,"-")</f>
        <v>0.12064016258097299</v>
      </c>
      <c r="K38" s="160">
        <f t="shared" ref="K38:K48" si="18">H38-G38</f>
        <v>5108</v>
      </c>
      <c r="L38" s="160">
        <f t="shared" ref="L38:L49" si="19">H38-D38</f>
        <v>4749</v>
      </c>
      <c r="M38" s="161">
        <f t="shared" si="16"/>
        <v>1.9896301454630082E-2</v>
      </c>
    </row>
    <row r="39" spans="2:13" x14ac:dyDescent="0.25">
      <c r="B39" s="163" t="s">
        <v>108</v>
      </c>
      <c r="C39" s="164">
        <v>16408</v>
      </c>
      <c r="D39" s="164">
        <v>16361</v>
      </c>
      <c r="E39" s="164">
        <v>14446</v>
      </c>
      <c r="F39" s="164">
        <v>14909</v>
      </c>
      <c r="G39" s="164">
        <v>15698</v>
      </c>
      <c r="H39" s="164">
        <v>20247</v>
      </c>
      <c r="I39" s="179">
        <f>IFERROR(H39/G39-1,"-")</f>
        <v>0.28978213785195561</v>
      </c>
      <c r="J39" s="165">
        <f t="shared" si="17"/>
        <v>0.2375160442515738</v>
      </c>
      <c r="K39" s="164">
        <f t="shared" si="18"/>
        <v>4549</v>
      </c>
      <c r="L39" s="164">
        <f t="shared" si="19"/>
        <v>3886</v>
      </c>
      <c r="M39" s="165">
        <f t="shared" si="16"/>
        <v>9.1318043149996656E-3</v>
      </c>
    </row>
    <row r="40" spans="2:13" x14ac:dyDescent="0.25">
      <c r="B40" s="163" t="s">
        <v>105</v>
      </c>
      <c r="C40" s="164">
        <v>3806</v>
      </c>
      <c r="D40" s="164">
        <v>23004</v>
      </c>
      <c r="E40" s="164">
        <v>22463</v>
      </c>
      <c r="F40" s="164">
        <v>20968</v>
      </c>
      <c r="G40" s="164">
        <v>23308</v>
      </c>
      <c r="H40" s="164">
        <v>23867</v>
      </c>
      <c r="I40" s="179">
        <f>IFERROR(H40/G40-1,"-")</f>
        <v>2.3983181740174997E-2</v>
      </c>
      <c r="J40" s="165">
        <f t="shared" si="17"/>
        <v>3.751521474526176E-2</v>
      </c>
      <c r="K40" s="164">
        <f t="shared" si="18"/>
        <v>559</v>
      </c>
      <c r="L40" s="164">
        <f t="shared" si="19"/>
        <v>863</v>
      </c>
      <c r="M40" s="165">
        <f t="shared" si="16"/>
        <v>1.0764497139630416E-2</v>
      </c>
    </row>
    <row r="41" spans="2:13" x14ac:dyDescent="0.25">
      <c r="B41" s="159" t="s">
        <v>112</v>
      </c>
      <c r="C41" s="160">
        <v>39998</v>
      </c>
      <c r="D41" s="160">
        <v>434609</v>
      </c>
      <c r="E41" s="160">
        <v>491207</v>
      </c>
      <c r="F41" s="160">
        <v>525603</v>
      </c>
      <c r="G41" s="160">
        <v>540074</v>
      </c>
      <c r="H41" s="160">
        <v>550576</v>
      </c>
      <c r="I41" s="178">
        <f>IFERROR(H41/G41-1,"-")</f>
        <v>1.9445483396719698E-2</v>
      </c>
      <c r="J41" s="161">
        <f t="shared" si="17"/>
        <v>0.26683064547673885</v>
      </c>
      <c r="K41" s="160">
        <f t="shared" si="18"/>
        <v>10502</v>
      </c>
      <c r="L41" s="160">
        <f t="shared" si="19"/>
        <v>115967</v>
      </c>
      <c r="M41" s="161">
        <f t="shared" si="16"/>
        <v>0.24832085210328722</v>
      </c>
    </row>
    <row r="42" spans="2:13" x14ac:dyDescent="0.25">
      <c r="B42" s="163" t="s">
        <v>115</v>
      </c>
      <c r="C42" s="164">
        <v>1361</v>
      </c>
      <c r="D42" s="164">
        <v>204109</v>
      </c>
      <c r="E42" s="164">
        <v>238903</v>
      </c>
      <c r="F42" s="164">
        <v>262960</v>
      </c>
      <c r="G42" s="164">
        <v>270009</v>
      </c>
      <c r="H42" s="164">
        <v>276975</v>
      </c>
      <c r="I42" s="179">
        <f t="shared" ref="I42:I49" si="20">IFERROR(H42/G42-1,"-")</f>
        <v>2.5799140028665679E-2</v>
      </c>
      <c r="J42" s="165">
        <f t="shared" si="17"/>
        <v>0.35699552689984282</v>
      </c>
      <c r="K42" s="164">
        <f t="shared" si="18"/>
        <v>6966</v>
      </c>
      <c r="L42" s="164">
        <f t="shared" si="19"/>
        <v>72866</v>
      </c>
      <c r="M42" s="165">
        <f t="shared" si="16"/>
        <v>0.12492129698953092</v>
      </c>
    </row>
    <row r="43" spans="2:13" x14ac:dyDescent="0.25">
      <c r="B43" s="163" t="s">
        <v>118</v>
      </c>
      <c r="C43" s="164">
        <v>3175</v>
      </c>
      <c r="D43" s="164">
        <v>15816</v>
      </c>
      <c r="E43" s="164">
        <v>19783</v>
      </c>
      <c r="F43" s="164">
        <v>20195</v>
      </c>
      <c r="G43" s="164">
        <v>20949</v>
      </c>
      <c r="H43" s="164">
        <v>23265</v>
      </c>
      <c r="I43" s="179">
        <f t="shared" si="20"/>
        <v>0.11055420306458541</v>
      </c>
      <c r="J43" s="165">
        <f t="shared" si="17"/>
        <v>0.47097875569044012</v>
      </c>
      <c r="K43" s="164">
        <f t="shared" si="18"/>
        <v>2316</v>
      </c>
      <c r="L43" s="164">
        <f t="shared" si="19"/>
        <v>7449</v>
      </c>
      <c r="M43" s="165">
        <f t="shared" si="16"/>
        <v>1.0492983029015026E-2</v>
      </c>
    </row>
    <row r="44" spans="2:13" x14ac:dyDescent="0.25">
      <c r="B44" s="163" t="s">
        <v>121</v>
      </c>
      <c r="C44" s="164">
        <v>5674</v>
      </c>
      <c r="D44" s="164">
        <v>11604</v>
      </c>
      <c r="E44" s="164">
        <v>13097</v>
      </c>
      <c r="F44" s="164">
        <v>12608</v>
      </c>
      <c r="G44" s="164">
        <v>13345</v>
      </c>
      <c r="H44" s="164">
        <v>15695</v>
      </c>
      <c r="I44" s="179">
        <f t="shared" si="20"/>
        <v>0.17609591607343567</v>
      </c>
      <c r="J44" s="165">
        <f t="shared" si="17"/>
        <v>0.35255084453636676</v>
      </c>
      <c r="K44" s="164">
        <f t="shared" si="18"/>
        <v>2350</v>
      </c>
      <c r="L44" s="164">
        <f t="shared" si="19"/>
        <v>4091</v>
      </c>
      <c r="M44" s="165">
        <f t="shared" si="16"/>
        <v>7.0787607410440932E-3</v>
      </c>
    </row>
    <row r="45" spans="2:13" x14ac:dyDescent="0.25">
      <c r="B45" s="163" t="s">
        <v>128</v>
      </c>
      <c r="C45" s="164">
        <v>970</v>
      </c>
      <c r="D45" s="164">
        <v>24963</v>
      </c>
      <c r="E45" s="164">
        <v>21459</v>
      </c>
      <c r="F45" s="164">
        <v>23603</v>
      </c>
      <c r="G45" s="164">
        <v>21138</v>
      </c>
      <c r="H45" s="164">
        <v>24012</v>
      </c>
      <c r="I45" s="179">
        <f t="shared" si="20"/>
        <v>0.13596366732898102</v>
      </c>
      <c r="J45" s="165">
        <f t="shared" si="17"/>
        <v>-3.809638264631654E-2</v>
      </c>
      <c r="K45" s="164">
        <f t="shared" si="18"/>
        <v>2874</v>
      </c>
      <c r="L45" s="164">
        <f t="shared" si="19"/>
        <v>-951</v>
      </c>
      <c r="M45" s="165">
        <f t="shared" si="16"/>
        <v>1.0829895056639106E-2</v>
      </c>
    </row>
    <row r="46" spans="2:13" x14ac:dyDescent="0.25">
      <c r="B46" s="163" t="s">
        <v>124</v>
      </c>
      <c r="C46" s="164">
        <v>1109</v>
      </c>
      <c r="D46" s="164">
        <v>15247</v>
      </c>
      <c r="E46" s="164">
        <v>17327</v>
      </c>
      <c r="F46" s="164">
        <v>19324</v>
      </c>
      <c r="G46" s="164">
        <v>15500</v>
      </c>
      <c r="H46" s="164">
        <v>16727</v>
      </c>
      <c r="I46" s="179">
        <f t="shared" si="20"/>
        <v>7.916129032258068E-2</v>
      </c>
      <c r="J46" s="165">
        <f t="shared" si="17"/>
        <v>9.7068275726372333E-2</v>
      </c>
      <c r="K46" s="164">
        <f t="shared" si="18"/>
        <v>1227</v>
      </c>
      <c r="L46" s="164">
        <f t="shared" si="19"/>
        <v>1480</v>
      </c>
      <c r="M46" s="165">
        <f t="shared" si="16"/>
        <v>7.5442135020990474E-3</v>
      </c>
    </row>
    <row r="47" spans="2:13" x14ac:dyDescent="0.25">
      <c r="B47" s="163" t="s">
        <v>133</v>
      </c>
      <c r="C47" s="164">
        <v>169</v>
      </c>
      <c r="D47" s="164">
        <v>11974</v>
      </c>
      <c r="E47" s="164">
        <v>13918</v>
      </c>
      <c r="F47" s="164">
        <v>12602</v>
      </c>
      <c r="G47" s="164">
        <v>13034</v>
      </c>
      <c r="H47" s="164">
        <v>11003</v>
      </c>
      <c r="I47" s="179">
        <f t="shared" si="20"/>
        <v>-0.15582323154825839</v>
      </c>
      <c r="J47" s="165">
        <f t="shared" si="17"/>
        <v>-8.1092366794721871E-2</v>
      </c>
      <c r="K47" s="164">
        <f t="shared" si="18"/>
        <v>-2031</v>
      </c>
      <c r="L47" s="164">
        <f t="shared" si="19"/>
        <v>-971</v>
      </c>
      <c r="M47" s="165">
        <f t="shared" si="16"/>
        <v>4.9625743506663371E-3</v>
      </c>
    </row>
    <row r="48" spans="2:13" x14ac:dyDescent="0.25">
      <c r="B48" s="163" t="s">
        <v>136</v>
      </c>
      <c r="C48" s="164">
        <v>1499</v>
      </c>
      <c r="D48" s="164">
        <v>11217</v>
      </c>
      <c r="E48" s="164">
        <v>13963</v>
      </c>
      <c r="F48" s="164">
        <v>14657</v>
      </c>
      <c r="G48" s="164">
        <v>11393</v>
      </c>
      <c r="H48" s="164">
        <v>11611</v>
      </c>
      <c r="I48" s="179">
        <f t="shared" si="20"/>
        <v>1.9134556306503958E-2</v>
      </c>
      <c r="J48" s="165">
        <f t="shared" si="17"/>
        <v>3.5125256307390496E-2</v>
      </c>
      <c r="K48" s="164">
        <f t="shared" si="18"/>
        <v>218</v>
      </c>
      <c r="L48" s="164">
        <f t="shared" si="19"/>
        <v>394</v>
      </c>
      <c r="M48" s="165">
        <f t="shared" si="16"/>
        <v>5.2367945819855348E-3</v>
      </c>
    </row>
    <row r="49" spans="2:13" x14ac:dyDescent="0.25">
      <c r="B49" s="168" t="s">
        <v>149</v>
      </c>
      <c r="C49" s="169">
        <f t="shared" ref="C49:H49" si="21">C41-SUM(C42:C48)</f>
        <v>26041</v>
      </c>
      <c r="D49" s="169">
        <f t="shared" si="21"/>
        <v>139679</v>
      </c>
      <c r="E49" s="169">
        <f t="shared" si="21"/>
        <v>152757</v>
      </c>
      <c r="F49" s="169">
        <f t="shared" si="21"/>
        <v>159654</v>
      </c>
      <c r="G49" s="169">
        <f t="shared" si="21"/>
        <v>174706</v>
      </c>
      <c r="H49" s="169">
        <f t="shared" si="21"/>
        <v>171288</v>
      </c>
      <c r="I49" s="180">
        <f t="shared" si="20"/>
        <v>-1.956429658969927E-2</v>
      </c>
      <c r="J49" s="170">
        <f t="shared" si="17"/>
        <v>0.22629743912828704</v>
      </c>
      <c r="K49" s="169">
        <f>H49-G49</f>
        <v>-3418</v>
      </c>
      <c r="L49" s="169">
        <f t="shared" si="19"/>
        <v>31609</v>
      </c>
      <c r="M49" s="170">
        <f t="shared" si="16"/>
        <v>7.725433385230715E-2</v>
      </c>
    </row>
    <row r="50" spans="2:13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4"/>
      <c r="L50" s="153"/>
      <c r="M50" s="153"/>
    </row>
    <row r="51" spans="2:13" x14ac:dyDescent="0.25">
      <c r="B51" s="156" t="s">
        <v>73</v>
      </c>
      <c r="C51" s="176">
        <v>3463</v>
      </c>
      <c r="D51" s="176">
        <v>14300</v>
      </c>
      <c r="E51" s="176">
        <v>24366</v>
      </c>
      <c r="F51" s="176">
        <v>22168</v>
      </c>
      <c r="G51" s="176">
        <v>18447</v>
      </c>
      <c r="H51" s="176">
        <v>21744</v>
      </c>
      <c r="I51" s="177">
        <f>IFERROR(H51/G51-1,"-")</f>
        <v>0.17872824849569025</v>
      </c>
      <c r="J51" s="177">
        <f>IFERROR(H51/D51-1,"-")</f>
        <v>0.52055944055944048</v>
      </c>
      <c r="K51" s="176">
        <f>H51-G51</f>
        <v>3297</v>
      </c>
      <c r="L51" s="176">
        <f>H51-D51</f>
        <v>7444</v>
      </c>
      <c r="M51" s="177">
        <f t="shared" ref="M51:M63" si="22">H51/H$9</f>
        <v>9.8069814305997306E-3</v>
      </c>
    </row>
    <row r="52" spans="2:13" x14ac:dyDescent="0.25">
      <c r="B52" s="159" t="s">
        <v>102</v>
      </c>
      <c r="C52" s="160">
        <v>787</v>
      </c>
      <c r="D52" s="160">
        <v>1482</v>
      </c>
      <c r="E52" s="160">
        <v>10615</v>
      </c>
      <c r="F52" s="160">
        <v>6609</v>
      </c>
      <c r="G52" s="160">
        <v>3481</v>
      </c>
      <c r="H52" s="160">
        <v>6620</v>
      </c>
      <c r="I52" s="178">
        <f>IFERROR(H52/G52-1,"-")</f>
        <v>0.9017523700086183</v>
      </c>
      <c r="J52" s="161">
        <f t="shared" ref="J52:J63" si="23">IFERROR(H52/D52-1,"-")</f>
        <v>3.4669365721997298</v>
      </c>
      <c r="K52" s="160">
        <f t="shared" ref="K52:K62" si="24">H52-G52</f>
        <v>3139</v>
      </c>
      <c r="L52" s="160">
        <f t="shared" ref="L52:L63" si="25">H52-D52</f>
        <v>5138</v>
      </c>
      <c r="M52" s="161">
        <f t="shared" si="22"/>
        <v>2.985753176534686E-3</v>
      </c>
    </row>
    <row r="53" spans="2:13" x14ac:dyDescent="0.25">
      <c r="B53" s="163" t="s">
        <v>108</v>
      </c>
      <c r="C53" s="164">
        <v>309</v>
      </c>
      <c r="D53" s="164">
        <v>479</v>
      </c>
      <c r="E53" s="164">
        <v>7891</v>
      </c>
      <c r="F53" s="164">
        <v>4393</v>
      </c>
      <c r="G53" s="164">
        <v>2185</v>
      </c>
      <c r="H53" s="164">
        <v>2855</v>
      </c>
      <c r="I53" s="179">
        <f>IFERROR(H53/G53-1,"-")</f>
        <v>0.30663615560640722</v>
      </c>
      <c r="J53" s="165">
        <f t="shared" si="23"/>
        <v>4.9603340292275577</v>
      </c>
      <c r="K53" s="164">
        <f t="shared" si="24"/>
        <v>670</v>
      </c>
      <c r="L53" s="164">
        <f t="shared" si="25"/>
        <v>2376</v>
      </c>
      <c r="M53" s="165">
        <f t="shared" si="22"/>
        <v>1.2876624348952461E-3</v>
      </c>
    </row>
    <row r="54" spans="2:13" x14ac:dyDescent="0.25">
      <c r="B54" s="163" t="s">
        <v>105</v>
      </c>
      <c r="C54" s="164">
        <v>478</v>
      </c>
      <c r="D54" s="164">
        <v>1003</v>
      </c>
      <c r="E54" s="164">
        <v>2724</v>
      </c>
      <c r="F54" s="164">
        <v>2216</v>
      </c>
      <c r="G54" s="164">
        <v>1296</v>
      </c>
      <c r="H54" s="164">
        <v>3765</v>
      </c>
      <c r="I54" s="179">
        <f>IFERROR(H54/G54-1,"-")</f>
        <v>1.9050925925925926</v>
      </c>
      <c r="J54" s="165">
        <f t="shared" si="23"/>
        <v>2.753738783649053</v>
      </c>
      <c r="K54" s="164">
        <f t="shared" si="24"/>
        <v>2469</v>
      </c>
      <c r="L54" s="164">
        <f t="shared" si="25"/>
        <v>2762</v>
      </c>
      <c r="M54" s="165">
        <f t="shared" si="22"/>
        <v>1.6980907416394402E-3</v>
      </c>
    </row>
    <row r="55" spans="2:13" x14ac:dyDescent="0.25">
      <c r="B55" s="159" t="s">
        <v>112</v>
      </c>
      <c r="C55" s="160">
        <v>2676</v>
      </c>
      <c r="D55" s="160">
        <v>12818</v>
      </c>
      <c r="E55" s="160">
        <v>13751</v>
      </c>
      <c r="F55" s="160">
        <v>15559</v>
      </c>
      <c r="G55" s="160">
        <v>14966</v>
      </c>
      <c r="H55" s="160">
        <v>15124</v>
      </c>
      <c r="I55" s="178">
        <f>IFERROR(H55/G55-1,"-")</f>
        <v>1.0557263129760797E-2</v>
      </c>
      <c r="J55" s="161">
        <f t="shared" si="23"/>
        <v>0.17990326103916376</v>
      </c>
      <c r="K55" s="160">
        <f t="shared" si="24"/>
        <v>158</v>
      </c>
      <c r="L55" s="160">
        <f t="shared" si="25"/>
        <v>2306</v>
      </c>
      <c r="M55" s="161">
        <f t="shared" si="22"/>
        <v>6.8212282540650445E-3</v>
      </c>
    </row>
    <row r="56" spans="2:13" x14ac:dyDescent="0.25">
      <c r="B56" s="163" t="s">
        <v>115</v>
      </c>
      <c r="C56" s="164">
        <v>55</v>
      </c>
      <c r="D56" s="164">
        <v>4284</v>
      </c>
      <c r="E56" s="164">
        <v>3985</v>
      </c>
      <c r="F56" s="164">
        <v>4552</v>
      </c>
      <c r="G56" s="164">
        <v>5158</v>
      </c>
      <c r="H56" s="164">
        <v>3985</v>
      </c>
      <c r="I56" s="179">
        <f t="shared" ref="I56:I63" si="26">IFERROR(H56/G56-1,"-")</f>
        <v>-0.22741372625048473</v>
      </c>
      <c r="J56" s="165">
        <f t="shared" si="23"/>
        <v>-6.9794584500466827E-2</v>
      </c>
      <c r="K56" s="164">
        <f t="shared" si="24"/>
        <v>-1173</v>
      </c>
      <c r="L56" s="164">
        <f t="shared" si="25"/>
        <v>-299</v>
      </c>
      <c r="M56" s="165">
        <f t="shared" si="22"/>
        <v>1.7973151674457288E-3</v>
      </c>
    </row>
    <row r="57" spans="2:13" x14ac:dyDescent="0.25">
      <c r="B57" s="163" t="s">
        <v>118</v>
      </c>
      <c r="C57" s="164">
        <v>1007</v>
      </c>
      <c r="D57" s="164">
        <v>3320</v>
      </c>
      <c r="E57" s="164">
        <v>2533</v>
      </c>
      <c r="F57" s="164">
        <v>3071</v>
      </c>
      <c r="G57" s="164">
        <v>3212</v>
      </c>
      <c r="H57" s="164">
        <v>3511</v>
      </c>
      <c r="I57" s="179">
        <f t="shared" si="26"/>
        <v>9.3088418430884223E-2</v>
      </c>
      <c r="J57" s="165">
        <f t="shared" si="23"/>
        <v>5.7530120481927627E-2</v>
      </c>
      <c r="K57" s="164">
        <f t="shared" si="24"/>
        <v>299</v>
      </c>
      <c r="L57" s="164">
        <f t="shared" si="25"/>
        <v>191</v>
      </c>
      <c r="M57" s="165">
        <f t="shared" si="22"/>
        <v>1.5835316318449069E-3</v>
      </c>
    </row>
    <row r="58" spans="2:13" x14ac:dyDescent="0.25">
      <c r="B58" s="163" t="s">
        <v>121</v>
      </c>
      <c r="C58" s="164">
        <v>446</v>
      </c>
      <c r="D58" s="164">
        <v>1008</v>
      </c>
      <c r="E58" s="164">
        <v>1449</v>
      </c>
      <c r="F58" s="164">
        <v>1360</v>
      </c>
      <c r="G58" s="164">
        <v>904</v>
      </c>
      <c r="H58" s="164">
        <v>1590</v>
      </c>
      <c r="I58" s="179">
        <f t="shared" si="26"/>
        <v>0.75884955752212391</v>
      </c>
      <c r="J58" s="165">
        <f t="shared" si="23"/>
        <v>0.57738095238095233</v>
      </c>
      <c r="K58" s="164">
        <f t="shared" si="24"/>
        <v>686</v>
      </c>
      <c r="L58" s="164">
        <f t="shared" si="25"/>
        <v>582</v>
      </c>
      <c r="M58" s="165">
        <f t="shared" si="22"/>
        <v>7.1712198650908626E-4</v>
      </c>
    </row>
    <row r="59" spans="2:13" x14ac:dyDescent="0.25">
      <c r="B59" s="163" t="s">
        <v>128</v>
      </c>
      <c r="C59" s="164">
        <v>55</v>
      </c>
      <c r="D59" s="164">
        <v>375</v>
      </c>
      <c r="E59" s="164">
        <v>331</v>
      </c>
      <c r="F59" s="164">
        <v>512</v>
      </c>
      <c r="G59" s="164">
        <v>447</v>
      </c>
      <c r="H59" s="164">
        <v>682</v>
      </c>
      <c r="I59" s="179">
        <f t="shared" si="26"/>
        <v>0.52572706935123037</v>
      </c>
      <c r="J59" s="165">
        <f t="shared" si="23"/>
        <v>0.81866666666666665</v>
      </c>
      <c r="K59" s="164">
        <f t="shared" si="24"/>
        <v>235</v>
      </c>
      <c r="L59" s="164">
        <f t="shared" si="25"/>
        <v>307</v>
      </c>
      <c r="M59" s="165">
        <f t="shared" si="22"/>
        <v>3.0759571999949484E-4</v>
      </c>
    </row>
    <row r="60" spans="2:13" x14ac:dyDescent="0.25">
      <c r="B60" s="163" t="s">
        <v>124</v>
      </c>
      <c r="C60" s="164">
        <v>80</v>
      </c>
      <c r="D60" s="164">
        <v>344</v>
      </c>
      <c r="E60" s="164">
        <v>345</v>
      </c>
      <c r="F60" s="164">
        <v>321</v>
      </c>
      <c r="G60" s="164">
        <v>422</v>
      </c>
      <c r="H60" s="164">
        <v>401</v>
      </c>
      <c r="I60" s="179">
        <f t="shared" si="26"/>
        <v>-4.9763033175355464E-2</v>
      </c>
      <c r="J60" s="165">
        <f t="shared" si="23"/>
        <v>0.16569767441860472</v>
      </c>
      <c r="K60" s="164">
        <f t="shared" si="24"/>
        <v>-21</v>
      </c>
      <c r="L60" s="164">
        <f t="shared" si="25"/>
        <v>57</v>
      </c>
      <c r="M60" s="165">
        <f t="shared" si="22"/>
        <v>1.8085906703782615E-4</v>
      </c>
    </row>
    <row r="61" spans="2:13" x14ac:dyDescent="0.25">
      <c r="B61" s="163" t="s">
        <v>133</v>
      </c>
      <c r="C61" s="164">
        <v>22</v>
      </c>
      <c r="D61" s="164">
        <v>44</v>
      </c>
      <c r="E61" s="164">
        <v>149</v>
      </c>
      <c r="F61" s="164">
        <v>82</v>
      </c>
      <c r="G61" s="164">
        <v>164</v>
      </c>
      <c r="H61" s="164">
        <v>96</v>
      </c>
      <c r="I61" s="179">
        <f t="shared" si="26"/>
        <v>-0.41463414634146345</v>
      </c>
      <c r="J61" s="165">
        <f t="shared" si="23"/>
        <v>1.1818181818181817</v>
      </c>
      <c r="K61" s="164">
        <f t="shared" si="24"/>
        <v>-68</v>
      </c>
      <c r="L61" s="164">
        <f t="shared" si="25"/>
        <v>52</v>
      </c>
      <c r="M61" s="165">
        <f t="shared" si="22"/>
        <v>4.3297931260925961E-5</v>
      </c>
    </row>
    <row r="62" spans="2:13" x14ac:dyDescent="0.25">
      <c r="B62" s="163" t="s">
        <v>136</v>
      </c>
      <c r="C62" s="164">
        <v>14</v>
      </c>
      <c r="D62" s="164">
        <v>88</v>
      </c>
      <c r="E62" s="164">
        <v>133</v>
      </c>
      <c r="F62" s="164">
        <v>89</v>
      </c>
      <c r="G62" s="164">
        <v>324</v>
      </c>
      <c r="H62" s="164">
        <v>106</v>
      </c>
      <c r="I62" s="179">
        <f t="shared" si="26"/>
        <v>-0.6728395061728395</v>
      </c>
      <c r="J62" s="165">
        <f t="shared" si="23"/>
        <v>0.20454545454545459</v>
      </c>
      <c r="K62" s="164">
        <f t="shared" si="24"/>
        <v>-218</v>
      </c>
      <c r="L62" s="164">
        <f t="shared" si="25"/>
        <v>18</v>
      </c>
      <c r="M62" s="165">
        <f t="shared" si="22"/>
        <v>4.7808132433939087E-5</v>
      </c>
    </row>
    <row r="63" spans="2:13" x14ac:dyDescent="0.25">
      <c r="B63" s="168" t="s">
        <v>149</v>
      </c>
      <c r="C63" s="169">
        <f t="shared" ref="C63:H63" si="27">C55-SUM(C56:C62)</f>
        <v>997</v>
      </c>
      <c r="D63" s="169">
        <f t="shared" si="27"/>
        <v>3355</v>
      </c>
      <c r="E63" s="169">
        <f t="shared" si="27"/>
        <v>4826</v>
      </c>
      <c r="F63" s="169">
        <f t="shared" si="27"/>
        <v>5572</v>
      </c>
      <c r="G63" s="169">
        <f t="shared" si="27"/>
        <v>4335</v>
      </c>
      <c r="H63" s="169">
        <f t="shared" si="27"/>
        <v>4753</v>
      </c>
      <c r="I63" s="180">
        <f t="shared" si="26"/>
        <v>9.6424452133794691E-2</v>
      </c>
      <c r="J63" s="170">
        <f t="shared" si="23"/>
        <v>0.41669150521609533</v>
      </c>
      <c r="K63" s="169">
        <f>H63-G63</f>
        <v>418</v>
      </c>
      <c r="L63" s="169">
        <f t="shared" si="25"/>
        <v>1398</v>
      </c>
      <c r="M63" s="170">
        <f t="shared" si="22"/>
        <v>2.1436986175331365E-3</v>
      </c>
    </row>
    <row r="64" spans="2:13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4"/>
      <c r="L64" s="153"/>
      <c r="M64" s="153"/>
    </row>
    <row r="65" spans="2:13" x14ac:dyDescent="0.25">
      <c r="B65" s="156" t="s">
        <v>73</v>
      </c>
      <c r="C65" s="176">
        <v>13697</v>
      </c>
      <c r="D65" s="176">
        <v>56946</v>
      </c>
      <c r="E65" s="176">
        <v>71722</v>
      </c>
      <c r="F65" s="176">
        <v>100800</v>
      </c>
      <c r="G65" s="176">
        <v>78000</v>
      </c>
      <c r="H65" s="176">
        <v>79903</v>
      </c>
      <c r="I65" s="177">
        <f>IFERROR(H65/G65-1,"-")</f>
        <v>2.4397435897435926E-2</v>
      </c>
      <c r="J65" s="177">
        <f>IFERROR(H65/D65-1,"-")</f>
        <v>0.4031363045692411</v>
      </c>
      <c r="K65" s="176">
        <f>H65-G65</f>
        <v>1903</v>
      </c>
      <c r="L65" s="176">
        <f>H65-D65</f>
        <v>22957</v>
      </c>
      <c r="M65" s="177">
        <f t="shared" ref="M65:M77" si="28">H65/H$9</f>
        <v>3.6037860432726741E-2</v>
      </c>
    </row>
    <row r="66" spans="2:13" x14ac:dyDescent="0.25">
      <c r="B66" s="159" t="s">
        <v>102</v>
      </c>
      <c r="C66" s="160">
        <v>6965</v>
      </c>
      <c r="D66" s="160">
        <v>12964</v>
      </c>
      <c r="E66" s="160">
        <v>7172</v>
      </c>
      <c r="F66" s="160">
        <v>21594</v>
      </c>
      <c r="G66" s="160">
        <v>13320</v>
      </c>
      <c r="H66" s="160">
        <v>16788</v>
      </c>
      <c r="I66" s="178">
        <f>IFERROR(H66/G66-1,"-")</f>
        <v>0.26036036036036037</v>
      </c>
      <c r="J66" s="161">
        <f t="shared" ref="J66:J77" si="29">IFERROR(H66/D66-1,"-")</f>
        <v>0.29497068805924087</v>
      </c>
      <c r="K66" s="160">
        <f t="shared" ref="K66:K76" si="30">H66-G66</f>
        <v>3468</v>
      </c>
      <c r="L66" s="160">
        <f t="shared" ref="L66:L77" si="31">H66-D66</f>
        <v>3824</v>
      </c>
      <c r="M66" s="161">
        <f t="shared" si="28"/>
        <v>7.5717257292544273E-3</v>
      </c>
    </row>
    <row r="67" spans="2:13" x14ac:dyDescent="0.25">
      <c r="B67" s="163" t="s">
        <v>108</v>
      </c>
      <c r="C67" s="164">
        <v>6811</v>
      </c>
      <c r="D67" s="164">
        <v>9096</v>
      </c>
      <c r="E67" s="164">
        <v>4567</v>
      </c>
      <c r="F67" s="164">
        <v>12190</v>
      </c>
      <c r="G67" s="164">
        <v>4997</v>
      </c>
      <c r="H67" s="164">
        <v>8487</v>
      </c>
      <c r="I67" s="179">
        <f>IFERROR(H67/G67-1,"-")</f>
        <v>0.69841905143085858</v>
      </c>
      <c r="J67" s="165">
        <f t="shared" si="29"/>
        <v>-6.6952506596306027E-2</v>
      </c>
      <c r="K67" s="164">
        <f t="shared" si="30"/>
        <v>3490</v>
      </c>
      <c r="L67" s="164">
        <f t="shared" si="31"/>
        <v>-609</v>
      </c>
      <c r="M67" s="165">
        <f t="shared" si="28"/>
        <v>3.827807735536236E-3</v>
      </c>
    </row>
    <row r="68" spans="2:13" x14ac:dyDescent="0.25">
      <c r="B68" s="163" t="s">
        <v>105</v>
      </c>
      <c r="C68" s="164">
        <v>154</v>
      </c>
      <c r="D68" s="164">
        <v>3868</v>
      </c>
      <c r="E68" s="164">
        <v>2605</v>
      </c>
      <c r="F68" s="164">
        <v>9404</v>
      </c>
      <c r="G68" s="164">
        <v>8323</v>
      </c>
      <c r="H68" s="164">
        <v>8301</v>
      </c>
      <c r="I68" s="179">
        <f>IFERROR(H68/G68-1,"-")</f>
        <v>-2.6432776643037226E-3</v>
      </c>
      <c r="J68" s="165">
        <f t="shared" si="29"/>
        <v>1.1460703205791107</v>
      </c>
      <c r="K68" s="164">
        <f t="shared" si="30"/>
        <v>-22</v>
      </c>
      <c r="L68" s="164">
        <f t="shared" si="31"/>
        <v>4433</v>
      </c>
      <c r="M68" s="165">
        <f t="shared" si="28"/>
        <v>3.7439179937181918E-3</v>
      </c>
    </row>
    <row r="69" spans="2:13" x14ac:dyDescent="0.25">
      <c r="B69" s="159" t="s">
        <v>112</v>
      </c>
      <c r="C69" s="160">
        <v>6732</v>
      </c>
      <c r="D69" s="160">
        <v>43982</v>
      </c>
      <c r="E69" s="160">
        <v>64550</v>
      </c>
      <c r="F69" s="160">
        <v>79206</v>
      </c>
      <c r="G69" s="160">
        <v>64680</v>
      </c>
      <c r="H69" s="160">
        <v>63115</v>
      </c>
      <c r="I69" s="178">
        <f>IFERROR(H69/G69-1,"-")</f>
        <v>-2.419604205318493E-2</v>
      </c>
      <c r="J69" s="161">
        <f t="shared" si="29"/>
        <v>0.435018871356464</v>
      </c>
      <c r="K69" s="160">
        <f t="shared" si="30"/>
        <v>-1565</v>
      </c>
      <c r="L69" s="160">
        <f t="shared" si="31"/>
        <v>19133</v>
      </c>
      <c r="M69" s="161">
        <f t="shared" si="28"/>
        <v>2.8466134703472312E-2</v>
      </c>
    </row>
    <row r="70" spans="2:13" x14ac:dyDescent="0.25">
      <c r="B70" s="163" t="s">
        <v>115</v>
      </c>
      <c r="C70" s="164">
        <v>591</v>
      </c>
      <c r="D70" s="164">
        <v>17719</v>
      </c>
      <c r="E70" s="164">
        <v>23608</v>
      </c>
      <c r="F70" s="164">
        <v>30338</v>
      </c>
      <c r="G70" s="164">
        <v>31563</v>
      </c>
      <c r="H70" s="164">
        <v>32976</v>
      </c>
      <c r="I70" s="179">
        <f t="shared" ref="I70:I77" si="32">IFERROR(H70/G70-1,"-")</f>
        <v>4.4767607641859053E-2</v>
      </c>
      <c r="J70" s="165">
        <f t="shared" si="29"/>
        <v>0.86105310683447156</v>
      </c>
      <c r="K70" s="164">
        <f t="shared" si="30"/>
        <v>1413</v>
      </c>
      <c r="L70" s="164">
        <f t="shared" si="31"/>
        <v>15257</v>
      </c>
      <c r="M70" s="165">
        <f t="shared" si="28"/>
        <v>1.4872839388128068E-2</v>
      </c>
    </row>
    <row r="71" spans="2:13" x14ac:dyDescent="0.25">
      <c r="B71" s="163" t="s">
        <v>118</v>
      </c>
      <c r="C71" s="164">
        <v>1171</v>
      </c>
      <c r="D71" s="164">
        <v>4763</v>
      </c>
      <c r="E71" s="164">
        <v>3885</v>
      </c>
      <c r="F71" s="164">
        <v>5065</v>
      </c>
      <c r="G71" s="164">
        <v>4978</v>
      </c>
      <c r="H71" s="164">
        <v>4424</v>
      </c>
      <c r="I71" s="179">
        <f t="shared" si="32"/>
        <v>-0.11128967456809968</v>
      </c>
      <c r="J71" s="165">
        <f t="shared" si="29"/>
        <v>-7.1173630065085036E-2</v>
      </c>
      <c r="K71" s="164">
        <f t="shared" si="30"/>
        <v>-554</v>
      </c>
      <c r="L71" s="164">
        <f t="shared" si="31"/>
        <v>-339</v>
      </c>
      <c r="M71" s="165">
        <f t="shared" si="28"/>
        <v>1.995312998941005E-3</v>
      </c>
    </row>
    <row r="72" spans="2:13" x14ac:dyDescent="0.25">
      <c r="B72" s="163" t="s">
        <v>121</v>
      </c>
      <c r="C72" s="164">
        <v>996</v>
      </c>
      <c r="D72" s="164">
        <v>6182</v>
      </c>
      <c r="E72" s="164">
        <v>8347</v>
      </c>
      <c r="F72" s="164">
        <v>9699</v>
      </c>
      <c r="G72" s="164">
        <v>4243</v>
      </c>
      <c r="H72" s="164">
        <v>3748</v>
      </c>
      <c r="I72" s="179">
        <f t="shared" si="32"/>
        <v>-0.11666273862832899</v>
      </c>
      <c r="J72" s="165">
        <f t="shared" si="29"/>
        <v>-0.39372371400841155</v>
      </c>
      <c r="K72" s="164">
        <f t="shared" si="30"/>
        <v>-495</v>
      </c>
      <c r="L72" s="164">
        <f t="shared" si="31"/>
        <v>-2434</v>
      </c>
      <c r="M72" s="165">
        <f t="shared" si="28"/>
        <v>1.6904233996453178E-3</v>
      </c>
    </row>
    <row r="73" spans="2:13" x14ac:dyDescent="0.25">
      <c r="B73" s="163" t="s">
        <v>128</v>
      </c>
      <c r="C73" s="164">
        <v>182</v>
      </c>
      <c r="D73" s="164">
        <v>1336</v>
      </c>
      <c r="E73" s="164">
        <v>1751</v>
      </c>
      <c r="F73" s="164">
        <v>3178</v>
      </c>
      <c r="G73" s="164">
        <v>2347</v>
      </c>
      <c r="H73" s="164">
        <v>2429</v>
      </c>
      <c r="I73" s="179">
        <f t="shared" si="32"/>
        <v>3.4938219002982551E-2</v>
      </c>
      <c r="J73" s="165">
        <f t="shared" si="29"/>
        <v>0.81811377245508976</v>
      </c>
      <c r="K73" s="164">
        <f t="shared" si="30"/>
        <v>82</v>
      </c>
      <c r="L73" s="164">
        <f t="shared" si="31"/>
        <v>1093</v>
      </c>
      <c r="M73" s="165">
        <f t="shared" si="28"/>
        <v>1.0955278649248871E-3</v>
      </c>
    </row>
    <row r="74" spans="2:13" x14ac:dyDescent="0.25">
      <c r="B74" s="163" t="s">
        <v>124</v>
      </c>
      <c r="C74" s="164">
        <v>365</v>
      </c>
      <c r="D74" s="164">
        <v>1311</v>
      </c>
      <c r="E74" s="164">
        <v>1378</v>
      </c>
      <c r="F74" s="164">
        <v>1856</v>
      </c>
      <c r="G74" s="164">
        <v>1358</v>
      </c>
      <c r="H74" s="164">
        <v>1154</v>
      </c>
      <c r="I74" s="179">
        <f t="shared" si="32"/>
        <v>-0.15022091310751107</v>
      </c>
      <c r="J74" s="165">
        <f t="shared" si="29"/>
        <v>-0.1197559115179252</v>
      </c>
      <c r="K74" s="164">
        <f t="shared" si="30"/>
        <v>-204</v>
      </c>
      <c r="L74" s="164">
        <f t="shared" si="31"/>
        <v>-157</v>
      </c>
      <c r="M74" s="165">
        <f t="shared" si="28"/>
        <v>5.2047721536571418E-4</v>
      </c>
    </row>
    <row r="75" spans="2:13" x14ac:dyDescent="0.25">
      <c r="B75" s="163" t="s">
        <v>133</v>
      </c>
      <c r="C75" s="164">
        <v>1</v>
      </c>
      <c r="D75" s="164">
        <v>1002</v>
      </c>
      <c r="E75" s="164">
        <v>3201</v>
      </c>
      <c r="F75" s="164">
        <v>2212</v>
      </c>
      <c r="G75" s="164">
        <v>1449</v>
      </c>
      <c r="H75" s="164">
        <v>927</v>
      </c>
      <c r="I75" s="179">
        <f t="shared" si="32"/>
        <v>-0.36024844720496896</v>
      </c>
      <c r="J75" s="165">
        <f t="shared" si="29"/>
        <v>-7.4850299401197584E-2</v>
      </c>
      <c r="K75" s="164">
        <f t="shared" si="30"/>
        <v>-522</v>
      </c>
      <c r="L75" s="164">
        <f t="shared" si="31"/>
        <v>-75</v>
      </c>
      <c r="M75" s="165">
        <f t="shared" si="28"/>
        <v>4.1809564873831632E-4</v>
      </c>
    </row>
    <row r="76" spans="2:13" x14ac:dyDescent="0.25">
      <c r="B76" s="163" t="s">
        <v>136</v>
      </c>
      <c r="C76" s="164">
        <v>0</v>
      </c>
      <c r="D76" s="164">
        <v>331</v>
      </c>
      <c r="E76" s="164">
        <v>934</v>
      </c>
      <c r="F76" s="164">
        <v>1640</v>
      </c>
      <c r="G76" s="164">
        <v>1776</v>
      </c>
      <c r="H76" s="164">
        <v>1720</v>
      </c>
      <c r="I76" s="179">
        <f t="shared" si="32"/>
        <v>-3.1531531531531543E-2</v>
      </c>
      <c r="J76" s="165">
        <f t="shared" si="29"/>
        <v>4.1963746223564957</v>
      </c>
      <c r="K76" s="164">
        <f t="shared" si="30"/>
        <v>-56</v>
      </c>
      <c r="L76" s="164">
        <f t="shared" si="31"/>
        <v>1389</v>
      </c>
      <c r="M76" s="165">
        <f t="shared" si="28"/>
        <v>7.7575460175825686E-4</v>
      </c>
    </row>
    <row r="77" spans="2:13" x14ac:dyDescent="0.25">
      <c r="B77" s="168" t="s">
        <v>149</v>
      </c>
      <c r="C77" s="169">
        <f t="shared" ref="C77:H77" si="33">C69-SUM(C70:C76)</f>
        <v>3426</v>
      </c>
      <c r="D77" s="169">
        <f t="shared" si="33"/>
        <v>11338</v>
      </c>
      <c r="E77" s="169">
        <f t="shared" si="33"/>
        <v>21446</v>
      </c>
      <c r="F77" s="169">
        <f t="shared" si="33"/>
        <v>25218</v>
      </c>
      <c r="G77" s="169">
        <f t="shared" si="33"/>
        <v>16966</v>
      </c>
      <c r="H77" s="169">
        <f t="shared" si="33"/>
        <v>15737</v>
      </c>
      <c r="I77" s="180">
        <f t="shared" si="32"/>
        <v>-7.2438995638335446E-2</v>
      </c>
      <c r="J77" s="170">
        <f t="shared" si="29"/>
        <v>0.38798729934732767</v>
      </c>
      <c r="K77" s="169">
        <f>H77-G77</f>
        <v>-1229</v>
      </c>
      <c r="L77" s="169">
        <f t="shared" si="31"/>
        <v>4399</v>
      </c>
      <c r="M77" s="170">
        <f t="shared" si="28"/>
        <v>7.0977035859707488E-3</v>
      </c>
    </row>
    <row r="78" spans="2:13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4"/>
      <c r="L78" s="153"/>
      <c r="M78" s="153"/>
    </row>
    <row r="79" spans="2:13" x14ac:dyDescent="0.25">
      <c r="B79" s="156" t="s">
        <v>73</v>
      </c>
      <c r="C79" s="176">
        <v>45059</v>
      </c>
      <c r="D79" s="176">
        <v>258125</v>
      </c>
      <c r="E79" s="176">
        <v>307593</v>
      </c>
      <c r="F79" s="176">
        <v>352840</v>
      </c>
      <c r="G79" s="176">
        <v>366681</v>
      </c>
      <c r="H79" s="176">
        <v>349762</v>
      </c>
      <c r="I79" s="177">
        <f>IFERROR(H79/G79-1,"-")</f>
        <v>-4.6140923582078108E-2</v>
      </c>
      <c r="J79" s="177">
        <f>IFERROR(H79/D79-1,"-")</f>
        <v>0.35501016949152553</v>
      </c>
      <c r="K79" s="176">
        <f>H79-G79</f>
        <v>-16919</v>
      </c>
      <c r="L79" s="176">
        <f>H79-D79</f>
        <v>91637</v>
      </c>
      <c r="M79" s="177">
        <f t="shared" ref="M79:M91" si="34">H79/H$9</f>
        <v>0.15774969826754154</v>
      </c>
    </row>
    <row r="80" spans="2:13" x14ac:dyDescent="0.25">
      <c r="B80" s="159" t="s">
        <v>102</v>
      </c>
      <c r="C80" s="160">
        <v>23087</v>
      </c>
      <c r="D80" s="160">
        <v>115113</v>
      </c>
      <c r="E80" s="160">
        <v>123715</v>
      </c>
      <c r="F80" s="160">
        <v>132384</v>
      </c>
      <c r="G80" s="160">
        <v>139895</v>
      </c>
      <c r="H80" s="160">
        <v>141066</v>
      </c>
      <c r="I80" s="178">
        <f>IFERROR(H80/G80-1,"-")</f>
        <v>8.370563637013495E-3</v>
      </c>
      <c r="J80" s="161">
        <f t="shared" ref="J80:J91" si="35">IFERROR(H80/D80-1,"-")</f>
        <v>0.22545672513095827</v>
      </c>
      <c r="K80" s="160">
        <f t="shared" ref="K80:K90" si="36">H80-G80</f>
        <v>1171</v>
      </c>
      <c r="L80" s="160">
        <f t="shared" ref="L80:L91" si="37">H80-D80</f>
        <v>25953</v>
      </c>
      <c r="M80" s="161">
        <f t="shared" si="34"/>
        <v>6.3623603867226888E-2</v>
      </c>
    </row>
    <row r="81" spans="2:13" x14ac:dyDescent="0.25">
      <c r="B81" s="163" t="s">
        <v>108</v>
      </c>
      <c r="C81" s="164">
        <v>11490</v>
      </c>
      <c r="D81" s="164">
        <v>32975</v>
      </c>
      <c r="E81" s="164">
        <v>29807</v>
      </c>
      <c r="F81" s="164">
        <v>34885</v>
      </c>
      <c r="G81" s="164">
        <v>31305</v>
      </c>
      <c r="H81" s="164">
        <v>41359</v>
      </c>
      <c r="I81" s="179">
        <f>IFERROR(H81/G81-1,"-")</f>
        <v>0.32116275355374535</v>
      </c>
      <c r="J81" s="165">
        <f t="shared" si="35"/>
        <v>0.2542532221379834</v>
      </c>
      <c r="K81" s="164">
        <f t="shared" si="36"/>
        <v>10054</v>
      </c>
      <c r="L81" s="164">
        <f t="shared" si="37"/>
        <v>8384</v>
      </c>
      <c r="M81" s="165">
        <f t="shared" si="34"/>
        <v>1.8653741031464968E-2</v>
      </c>
    </row>
    <row r="82" spans="2:13" x14ac:dyDescent="0.25">
      <c r="B82" s="163" t="s">
        <v>105</v>
      </c>
      <c r="C82" s="164">
        <v>11597</v>
      </c>
      <c r="D82" s="164">
        <v>82138</v>
      </c>
      <c r="E82" s="164">
        <v>93908</v>
      </c>
      <c r="F82" s="164">
        <v>97499</v>
      </c>
      <c r="G82" s="164">
        <v>108590</v>
      </c>
      <c r="H82" s="164">
        <v>99707</v>
      </c>
      <c r="I82" s="179">
        <f>IFERROR(H82/G82-1,"-")</f>
        <v>-8.1803112625471908E-2</v>
      </c>
      <c r="J82" s="165">
        <f t="shared" si="35"/>
        <v>0.21389612603180019</v>
      </c>
      <c r="K82" s="164">
        <f t="shared" si="36"/>
        <v>-8883</v>
      </c>
      <c r="L82" s="164">
        <f t="shared" si="37"/>
        <v>17569</v>
      </c>
      <c r="M82" s="165">
        <f t="shared" si="34"/>
        <v>4.4969862835761924E-2</v>
      </c>
    </row>
    <row r="83" spans="2:13" x14ac:dyDescent="0.25">
      <c r="B83" s="159" t="s">
        <v>112</v>
      </c>
      <c r="C83" s="160">
        <v>21972</v>
      </c>
      <c r="D83" s="160">
        <v>143012</v>
      </c>
      <c r="E83" s="160">
        <v>183878</v>
      </c>
      <c r="F83" s="160">
        <v>220456</v>
      </c>
      <c r="G83" s="160">
        <v>226786</v>
      </c>
      <c r="H83" s="160">
        <v>208696</v>
      </c>
      <c r="I83" s="178">
        <f>IFERROR(H83/G83-1,"-")</f>
        <v>-7.9766828640215892E-2</v>
      </c>
      <c r="J83" s="161">
        <f t="shared" si="35"/>
        <v>0.45929012949962233</v>
      </c>
      <c r="K83" s="160">
        <f t="shared" si="36"/>
        <v>-18090</v>
      </c>
      <c r="L83" s="160">
        <f t="shared" si="37"/>
        <v>65684</v>
      </c>
      <c r="M83" s="161">
        <f t="shared" si="34"/>
        <v>9.4126094400314636E-2</v>
      </c>
    </row>
    <row r="84" spans="2:13" x14ac:dyDescent="0.25">
      <c r="B84" s="163" t="s">
        <v>115</v>
      </c>
      <c r="C84" s="164">
        <v>1408</v>
      </c>
      <c r="D84" s="164">
        <v>24027</v>
      </c>
      <c r="E84" s="164">
        <v>34229</v>
      </c>
      <c r="F84" s="164">
        <v>42188</v>
      </c>
      <c r="G84" s="164">
        <v>42512</v>
      </c>
      <c r="H84" s="164">
        <v>40181</v>
      </c>
      <c r="I84" s="179">
        <f t="shared" ref="I84:I91" si="38">IFERROR(H84/G84-1,"-")</f>
        <v>-5.4831576966503537E-2</v>
      </c>
      <c r="J84" s="165">
        <f t="shared" si="35"/>
        <v>0.6723269654971491</v>
      </c>
      <c r="K84" s="164">
        <f t="shared" si="36"/>
        <v>-2331</v>
      </c>
      <c r="L84" s="164">
        <f t="shared" si="37"/>
        <v>16154</v>
      </c>
      <c r="M84" s="165">
        <f t="shared" si="34"/>
        <v>1.8122439333284023E-2</v>
      </c>
    </row>
    <row r="85" spans="2:13" x14ac:dyDescent="0.25">
      <c r="B85" s="163" t="s">
        <v>118</v>
      </c>
      <c r="C85" s="164">
        <v>4235</v>
      </c>
      <c r="D85" s="164">
        <v>45287</v>
      </c>
      <c r="E85" s="164">
        <v>56966</v>
      </c>
      <c r="F85" s="164">
        <v>65819</v>
      </c>
      <c r="G85" s="164">
        <v>64489</v>
      </c>
      <c r="H85" s="164">
        <v>57441</v>
      </c>
      <c r="I85" s="179">
        <f t="shared" si="38"/>
        <v>-0.10928995642667738</v>
      </c>
      <c r="J85" s="165">
        <f t="shared" si="35"/>
        <v>0.26837723850111517</v>
      </c>
      <c r="K85" s="164">
        <f t="shared" si="36"/>
        <v>-7048</v>
      </c>
      <c r="L85" s="164">
        <f t="shared" si="37"/>
        <v>12154</v>
      </c>
      <c r="M85" s="165">
        <f t="shared" si="34"/>
        <v>2.590704655790467E-2</v>
      </c>
    </row>
    <row r="86" spans="2:13" x14ac:dyDescent="0.25">
      <c r="B86" s="163" t="s">
        <v>121</v>
      </c>
      <c r="C86" s="164">
        <v>4740</v>
      </c>
      <c r="D86" s="164">
        <v>13676</v>
      </c>
      <c r="E86" s="164">
        <v>17008</v>
      </c>
      <c r="F86" s="164">
        <v>23760</v>
      </c>
      <c r="G86" s="164">
        <v>25549</v>
      </c>
      <c r="H86" s="164">
        <v>23164</v>
      </c>
      <c r="I86" s="179">
        <f t="shared" si="38"/>
        <v>-9.3350033269403943E-2</v>
      </c>
      <c r="J86" s="165">
        <f t="shared" si="35"/>
        <v>0.69377010821877749</v>
      </c>
      <c r="K86" s="164">
        <f t="shared" si="36"/>
        <v>-2385</v>
      </c>
      <c r="L86" s="164">
        <f t="shared" si="37"/>
        <v>9488</v>
      </c>
      <c r="M86" s="165">
        <f t="shared" si="34"/>
        <v>1.0447429997167594E-2</v>
      </c>
    </row>
    <row r="87" spans="2:13" x14ac:dyDescent="0.25">
      <c r="B87" s="163" t="s">
        <v>128</v>
      </c>
      <c r="C87" s="164">
        <v>335</v>
      </c>
      <c r="D87" s="164">
        <v>4260</v>
      </c>
      <c r="E87" s="164">
        <v>3852</v>
      </c>
      <c r="F87" s="164">
        <v>5863</v>
      </c>
      <c r="G87" s="164">
        <v>6264</v>
      </c>
      <c r="H87" s="164">
        <v>5145</v>
      </c>
      <c r="I87" s="179">
        <f t="shared" si="38"/>
        <v>-0.17863984674329503</v>
      </c>
      <c r="J87" s="165">
        <f t="shared" si="35"/>
        <v>0.20774647887323949</v>
      </c>
      <c r="K87" s="164">
        <f t="shared" si="36"/>
        <v>-1119</v>
      </c>
      <c r="L87" s="164">
        <f t="shared" si="37"/>
        <v>885</v>
      </c>
      <c r="M87" s="165">
        <f t="shared" si="34"/>
        <v>2.3204985035152506E-3</v>
      </c>
    </row>
    <row r="88" spans="2:13" x14ac:dyDescent="0.25">
      <c r="B88" s="163" t="s">
        <v>124</v>
      </c>
      <c r="C88" s="164">
        <v>463</v>
      </c>
      <c r="D88" s="164">
        <v>2501</v>
      </c>
      <c r="E88" s="164">
        <v>2377</v>
      </c>
      <c r="F88" s="164">
        <v>2965</v>
      </c>
      <c r="G88" s="164">
        <v>3251</v>
      </c>
      <c r="H88" s="164">
        <v>3851</v>
      </c>
      <c r="I88" s="179">
        <f t="shared" si="38"/>
        <v>0.18455859735466018</v>
      </c>
      <c r="J88" s="165">
        <f t="shared" si="35"/>
        <v>0.53978408636545372</v>
      </c>
      <c r="K88" s="164">
        <f t="shared" si="36"/>
        <v>600</v>
      </c>
      <c r="L88" s="164">
        <f t="shared" si="37"/>
        <v>1350</v>
      </c>
      <c r="M88" s="165">
        <f t="shared" si="34"/>
        <v>1.736878471727353E-3</v>
      </c>
    </row>
    <row r="89" spans="2:13" x14ac:dyDescent="0.25">
      <c r="B89" s="163" t="s">
        <v>133</v>
      </c>
      <c r="C89" s="164">
        <v>91</v>
      </c>
      <c r="D89" s="164">
        <v>3274</v>
      </c>
      <c r="E89" s="164">
        <v>5064</v>
      </c>
      <c r="F89" s="164">
        <v>4197</v>
      </c>
      <c r="G89" s="164">
        <v>4368</v>
      </c>
      <c r="H89" s="164">
        <v>3789</v>
      </c>
      <c r="I89" s="179">
        <f t="shared" si="38"/>
        <v>-0.13255494505494503</v>
      </c>
      <c r="J89" s="165">
        <f t="shared" si="35"/>
        <v>0.15729993891264504</v>
      </c>
      <c r="K89" s="164">
        <f t="shared" si="36"/>
        <v>-579</v>
      </c>
      <c r="L89" s="164">
        <f t="shared" si="37"/>
        <v>515</v>
      </c>
      <c r="M89" s="165">
        <f t="shared" si="34"/>
        <v>1.7089152244546715E-3</v>
      </c>
    </row>
    <row r="90" spans="2:13" x14ac:dyDescent="0.25">
      <c r="B90" s="163" t="s">
        <v>136</v>
      </c>
      <c r="C90" s="164">
        <v>362</v>
      </c>
      <c r="D90" s="164">
        <v>3080</v>
      </c>
      <c r="E90" s="164">
        <v>5511</v>
      </c>
      <c r="F90" s="164">
        <v>5860</v>
      </c>
      <c r="G90" s="164">
        <v>3940</v>
      </c>
      <c r="H90" s="164">
        <v>4610</v>
      </c>
      <c r="I90" s="179">
        <f t="shared" si="38"/>
        <v>0.17005076142131981</v>
      </c>
      <c r="J90" s="165">
        <f t="shared" si="35"/>
        <v>0.49675324675324672</v>
      </c>
      <c r="K90" s="164">
        <f t="shared" si="36"/>
        <v>670</v>
      </c>
      <c r="L90" s="164">
        <f t="shared" si="37"/>
        <v>1530</v>
      </c>
      <c r="M90" s="165">
        <f t="shared" si="34"/>
        <v>2.0792027407590488E-3</v>
      </c>
    </row>
    <row r="91" spans="2:13" x14ac:dyDescent="0.25">
      <c r="B91" s="168" t="s">
        <v>149</v>
      </c>
      <c r="C91" s="169">
        <f t="shared" ref="C91:H91" si="39">C83-SUM(C84:C90)</f>
        <v>10338</v>
      </c>
      <c r="D91" s="169">
        <f t="shared" si="39"/>
        <v>46907</v>
      </c>
      <c r="E91" s="169">
        <f t="shared" si="39"/>
        <v>58871</v>
      </c>
      <c r="F91" s="169">
        <f t="shared" si="39"/>
        <v>69804</v>
      </c>
      <c r="G91" s="169">
        <f t="shared" si="39"/>
        <v>76413</v>
      </c>
      <c r="H91" s="169">
        <f t="shared" si="39"/>
        <v>70515</v>
      </c>
      <c r="I91" s="180">
        <f t="shared" si="38"/>
        <v>-7.7185819166895708E-2</v>
      </c>
      <c r="J91" s="170">
        <f t="shared" si="35"/>
        <v>0.50329375146566613</v>
      </c>
      <c r="K91" s="169">
        <f>H91-G91</f>
        <v>-5898</v>
      </c>
      <c r="L91" s="169">
        <f t="shared" si="37"/>
        <v>23608</v>
      </c>
      <c r="M91" s="170">
        <f t="shared" si="34"/>
        <v>3.1803683571502026E-2</v>
      </c>
    </row>
    <row r="92" spans="2:13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4"/>
      <c r="L92" s="153"/>
      <c r="M92" s="153"/>
    </row>
    <row r="93" spans="2:13" x14ac:dyDescent="0.25">
      <c r="B93" s="156" t="s">
        <v>73</v>
      </c>
      <c r="C93" s="176">
        <v>9308</v>
      </c>
      <c r="D93" s="176">
        <v>20151</v>
      </c>
      <c r="E93" s="176">
        <v>26502</v>
      </c>
      <c r="F93" s="176">
        <v>25234</v>
      </c>
      <c r="G93" s="176">
        <v>24153</v>
      </c>
      <c r="H93" s="176">
        <v>24666</v>
      </c>
      <c r="I93" s="177">
        <f>IFERROR(H93/G93-1,"-")</f>
        <v>2.1239597565519741E-2</v>
      </c>
      <c r="J93" s="177">
        <f>IFERROR(H93/D93-1,"-")</f>
        <v>0.22405835938663099</v>
      </c>
      <c r="K93" s="176">
        <f>H93-G93</f>
        <v>513</v>
      </c>
      <c r="L93" s="176">
        <f>H93-D93</f>
        <v>4515</v>
      </c>
      <c r="M93" s="177">
        <f t="shared" ref="M93:M105" si="40">H93/H$9</f>
        <v>1.1124862213354165E-2</v>
      </c>
    </row>
    <row r="94" spans="2:13" x14ac:dyDescent="0.25">
      <c r="B94" s="159" t="s">
        <v>102</v>
      </c>
      <c r="C94" s="160">
        <v>5503</v>
      </c>
      <c r="D94" s="160">
        <v>11803</v>
      </c>
      <c r="E94" s="160">
        <v>16636</v>
      </c>
      <c r="F94" s="160">
        <v>13888</v>
      </c>
      <c r="G94" s="160">
        <v>13527</v>
      </c>
      <c r="H94" s="160">
        <v>14719</v>
      </c>
      <c r="I94" s="178">
        <f>IFERROR(H94/G94-1,"-")</f>
        <v>8.8120056183928375E-2</v>
      </c>
      <c r="J94" s="161">
        <f t="shared" ref="J94:J105" si="41">IFERROR(H94/D94-1,"-")</f>
        <v>0.24705583326272973</v>
      </c>
      <c r="K94" s="160">
        <f t="shared" ref="K94:K104" si="42">H94-G94</f>
        <v>1192</v>
      </c>
      <c r="L94" s="160">
        <f t="shared" ref="L94:L105" si="43">H94-D94</f>
        <v>2916</v>
      </c>
      <c r="M94" s="161">
        <f t="shared" si="40"/>
        <v>6.6385651065580132E-3</v>
      </c>
    </row>
    <row r="95" spans="2:13" x14ac:dyDescent="0.25">
      <c r="B95" s="163" t="s">
        <v>108</v>
      </c>
      <c r="C95" s="164">
        <v>3153</v>
      </c>
      <c r="D95" s="164">
        <v>5649</v>
      </c>
      <c r="E95" s="164">
        <v>5137</v>
      </c>
      <c r="F95" s="164">
        <v>3948</v>
      </c>
      <c r="G95" s="164">
        <v>4372</v>
      </c>
      <c r="H95" s="164">
        <v>5808</v>
      </c>
      <c r="I95" s="179">
        <f>IFERROR(H95/G95-1,"-")</f>
        <v>0.32845379688929555</v>
      </c>
      <c r="J95" s="165">
        <f t="shared" si="41"/>
        <v>2.814657461497605E-2</v>
      </c>
      <c r="K95" s="164">
        <f t="shared" si="42"/>
        <v>1436</v>
      </c>
      <c r="L95" s="164">
        <f t="shared" si="43"/>
        <v>159</v>
      </c>
      <c r="M95" s="165">
        <f t="shared" si="40"/>
        <v>2.6195248412860207E-3</v>
      </c>
    </row>
    <row r="96" spans="2:13" x14ac:dyDescent="0.25">
      <c r="B96" s="163" t="s">
        <v>105</v>
      </c>
      <c r="C96" s="164">
        <v>2350</v>
      </c>
      <c r="D96" s="164">
        <v>6154</v>
      </c>
      <c r="E96" s="164">
        <v>11499</v>
      </c>
      <c r="F96" s="164">
        <v>9940</v>
      </c>
      <c r="G96" s="164">
        <v>9155</v>
      </c>
      <c r="H96" s="164">
        <v>8911</v>
      </c>
      <c r="I96" s="179">
        <f>IFERROR(H96/G96-1,"-")</f>
        <v>-2.6652102676133271E-2</v>
      </c>
      <c r="J96" s="165">
        <f t="shared" si="41"/>
        <v>0.44800129996750071</v>
      </c>
      <c r="K96" s="164">
        <f t="shared" si="42"/>
        <v>-244</v>
      </c>
      <c r="L96" s="164">
        <f t="shared" si="43"/>
        <v>2757</v>
      </c>
      <c r="M96" s="165">
        <f t="shared" si="40"/>
        <v>4.0190402652719925E-3</v>
      </c>
    </row>
    <row r="97" spans="2:13" x14ac:dyDescent="0.25">
      <c r="B97" s="159" t="s">
        <v>112</v>
      </c>
      <c r="C97" s="160">
        <v>3805</v>
      </c>
      <c r="D97" s="160">
        <v>8348</v>
      </c>
      <c r="E97" s="160">
        <v>9866</v>
      </c>
      <c r="F97" s="160">
        <v>11346</v>
      </c>
      <c r="G97" s="160">
        <v>10626</v>
      </c>
      <c r="H97" s="160">
        <v>9947</v>
      </c>
      <c r="I97" s="178">
        <f>IFERROR(H97/G97-1,"-")</f>
        <v>-6.3899868247694336E-2</v>
      </c>
      <c r="J97" s="161">
        <f t="shared" si="41"/>
        <v>0.1915428845232392</v>
      </c>
      <c r="K97" s="160">
        <f t="shared" si="42"/>
        <v>-679</v>
      </c>
      <c r="L97" s="160">
        <f t="shared" si="43"/>
        <v>1599</v>
      </c>
      <c r="M97" s="161">
        <f t="shared" si="40"/>
        <v>4.4862971067961511E-3</v>
      </c>
    </row>
    <row r="98" spans="2:13" x14ac:dyDescent="0.25">
      <c r="B98" s="163" t="s">
        <v>115</v>
      </c>
      <c r="C98" s="164">
        <v>120</v>
      </c>
      <c r="D98" s="164">
        <v>1187</v>
      </c>
      <c r="E98" s="164">
        <v>1437</v>
      </c>
      <c r="F98" s="164">
        <v>1745</v>
      </c>
      <c r="G98" s="164">
        <v>1439</v>
      </c>
      <c r="H98" s="164">
        <v>1455</v>
      </c>
      <c r="I98" s="179">
        <f t="shared" ref="I98:I105" si="44">IFERROR(H98/G98-1,"-")</f>
        <v>1.1118832522585054E-2</v>
      </c>
      <c r="J98" s="165">
        <f t="shared" si="41"/>
        <v>0.22577927548441457</v>
      </c>
      <c r="K98" s="164">
        <f t="shared" si="42"/>
        <v>16</v>
      </c>
      <c r="L98" s="164">
        <f t="shared" si="43"/>
        <v>268</v>
      </c>
      <c r="M98" s="165">
        <f t="shared" si="40"/>
        <v>6.5623427067340915E-4</v>
      </c>
    </row>
    <row r="99" spans="2:13" x14ac:dyDescent="0.25">
      <c r="B99" s="163" t="s">
        <v>118</v>
      </c>
      <c r="C99" s="164">
        <v>553</v>
      </c>
      <c r="D99" s="164">
        <v>1672</v>
      </c>
      <c r="E99" s="164">
        <v>1896</v>
      </c>
      <c r="F99" s="164">
        <v>2335</v>
      </c>
      <c r="G99" s="164">
        <v>2056</v>
      </c>
      <c r="H99" s="164">
        <v>1768</v>
      </c>
      <c r="I99" s="179">
        <f t="shared" si="44"/>
        <v>-0.1400778210116731</v>
      </c>
      <c r="J99" s="165">
        <f t="shared" si="41"/>
        <v>5.741626794258381E-2</v>
      </c>
      <c r="K99" s="164">
        <f t="shared" si="42"/>
        <v>-288</v>
      </c>
      <c r="L99" s="164">
        <f t="shared" si="43"/>
        <v>96</v>
      </c>
      <c r="M99" s="165">
        <f t="shared" si="40"/>
        <v>7.974035673887198E-4</v>
      </c>
    </row>
    <row r="100" spans="2:13" x14ac:dyDescent="0.25">
      <c r="B100" s="163" t="s">
        <v>121</v>
      </c>
      <c r="C100" s="164">
        <v>1690</v>
      </c>
      <c r="D100" s="164">
        <v>1657</v>
      </c>
      <c r="E100" s="164">
        <v>1967</v>
      </c>
      <c r="F100" s="164">
        <v>1964</v>
      </c>
      <c r="G100" s="164">
        <v>1892</v>
      </c>
      <c r="H100" s="164">
        <v>1874</v>
      </c>
      <c r="I100" s="179">
        <f t="shared" si="44"/>
        <v>-9.5137420718816035E-3</v>
      </c>
      <c r="J100" s="165">
        <f t="shared" si="41"/>
        <v>0.13095956547978282</v>
      </c>
      <c r="K100" s="164">
        <f t="shared" si="42"/>
        <v>-18</v>
      </c>
      <c r="L100" s="164">
        <f t="shared" si="43"/>
        <v>217</v>
      </c>
      <c r="M100" s="165">
        <f t="shared" si="40"/>
        <v>8.4521169982265892E-4</v>
      </c>
    </row>
    <row r="101" spans="2:13" x14ac:dyDescent="0.25">
      <c r="B101" s="163" t="s">
        <v>128</v>
      </c>
      <c r="C101" s="164">
        <v>67</v>
      </c>
      <c r="D101" s="164">
        <v>587</v>
      </c>
      <c r="E101" s="164">
        <v>501</v>
      </c>
      <c r="F101" s="164">
        <v>562</v>
      </c>
      <c r="G101" s="164">
        <v>543</v>
      </c>
      <c r="H101" s="164">
        <v>540</v>
      </c>
      <c r="I101" s="179">
        <f t="shared" si="44"/>
        <v>-5.5248618784530246E-3</v>
      </c>
      <c r="J101" s="165">
        <f t="shared" si="41"/>
        <v>-8.0068143100511024E-2</v>
      </c>
      <c r="K101" s="164">
        <f t="shared" si="42"/>
        <v>-3</v>
      </c>
      <c r="L101" s="164">
        <f t="shared" si="43"/>
        <v>-47</v>
      </c>
      <c r="M101" s="165">
        <f t="shared" si="40"/>
        <v>2.4355086334270853E-4</v>
      </c>
    </row>
    <row r="102" spans="2:13" x14ac:dyDescent="0.25">
      <c r="B102" s="163" t="s">
        <v>124</v>
      </c>
      <c r="C102" s="164">
        <v>129</v>
      </c>
      <c r="D102" s="164">
        <v>342</v>
      </c>
      <c r="E102" s="164">
        <v>261</v>
      </c>
      <c r="F102" s="164">
        <v>495</v>
      </c>
      <c r="G102" s="164">
        <v>466</v>
      </c>
      <c r="H102" s="164">
        <v>430</v>
      </c>
      <c r="I102" s="179">
        <f t="shared" si="44"/>
        <v>-7.7253218884120178E-2</v>
      </c>
      <c r="J102" s="165">
        <f t="shared" si="41"/>
        <v>0.25730994152046782</v>
      </c>
      <c r="K102" s="164">
        <f t="shared" si="42"/>
        <v>-36</v>
      </c>
      <c r="L102" s="164">
        <f t="shared" si="43"/>
        <v>88</v>
      </c>
      <c r="M102" s="165">
        <f t="shared" si="40"/>
        <v>1.9393865043956421E-4</v>
      </c>
    </row>
    <row r="103" spans="2:13" x14ac:dyDescent="0.25">
      <c r="B103" s="163" t="s">
        <v>133</v>
      </c>
      <c r="C103" s="164">
        <v>17</v>
      </c>
      <c r="D103" s="164">
        <v>175</v>
      </c>
      <c r="E103" s="164">
        <v>85</v>
      </c>
      <c r="F103" s="164">
        <v>104</v>
      </c>
      <c r="G103" s="164">
        <v>126</v>
      </c>
      <c r="H103" s="164">
        <v>122</v>
      </c>
      <c r="I103" s="179">
        <f t="shared" si="44"/>
        <v>-3.1746031746031744E-2</v>
      </c>
      <c r="J103" s="165">
        <f t="shared" si="41"/>
        <v>-0.30285714285714282</v>
      </c>
      <c r="K103" s="164">
        <f t="shared" si="42"/>
        <v>-4</v>
      </c>
      <c r="L103" s="164">
        <f t="shared" si="43"/>
        <v>-53</v>
      </c>
      <c r="M103" s="165">
        <f t="shared" si="40"/>
        <v>5.502445431076008E-5</v>
      </c>
    </row>
    <row r="104" spans="2:13" x14ac:dyDescent="0.25">
      <c r="B104" s="163" t="s">
        <v>136</v>
      </c>
      <c r="C104" s="164">
        <v>37</v>
      </c>
      <c r="D104" s="164">
        <v>77</v>
      </c>
      <c r="E104" s="164">
        <v>146</v>
      </c>
      <c r="F104" s="164">
        <v>265</v>
      </c>
      <c r="G104" s="164">
        <v>139</v>
      </c>
      <c r="H104" s="164">
        <v>104</v>
      </c>
      <c r="I104" s="179">
        <f t="shared" si="44"/>
        <v>-0.25179856115107913</v>
      </c>
      <c r="J104" s="165">
        <f t="shared" si="41"/>
        <v>0.35064935064935066</v>
      </c>
      <c r="K104" s="164">
        <f t="shared" si="42"/>
        <v>-35</v>
      </c>
      <c r="L104" s="164">
        <f t="shared" si="43"/>
        <v>27</v>
      </c>
      <c r="M104" s="165">
        <f t="shared" si="40"/>
        <v>4.6906092199336457E-5</v>
      </c>
    </row>
    <row r="105" spans="2:13" x14ac:dyDescent="0.25">
      <c r="B105" s="168" t="s">
        <v>149</v>
      </c>
      <c r="C105" s="169">
        <f t="shared" ref="C105:H105" si="45">C97-SUM(C98:C104)</f>
        <v>1192</v>
      </c>
      <c r="D105" s="169">
        <f t="shared" si="45"/>
        <v>2651</v>
      </c>
      <c r="E105" s="169">
        <f t="shared" si="45"/>
        <v>3573</v>
      </c>
      <c r="F105" s="169">
        <f t="shared" si="45"/>
        <v>3876</v>
      </c>
      <c r="G105" s="169">
        <f t="shared" si="45"/>
        <v>3965</v>
      </c>
      <c r="H105" s="169">
        <f t="shared" si="45"/>
        <v>3654</v>
      </c>
      <c r="I105" s="180">
        <f t="shared" si="44"/>
        <v>-7.8436317780580023E-2</v>
      </c>
      <c r="J105" s="170">
        <f t="shared" si="41"/>
        <v>0.37834779328555257</v>
      </c>
      <c r="K105" s="169">
        <f>H105-G105</f>
        <v>-311</v>
      </c>
      <c r="L105" s="169">
        <f t="shared" si="43"/>
        <v>1003</v>
      </c>
      <c r="M105" s="170">
        <f t="shared" si="40"/>
        <v>1.6480275086189944E-3</v>
      </c>
    </row>
    <row r="106" spans="2:13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4"/>
      <c r="L106" s="153"/>
      <c r="M106" s="153"/>
    </row>
    <row r="107" spans="2:13" x14ac:dyDescent="0.25">
      <c r="B107" s="156" t="s">
        <v>73</v>
      </c>
      <c r="C107" s="176">
        <v>19920</v>
      </c>
      <c r="D107" s="176">
        <v>78474</v>
      </c>
      <c r="E107" s="176">
        <v>104659</v>
      </c>
      <c r="F107" s="176">
        <v>98555</v>
      </c>
      <c r="G107" s="176">
        <v>108223</v>
      </c>
      <c r="H107" s="176">
        <v>93361</v>
      </c>
      <c r="I107" s="177">
        <f>IFERROR(H107/G107-1,"-")</f>
        <v>-0.1373275551407741</v>
      </c>
      <c r="J107" s="177">
        <f>IFERROR(H107/D107-1,"-")</f>
        <v>0.18970614471034986</v>
      </c>
      <c r="K107" s="176">
        <f>H107-G107</f>
        <v>-14862</v>
      </c>
      <c r="L107" s="176">
        <f>H107-D107</f>
        <v>14887</v>
      </c>
      <c r="M107" s="177">
        <f t="shared" ref="M107:M119" si="46">H107/H$9</f>
        <v>4.2107689171367799E-2</v>
      </c>
    </row>
    <row r="108" spans="2:13" x14ac:dyDescent="0.25">
      <c r="B108" s="159" t="s">
        <v>102</v>
      </c>
      <c r="C108" s="160">
        <v>12072</v>
      </c>
      <c r="D108" s="160">
        <v>15168</v>
      </c>
      <c r="E108" s="160">
        <v>19220</v>
      </c>
      <c r="F108" s="160">
        <v>17517</v>
      </c>
      <c r="G108" s="160">
        <v>19777</v>
      </c>
      <c r="H108" s="160">
        <v>15554</v>
      </c>
      <c r="I108" s="178">
        <f>IFERROR(H108/G108-1,"-")</f>
        <v>-0.21353086919148501</v>
      </c>
      <c r="J108" s="161">
        <f t="shared" ref="J108:J119" si="47">IFERROR(H108/D108-1,"-")</f>
        <v>2.5448312236286963E-2</v>
      </c>
      <c r="K108" s="160">
        <f t="shared" ref="K108:K118" si="48">H108-G108</f>
        <v>-4223</v>
      </c>
      <c r="L108" s="160">
        <f t="shared" ref="L108:L119" si="49">H108-D108</f>
        <v>386</v>
      </c>
      <c r="M108" s="161">
        <f t="shared" si="46"/>
        <v>7.0151669045046081E-3</v>
      </c>
    </row>
    <row r="109" spans="2:13" x14ac:dyDescent="0.25">
      <c r="B109" s="163" t="s">
        <v>108</v>
      </c>
      <c r="C109" s="164">
        <v>11174</v>
      </c>
      <c r="D109" s="164">
        <v>6572</v>
      </c>
      <c r="E109" s="164">
        <v>7922</v>
      </c>
      <c r="F109" s="164">
        <v>4720</v>
      </c>
      <c r="G109" s="164">
        <v>6611</v>
      </c>
      <c r="H109" s="164">
        <v>8855</v>
      </c>
      <c r="I109" s="179">
        <f>IFERROR(H109/G109-1,"-")</f>
        <v>0.33943427620632272</v>
      </c>
      <c r="J109" s="165">
        <f t="shared" si="47"/>
        <v>0.34738283627510658</v>
      </c>
      <c r="K109" s="164">
        <f t="shared" si="48"/>
        <v>2244</v>
      </c>
      <c r="L109" s="164">
        <f t="shared" si="49"/>
        <v>2283</v>
      </c>
      <c r="M109" s="165">
        <f t="shared" si="46"/>
        <v>3.9937831387031183E-3</v>
      </c>
    </row>
    <row r="110" spans="2:13" x14ac:dyDescent="0.25">
      <c r="B110" s="163" t="s">
        <v>105</v>
      </c>
      <c r="C110" s="164">
        <v>898</v>
      </c>
      <c r="D110" s="164">
        <v>8596</v>
      </c>
      <c r="E110" s="164">
        <v>11298</v>
      </c>
      <c r="F110" s="164">
        <v>12797</v>
      </c>
      <c r="G110" s="164">
        <v>13166</v>
      </c>
      <c r="H110" s="164">
        <v>6699</v>
      </c>
      <c r="I110" s="179">
        <f>IFERROR(H110/G110-1,"-")</f>
        <v>-0.49118942731277537</v>
      </c>
      <c r="J110" s="165">
        <f t="shared" si="47"/>
        <v>-0.22068403908794787</v>
      </c>
      <c r="K110" s="164">
        <f t="shared" si="48"/>
        <v>-6467</v>
      </c>
      <c r="L110" s="164">
        <f t="shared" si="49"/>
        <v>-1897</v>
      </c>
      <c r="M110" s="165">
        <f t="shared" si="46"/>
        <v>3.0213837658014898E-3</v>
      </c>
    </row>
    <row r="111" spans="2:13" x14ac:dyDescent="0.25">
      <c r="B111" s="159" t="s">
        <v>112</v>
      </c>
      <c r="C111" s="160">
        <v>7848</v>
      </c>
      <c r="D111" s="160">
        <v>63306</v>
      </c>
      <c r="E111" s="160">
        <v>85439</v>
      </c>
      <c r="F111" s="160">
        <v>81038</v>
      </c>
      <c r="G111" s="160">
        <v>88446</v>
      </c>
      <c r="H111" s="160">
        <v>77807</v>
      </c>
      <c r="I111" s="178">
        <f>IFERROR(H111/G111-1,"-")</f>
        <v>-0.1202880853854329</v>
      </c>
      <c r="J111" s="161">
        <f t="shared" si="47"/>
        <v>0.22906201623858724</v>
      </c>
      <c r="K111" s="160">
        <f t="shared" si="48"/>
        <v>-10639</v>
      </c>
      <c r="L111" s="160">
        <f t="shared" si="49"/>
        <v>14501</v>
      </c>
      <c r="M111" s="161">
        <f t="shared" si="46"/>
        <v>3.5092522266863192E-2</v>
      </c>
    </row>
    <row r="112" spans="2:13" x14ac:dyDescent="0.25">
      <c r="B112" s="163" t="s">
        <v>115</v>
      </c>
      <c r="C112" s="164">
        <v>1071</v>
      </c>
      <c r="D112" s="164">
        <v>35187</v>
      </c>
      <c r="E112" s="164">
        <v>54778</v>
      </c>
      <c r="F112" s="164">
        <v>48212</v>
      </c>
      <c r="G112" s="164">
        <v>50602</v>
      </c>
      <c r="H112" s="164">
        <v>47154</v>
      </c>
      <c r="I112" s="179">
        <f t="shared" ref="I112:I119" si="50">IFERROR(H112/G112-1,"-")</f>
        <v>-6.8139599225327085E-2</v>
      </c>
      <c r="J112" s="165">
        <f t="shared" si="47"/>
        <v>0.34009719498678481</v>
      </c>
      <c r="K112" s="164">
        <f t="shared" si="48"/>
        <v>-3448</v>
      </c>
      <c r="L112" s="164">
        <f t="shared" si="49"/>
        <v>11967</v>
      </c>
      <c r="M112" s="165">
        <f t="shared" si="46"/>
        <v>2.1267402611226071E-2</v>
      </c>
    </row>
    <row r="113" spans="2:13" x14ac:dyDescent="0.25">
      <c r="B113" s="163" t="s">
        <v>118</v>
      </c>
      <c r="C113" s="164">
        <v>1662</v>
      </c>
      <c r="D113" s="164">
        <v>3454</v>
      </c>
      <c r="E113" s="164">
        <v>4362</v>
      </c>
      <c r="F113" s="164">
        <v>3928</v>
      </c>
      <c r="G113" s="164">
        <v>4555</v>
      </c>
      <c r="H113" s="164">
        <v>4325</v>
      </c>
      <c r="I113" s="179">
        <f t="shared" si="50"/>
        <v>-5.0493962678375359E-2</v>
      </c>
      <c r="J113" s="165">
        <f t="shared" si="47"/>
        <v>0.25217139548349743</v>
      </c>
      <c r="K113" s="164">
        <f t="shared" si="48"/>
        <v>-230</v>
      </c>
      <c r="L113" s="164">
        <f t="shared" si="49"/>
        <v>871</v>
      </c>
      <c r="M113" s="165">
        <f t="shared" si="46"/>
        <v>1.9506620073281749E-3</v>
      </c>
    </row>
    <row r="114" spans="2:13" x14ac:dyDescent="0.25">
      <c r="B114" s="163" t="s">
        <v>121</v>
      </c>
      <c r="C114" s="164">
        <v>2137</v>
      </c>
      <c r="D114" s="164">
        <v>4174</v>
      </c>
      <c r="E114" s="164">
        <v>7401</v>
      </c>
      <c r="F114" s="164">
        <v>5315</v>
      </c>
      <c r="G114" s="164">
        <v>6969</v>
      </c>
      <c r="H114" s="164">
        <v>6107</v>
      </c>
      <c r="I114" s="179">
        <f t="shared" si="50"/>
        <v>-0.12369062993255853</v>
      </c>
      <c r="J114" s="165">
        <f t="shared" si="47"/>
        <v>0.46310493531384767</v>
      </c>
      <c r="K114" s="164">
        <f t="shared" si="48"/>
        <v>-862</v>
      </c>
      <c r="L114" s="164">
        <f t="shared" si="49"/>
        <v>1933</v>
      </c>
      <c r="M114" s="165">
        <f t="shared" si="46"/>
        <v>2.7543798563591129E-3</v>
      </c>
    </row>
    <row r="115" spans="2:13" x14ac:dyDescent="0.25">
      <c r="B115" s="163" t="s">
        <v>128</v>
      </c>
      <c r="C115" s="164">
        <v>164</v>
      </c>
      <c r="D115" s="164">
        <v>3418</v>
      </c>
      <c r="E115" s="164">
        <v>2842</v>
      </c>
      <c r="F115" s="164">
        <v>3337</v>
      </c>
      <c r="G115" s="164">
        <v>3250</v>
      </c>
      <c r="H115" s="164">
        <v>1655</v>
      </c>
      <c r="I115" s="179">
        <f t="shared" si="50"/>
        <v>-0.49076923076923074</v>
      </c>
      <c r="J115" s="165">
        <f t="shared" si="47"/>
        <v>-0.5157987126974839</v>
      </c>
      <c r="K115" s="164">
        <f t="shared" si="48"/>
        <v>-1595</v>
      </c>
      <c r="L115" s="164">
        <f t="shared" si="49"/>
        <v>-1763</v>
      </c>
      <c r="M115" s="165">
        <f t="shared" si="46"/>
        <v>7.464382941336715E-4</v>
      </c>
    </row>
    <row r="116" spans="2:13" x14ac:dyDescent="0.25">
      <c r="B116" s="163" t="s">
        <v>124</v>
      </c>
      <c r="C116" s="164">
        <v>475</v>
      </c>
      <c r="D116" s="164">
        <v>2277</v>
      </c>
      <c r="E116" s="164">
        <v>2075</v>
      </c>
      <c r="F116" s="164">
        <v>2327</v>
      </c>
      <c r="G116" s="164">
        <v>2244</v>
      </c>
      <c r="H116" s="164">
        <v>1486</v>
      </c>
      <c r="I116" s="179">
        <f t="shared" si="50"/>
        <v>-0.33778966131907306</v>
      </c>
      <c r="J116" s="165">
        <f t="shared" si="47"/>
        <v>-0.34738691260430388</v>
      </c>
      <c r="K116" s="164">
        <f t="shared" si="48"/>
        <v>-758</v>
      </c>
      <c r="L116" s="164">
        <f t="shared" si="49"/>
        <v>-791</v>
      </c>
      <c r="M116" s="165">
        <f t="shared" si="46"/>
        <v>6.7021589430974978E-4</v>
      </c>
    </row>
    <row r="117" spans="2:13" x14ac:dyDescent="0.25">
      <c r="B117" s="163" t="s">
        <v>133</v>
      </c>
      <c r="C117" s="164">
        <v>4</v>
      </c>
      <c r="D117" s="164">
        <v>465</v>
      </c>
      <c r="E117" s="164">
        <v>686</v>
      </c>
      <c r="F117" s="164">
        <v>871</v>
      </c>
      <c r="G117" s="164">
        <v>822</v>
      </c>
      <c r="H117" s="164">
        <v>725</v>
      </c>
      <c r="I117" s="179">
        <f t="shared" si="50"/>
        <v>-0.11800486618004868</v>
      </c>
      <c r="J117" s="165">
        <f t="shared" si="47"/>
        <v>0.55913978494623651</v>
      </c>
      <c r="K117" s="164">
        <f t="shared" si="48"/>
        <v>-97</v>
      </c>
      <c r="L117" s="164">
        <f t="shared" si="49"/>
        <v>260</v>
      </c>
      <c r="M117" s="165">
        <f t="shared" si="46"/>
        <v>3.2698958504345126E-4</v>
      </c>
    </row>
    <row r="118" spans="2:13" x14ac:dyDescent="0.25">
      <c r="B118" s="163" t="s">
        <v>136</v>
      </c>
      <c r="C118" s="164">
        <v>6</v>
      </c>
      <c r="D118" s="164">
        <v>691</v>
      </c>
      <c r="E118" s="164">
        <v>422</v>
      </c>
      <c r="F118" s="164">
        <v>1067</v>
      </c>
      <c r="G118" s="164">
        <v>690</v>
      </c>
      <c r="H118" s="164">
        <v>750</v>
      </c>
      <c r="I118" s="179">
        <f t="shared" si="50"/>
        <v>8.6956521739130377E-2</v>
      </c>
      <c r="J118" s="165">
        <f t="shared" si="47"/>
        <v>8.5383502170766956E-2</v>
      </c>
      <c r="K118" s="164">
        <f t="shared" si="48"/>
        <v>60</v>
      </c>
      <c r="L118" s="164">
        <f t="shared" si="49"/>
        <v>59</v>
      </c>
      <c r="M118" s="165">
        <f t="shared" si="46"/>
        <v>3.3826508797598406E-4</v>
      </c>
    </row>
    <row r="119" spans="2:13" x14ac:dyDescent="0.25">
      <c r="B119" s="168" t="s">
        <v>149</v>
      </c>
      <c r="C119" s="169">
        <f t="shared" ref="C119:H119" si="51">C111-SUM(C112:C118)</f>
        <v>2329</v>
      </c>
      <c r="D119" s="169">
        <f t="shared" si="51"/>
        <v>13640</v>
      </c>
      <c r="E119" s="169">
        <f t="shared" si="51"/>
        <v>12873</v>
      </c>
      <c r="F119" s="169">
        <f t="shared" si="51"/>
        <v>15981</v>
      </c>
      <c r="G119" s="169">
        <f t="shared" si="51"/>
        <v>19314</v>
      </c>
      <c r="H119" s="169">
        <f t="shared" si="51"/>
        <v>15605</v>
      </c>
      <c r="I119" s="180">
        <f t="shared" si="50"/>
        <v>-0.1920368644506576</v>
      </c>
      <c r="J119" s="170">
        <f t="shared" si="47"/>
        <v>0.14406158357771259</v>
      </c>
      <c r="K119" s="169">
        <f>H119-G119</f>
        <v>-3709</v>
      </c>
      <c r="L119" s="169">
        <f t="shared" si="49"/>
        <v>1965</v>
      </c>
      <c r="M119" s="170">
        <f t="shared" si="46"/>
        <v>7.0381689304869757E-3</v>
      </c>
    </row>
    <row r="120" spans="2:13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4"/>
      <c r="L120" s="153"/>
      <c r="M120" s="153"/>
    </row>
    <row r="121" spans="2:13" x14ac:dyDescent="0.25">
      <c r="B121" s="156" t="s">
        <v>73</v>
      </c>
      <c r="C121" s="176">
        <v>45262</v>
      </c>
      <c r="D121" s="176">
        <v>86813</v>
      </c>
      <c r="E121" s="176">
        <v>108593</v>
      </c>
      <c r="F121" s="176">
        <v>105467</v>
      </c>
      <c r="G121" s="176">
        <v>119888</v>
      </c>
      <c r="H121" s="176">
        <v>127641</v>
      </c>
      <c r="I121" s="177">
        <f>IFERROR(H121/G121-1,"-")</f>
        <v>6.466869077805959E-2</v>
      </c>
      <c r="J121" s="177">
        <f>IFERROR(H121/D121-1,"-")</f>
        <v>0.47029822722403325</v>
      </c>
      <c r="K121" s="176">
        <f>H121-G121</f>
        <v>7753</v>
      </c>
      <c r="L121" s="176">
        <f>H121-D121</f>
        <v>40828</v>
      </c>
      <c r="M121" s="177">
        <f t="shared" ref="M121:M133" si="52">H121/H$9</f>
        <v>5.7568658792456776E-2</v>
      </c>
    </row>
    <row r="122" spans="2:13" x14ac:dyDescent="0.25">
      <c r="B122" s="159" t="s">
        <v>102</v>
      </c>
      <c r="C122" s="160">
        <v>28730</v>
      </c>
      <c r="D122" s="160">
        <v>50567</v>
      </c>
      <c r="E122" s="160">
        <v>63399</v>
      </c>
      <c r="F122" s="160">
        <v>60484</v>
      </c>
      <c r="G122" s="160">
        <v>71053</v>
      </c>
      <c r="H122" s="160">
        <v>73996</v>
      </c>
      <c r="I122" s="178">
        <f>IFERROR(H122/G122-1,"-")</f>
        <v>4.1419785230743189E-2</v>
      </c>
      <c r="J122" s="161">
        <f t="shared" ref="J122:J133" si="53">IFERROR(H122/D122-1,"-")</f>
        <v>0.46332588447010892</v>
      </c>
      <c r="K122" s="160">
        <f t="shared" ref="K122:K132" si="54">H122-G122</f>
        <v>2943</v>
      </c>
      <c r="L122" s="160">
        <f t="shared" ref="L122:L133" si="55">H122-D122</f>
        <v>23429</v>
      </c>
      <c r="M122" s="161">
        <f t="shared" si="52"/>
        <v>3.3373684599827889E-2</v>
      </c>
    </row>
    <row r="123" spans="2:13" x14ac:dyDescent="0.25">
      <c r="B123" s="163" t="s">
        <v>108</v>
      </c>
      <c r="C123" s="164">
        <v>15336</v>
      </c>
      <c r="D123" s="164">
        <v>24707</v>
      </c>
      <c r="E123" s="164">
        <v>29212</v>
      </c>
      <c r="F123" s="164">
        <v>26171</v>
      </c>
      <c r="G123" s="164">
        <v>35145</v>
      </c>
      <c r="H123" s="164">
        <v>35711</v>
      </c>
      <c r="I123" s="179">
        <f>IFERROR(H123/G123-1,"-")</f>
        <v>1.6104709062455536E-2</v>
      </c>
      <c r="J123" s="165">
        <f t="shared" si="53"/>
        <v>0.44537985186384432</v>
      </c>
      <c r="K123" s="164">
        <f t="shared" si="54"/>
        <v>566</v>
      </c>
      <c r="L123" s="164">
        <f t="shared" si="55"/>
        <v>11004</v>
      </c>
      <c r="M123" s="165">
        <f t="shared" si="52"/>
        <v>1.6106379408947158E-2</v>
      </c>
    </row>
    <row r="124" spans="2:13" x14ac:dyDescent="0.25">
      <c r="B124" s="163" t="s">
        <v>105</v>
      </c>
      <c r="C124" s="164">
        <v>13394</v>
      </c>
      <c r="D124" s="164">
        <v>25860</v>
      </c>
      <c r="E124" s="164">
        <v>34187</v>
      </c>
      <c r="F124" s="164">
        <v>34313</v>
      </c>
      <c r="G124" s="164">
        <v>35908</v>
      </c>
      <c r="H124" s="164">
        <v>38285</v>
      </c>
      <c r="I124" s="179">
        <f>IFERROR(H124/G124-1,"-")</f>
        <v>6.6196947755374769E-2</v>
      </c>
      <c r="J124" s="165">
        <f t="shared" si="53"/>
        <v>0.48047177107501926</v>
      </c>
      <c r="K124" s="164">
        <f t="shared" si="54"/>
        <v>2377</v>
      </c>
      <c r="L124" s="164">
        <f t="shared" si="55"/>
        <v>12425</v>
      </c>
      <c r="M124" s="165">
        <f t="shared" si="52"/>
        <v>1.7267305190880735E-2</v>
      </c>
    </row>
    <row r="125" spans="2:13" x14ac:dyDescent="0.25">
      <c r="B125" s="159" t="s">
        <v>112</v>
      </c>
      <c r="C125" s="160">
        <v>16532</v>
      </c>
      <c r="D125" s="160">
        <v>36246</v>
      </c>
      <c r="E125" s="160">
        <v>45194</v>
      </c>
      <c r="F125" s="160">
        <v>44983</v>
      </c>
      <c r="G125" s="160">
        <v>48835</v>
      </c>
      <c r="H125" s="160">
        <v>53645</v>
      </c>
      <c r="I125" s="178">
        <f>IFERROR(H125/G125-1,"-")</f>
        <v>9.8494931913586603E-2</v>
      </c>
      <c r="J125" s="161">
        <f t="shared" si="53"/>
        <v>0.48002538211112955</v>
      </c>
      <c r="K125" s="160">
        <f t="shared" si="54"/>
        <v>4810</v>
      </c>
      <c r="L125" s="160">
        <f t="shared" si="55"/>
        <v>17399</v>
      </c>
      <c r="M125" s="161">
        <f t="shared" si="52"/>
        <v>2.419497419262889E-2</v>
      </c>
    </row>
    <row r="126" spans="2:13" x14ac:dyDescent="0.25">
      <c r="B126" s="163" t="s">
        <v>115</v>
      </c>
      <c r="C126" s="164">
        <v>484</v>
      </c>
      <c r="D126" s="164">
        <v>3553</v>
      </c>
      <c r="E126" s="164">
        <v>5158</v>
      </c>
      <c r="F126" s="164">
        <v>5377</v>
      </c>
      <c r="G126" s="164">
        <v>5149</v>
      </c>
      <c r="H126" s="164">
        <v>4937</v>
      </c>
      <c r="I126" s="179">
        <f t="shared" ref="I126:I133" si="56">IFERROR(H126/G126-1,"-")</f>
        <v>-4.117304330938043E-2</v>
      </c>
      <c r="J126" s="165">
        <f t="shared" si="53"/>
        <v>0.38952997466929351</v>
      </c>
      <c r="K126" s="164">
        <f t="shared" si="54"/>
        <v>-212</v>
      </c>
      <c r="L126" s="164">
        <f t="shared" si="55"/>
        <v>1384</v>
      </c>
      <c r="M126" s="165">
        <f t="shared" si="52"/>
        <v>2.2266863191165781E-3</v>
      </c>
    </row>
    <row r="127" spans="2:13" x14ac:dyDescent="0.25">
      <c r="B127" s="163" t="s">
        <v>118</v>
      </c>
      <c r="C127" s="164">
        <v>1743</v>
      </c>
      <c r="D127" s="164">
        <v>4321</v>
      </c>
      <c r="E127" s="164">
        <v>7132</v>
      </c>
      <c r="F127" s="164">
        <v>6767</v>
      </c>
      <c r="G127" s="164">
        <v>7677</v>
      </c>
      <c r="H127" s="164">
        <v>8361</v>
      </c>
      <c r="I127" s="179">
        <f t="shared" si="56"/>
        <v>8.9097303634232183E-2</v>
      </c>
      <c r="J127" s="165">
        <f t="shared" si="53"/>
        <v>0.93496875723212214</v>
      </c>
      <c r="K127" s="164">
        <f t="shared" si="54"/>
        <v>684</v>
      </c>
      <c r="L127" s="164">
        <f t="shared" si="55"/>
        <v>4040</v>
      </c>
      <c r="M127" s="165">
        <f t="shared" si="52"/>
        <v>3.7709792007562704E-3</v>
      </c>
    </row>
    <row r="128" spans="2:13" x14ac:dyDescent="0.25">
      <c r="B128" s="163" t="s">
        <v>121</v>
      </c>
      <c r="C128" s="164">
        <v>2502</v>
      </c>
      <c r="D128" s="164">
        <v>3637</v>
      </c>
      <c r="E128" s="164">
        <v>4035</v>
      </c>
      <c r="F128" s="164">
        <v>3801</v>
      </c>
      <c r="G128" s="164">
        <v>3883</v>
      </c>
      <c r="H128" s="164">
        <v>4186</v>
      </c>
      <c r="I128" s="179">
        <f t="shared" si="56"/>
        <v>7.8032449137265036E-2</v>
      </c>
      <c r="J128" s="165">
        <f t="shared" si="53"/>
        <v>0.15094858399780042</v>
      </c>
      <c r="K128" s="164">
        <f t="shared" si="54"/>
        <v>303</v>
      </c>
      <c r="L128" s="164">
        <f t="shared" si="55"/>
        <v>549</v>
      </c>
      <c r="M128" s="165">
        <f t="shared" si="52"/>
        <v>1.8879702110232925E-3</v>
      </c>
    </row>
    <row r="129" spans="2:13" x14ac:dyDescent="0.25">
      <c r="B129" s="163" t="s">
        <v>128</v>
      </c>
      <c r="C129" s="164">
        <v>235</v>
      </c>
      <c r="D129" s="164">
        <v>1052</v>
      </c>
      <c r="E129" s="164">
        <v>1127</v>
      </c>
      <c r="F129" s="164">
        <v>1146</v>
      </c>
      <c r="G129" s="164">
        <v>1195</v>
      </c>
      <c r="H129" s="164">
        <v>1422</v>
      </c>
      <c r="I129" s="179">
        <f t="shared" si="56"/>
        <v>0.18995815899581592</v>
      </c>
      <c r="J129" s="165">
        <f t="shared" si="53"/>
        <v>0.35171102661596954</v>
      </c>
      <c r="K129" s="164">
        <f t="shared" si="54"/>
        <v>227</v>
      </c>
      <c r="L129" s="164">
        <f t="shared" si="55"/>
        <v>370</v>
      </c>
      <c r="M129" s="165">
        <f t="shared" si="52"/>
        <v>6.4135060680246586E-4</v>
      </c>
    </row>
    <row r="130" spans="2:13" x14ac:dyDescent="0.25">
      <c r="B130" s="163" t="s">
        <v>124</v>
      </c>
      <c r="C130" s="164">
        <v>242</v>
      </c>
      <c r="D130" s="164">
        <v>781</v>
      </c>
      <c r="E130" s="164">
        <v>854</v>
      </c>
      <c r="F130" s="164">
        <v>902</v>
      </c>
      <c r="G130" s="164">
        <v>1016</v>
      </c>
      <c r="H130" s="164">
        <v>1092</v>
      </c>
      <c r="I130" s="179">
        <f t="shared" si="56"/>
        <v>7.4803149606299302E-2</v>
      </c>
      <c r="J130" s="165">
        <f t="shared" si="53"/>
        <v>0.39820742637644035</v>
      </c>
      <c r="K130" s="164">
        <f t="shared" si="54"/>
        <v>76</v>
      </c>
      <c r="L130" s="164">
        <f t="shared" si="55"/>
        <v>311</v>
      </c>
      <c r="M130" s="165">
        <f t="shared" si="52"/>
        <v>4.925139680930328E-4</v>
      </c>
    </row>
    <row r="131" spans="2:13" x14ac:dyDescent="0.25">
      <c r="B131" s="163" t="s">
        <v>133</v>
      </c>
      <c r="C131" s="164">
        <v>31</v>
      </c>
      <c r="D131" s="164">
        <v>536</v>
      </c>
      <c r="E131" s="164">
        <v>749</v>
      </c>
      <c r="F131" s="164">
        <v>819</v>
      </c>
      <c r="G131" s="164">
        <v>642</v>
      </c>
      <c r="H131" s="164">
        <v>501</v>
      </c>
      <c r="I131" s="179">
        <f t="shared" si="56"/>
        <v>-0.21962616822429903</v>
      </c>
      <c r="J131" s="165">
        <f t="shared" si="53"/>
        <v>-6.5298507462686617E-2</v>
      </c>
      <c r="K131" s="164">
        <f t="shared" si="54"/>
        <v>-141</v>
      </c>
      <c r="L131" s="164">
        <f t="shared" si="55"/>
        <v>-35</v>
      </c>
      <c r="M131" s="165">
        <f t="shared" si="52"/>
        <v>2.2596107876795735E-4</v>
      </c>
    </row>
    <row r="132" spans="2:13" x14ac:dyDescent="0.25">
      <c r="B132" s="163" t="s">
        <v>136</v>
      </c>
      <c r="C132" s="164">
        <v>114</v>
      </c>
      <c r="D132" s="164">
        <v>979</v>
      </c>
      <c r="E132" s="164">
        <v>1421</v>
      </c>
      <c r="F132" s="164">
        <v>1301</v>
      </c>
      <c r="G132" s="164">
        <v>1341</v>
      </c>
      <c r="H132" s="164">
        <v>1191</v>
      </c>
      <c r="I132" s="179">
        <f t="shared" si="56"/>
        <v>-0.11185682326621926</v>
      </c>
      <c r="J132" s="165">
        <f t="shared" si="53"/>
        <v>0.21654749744637392</v>
      </c>
      <c r="K132" s="164">
        <f t="shared" si="54"/>
        <v>-150</v>
      </c>
      <c r="L132" s="164">
        <f t="shared" si="55"/>
        <v>212</v>
      </c>
      <c r="M132" s="165">
        <f t="shared" si="52"/>
        <v>5.3716495970586276E-4</v>
      </c>
    </row>
    <row r="133" spans="2:13" x14ac:dyDescent="0.25">
      <c r="B133" s="168" t="s">
        <v>149</v>
      </c>
      <c r="C133" s="169">
        <f t="shared" ref="C133:H133" si="57">C125-SUM(C126:C132)</f>
        <v>11181</v>
      </c>
      <c r="D133" s="169">
        <f t="shared" si="57"/>
        <v>21387</v>
      </c>
      <c r="E133" s="169">
        <f t="shared" si="57"/>
        <v>24718</v>
      </c>
      <c r="F133" s="169">
        <f t="shared" si="57"/>
        <v>24870</v>
      </c>
      <c r="G133" s="169">
        <f t="shared" si="57"/>
        <v>27932</v>
      </c>
      <c r="H133" s="169">
        <f t="shared" si="57"/>
        <v>31955</v>
      </c>
      <c r="I133" s="180">
        <f t="shared" si="56"/>
        <v>0.14402835457539731</v>
      </c>
      <c r="J133" s="170">
        <f t="shared" si="53"/>
        <v>0.49413194931500448</v>
      </c>
      <c r="K133" s="169">
        <f>H133-G133</f>
        <v>4023</v>
      </c>
      <c r="L133" s="169">
        <f t="shared" si="55"/>
        <v>10568</v>
      </c>
      <c r="M133" s="170">
        <f t="shared" si="52"/>
        <v>1.4412347848363429E-2</v>
      </c>
    </row>
    <row r="134" spans="2:13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4"/>
      <c r="L134" s="153"/>
      <c r="M134" s="153"/>
    </row>
    <row r="135" spans="2:13" x14ac:dyDescent="0.25">
      <c r="B135" s="156" t="s">
        <v>73</v>
      </c>
      <c r="C135" s="176">
        <v>30057</v>
      </c>
      <c r="D135" s="176">
        <v>103640</v>
      </c>
      <c r="E135" s="176">
        <v>112296</v>
      </c>
      <c r="F135" s="176">
        <v>120121</v>
      </c>
      <c r="G135" s="176">
        <v>112906</v>
      </c>
      <c r="H135" s="176">
        <v>116188</v>
      </c>
      <c r="I135" s="177">
        <f>IFERROR(H135/G135-1,"-")</f>
        <v>2.906842860432568E-2</v>
      </c>
      <c r="J135" s="177">
        <f>IFERROR(H135/D135-1,"-")</f>
        <v>0.12107294480895403</v>
      </c>
      <c r="K135" s="176">
        <f>H135-G135</f>
        <v>3282</v>
      </c>
      <c r="L135" s="176">
        <f>H135-D135</f>
        <v>12548</v>
      </c>
      <c r="M135" s="177">
        <f t="shared" ref="M135:M147" si="58">H135/H$9</f>
        <v>5.2403125389004851E-2</v>
      </c>
    </row>
    <row r="136" spans="2:13" x14ac:dyDescent="0.25">
      <c r="B136" s="159" t="s">
        <v>102</v>
      </c>
      <c r="C136" s="160">
        <v>17683</v>
      </c>
      <c r="D136" s="160">
        <v>9518</v>
      </c>
      <c r="E136" s="160">
        <v>11034</v>
      </c>
      <c r="F136" s="160">
        <v>8325</v>
      </c>
      <c r="G136" s="160">
        <v>6547</v>
      </c>
      <c r="H136" s="160">
        <v>11376</v>
      </c>
      <c r="I136" s="178">
        <f>IFERROR(H136/G136-1,"-")</f>
        <v>0.73758973575683529</v>
      </c>
      <c r="J136" s="161">
        <f t="shared" ref="J136:J147" si="59">IFERROR(H136/D136-1,"-")</f>
        <v>0.19520907753729766</v>
      </c>
      <c r="K136" s="160">
        <f t="shared" ref="K136:K146" si="60">H136-G136</f>
        <v>4829</v>
      </c>
      <c r="L136" s="160">
        <f t="shared" ref="L136:L147" si="61">H136-D136</f>
        <v>1858</v>
      </c>
      <c r="M136" s="161">
        <f t="shared" si="58"/>
        <v>5.1308048544197269E-3</v>
      </c>
    </row>
    <row r="137" spans="2:13" x14ac:dyDescent="0.25">
      <c r="B137" s="163" t="s">
        <v>108</v>
      </c>
      <c r="C137" s="164">
        <v>15475</v>
      </c>
      <c r="D137" s="164">
        <v>6630</v>
      </c>
      <c r="E137" s="164">
        <v>7369</v>
      </c>
      <c r="F137" s="164">
        <v>5252</v>
      </c>
      <c r="G137" s="164">
        <v>3002</v>
      </c>
      <c r="H137" s="164">
        <v>6873</v>
      </c>
      <c r="I137" s="179">
        <f>IFERROR(H137/G137-1,"-")</f>
        <v>1.2894736842105261</v>
      </c>
      <c r="J137" s="165">
        <f t="shared" si="59"/>
        <v>3.6651583710407332E-2</v>
      </c>
      <c r="K137" s="164">
        <f t="shared" si="60"/>
        <v>3871</v>
      </c>
      <c r="L137" s="164">
        <f t="shared" si="61"/>
        <v>243</v>
      </c>
      <c r="M137" s="165">
        <f t="shared" si="58"/>
        <v>3.0998612662119182E-3</v>
      </c>
    </row>
    <row r="138" spans="2:13" x14ac:dyDescent="0.25">
      <c r="B138" s="163" t="s">
        <v>105</v>
      </c>
      <c r="C138" s="164">
        <v>2208</v>
      </c>
      <c r="D138" s="164">
        <v>2888</v>
      </c>
      <c r="E138" s="164">
        <v>3665</v>
      </c>
      <c r="F138" s="164">
        <v>3073</v>
      </c>
      <c r="G138" s="164">
        <v>3545</v>
      </c>
      <c r="H138" s="164">
        <v>4503</v>
      </c>
      <c r="I138" s="179">
        <f>IFERROR(H138/G138-1,"-")</f>
        <v>0.2702397743300422</v>
      </c>
      <c r="J138" s="165">
        <f t="shared" si="59"/>
        <v>0.55921052631578938</v>
      </c>
      <c r="K138" s="164">
        <f t="shared" si="60"/>
        <v>958</v>
      </c>
      <c r="L138" s="164">
        <f t="shared" si="61"/>
        <v>1615</v>
      </c>
      <c r="M138" s="165">
        <f t="shared" si="58"/>
        <v>2.0309435882078083E-3</v>
      </c>
    </row>
    <row r="139" spans="2:13" x14ac:dyDescent="0.25">
      <c r="B139" s="159" t="s">
        <v>112</v>
      </c>
      <c r="C139" s="160">
        <v>12374</v>
      </c>
      <c r="D139" s="160">
        <v>94122</v>
      </c>
      <c r="E139" s="160">
        <v>101262</v>
      </c>
      <c r="F139" s="160">
        <v>111796</v>
      </c>
      <c r="G139" s="160">
        <v>106359</v>
      </c>
      <c r="H139" s="160">
        <v>104812</v>
      </c>
      <c r="I139" s="178">
        <f>IFERROR(H139/G139-1,"-")</f>
        <v>-1.454507846068509E-2</v>
      </c>
      <c r="J139" s="161">
        <f t="shared" si="59"/>
        <v>0.11357599711013355</v>
      </c>
      <c r="K139" s="160">
        <f t="shared" si="60"/>
        <v>-1547</v>
      </c>
      <c r="L139" s="160">
        <f t="shared" si="61"/>
        <v>10690</v>
      </c>
      <c r="M139" s="161">
        <f t="shared" si="58"/>
        <v>4.7272320534585126E-2</v>
      </c>
    </row>
    <row r="140" spans="2:13" x14ac:dyDescent="0.25">
      <c r="B140" s="163" t="s">
        <v>115</v>
      </c>
      <c r="C140" s="164">
        <v>368</v>
      </c>
      <c r="D140" s="164">
        <v>38084</v>
      </c>
      <c r="E140" s="164">
        <v>39572</v>
      </c>
      <c r="F140" s="164">
        <v>46847</v>
      </c>
      <c r="G140" s="164">
        <v>46674</v>
      </c>
      <c r="H140" s="164">
        <v>43782</v>
      </c>
      <c r="I140" s="179">
        <f t="shared" ref="I140:I147" si="62">IFERROR(H140/G140-1,"-")</f>
        <v>-6.196169173415611E-2</v>
      </c>
      <c r="J140" s="165">
        <f t="shared" si="59"/>
        <v>0.14961663690788773</v>
      </c>
      <c r="K140" s="164">
        <f t="shared" si="60"/>
        <v>-2892</v>
      </c>
      <c r="L140" s="164">
        <f t="shared" si="61"/>
        <v>5698</v>
      </c>
      <c r="M140" s="165">
        <f t="shared" si="58"/>
        <v>1.9746562775686045E-2</v>
      </c>
    </row>
    <row r="141" spans="2:13" x14ac:dyDescent="0.25">
      <c r="B141" s="163" t="s">
        <v>118</v>
      </c>
      <c r="C141" s="164">
        <v>1278</v>
      </c>
      <c r="D141" s="164">
        <v>6322</v>
      </c>
      <c r="E141" s="164">
        <v>8851</v>
      </c>
      <c r="F141" s="164">
        <v>10325</v>
      </c>
      <c r="G141" s="164">
        <v>8815</v>
      </c>
      <c r="H141" s="164">
        <v>9210</v>
      </c>
      <c r="I141" s="179">
        <f t="shared" si="62"/>
        <v>4.4809982983550656E-2</v>
      </c>
      <c r="J141" s="165">
        <f t="shared" si="59"/>
        <v>0.45681746282821889</v>
      </c>
      <c r="K141" s="164">
        <f t="shared" si="60"/>
        <v>395</v>
      </c>
      <c r="L141" s="164">
        <f t="shared" si="61"/>
        <v>2888</v>
      </c>
      <c r="M141" s="165">
        <f t="shared" si="58"/>
        <v>4.1538952803450843E-3</v>
      </c>
    </row>
    <row r="142" spans="2:13" x14ac:dyDescent="0.25">
      <c r="B142" s="163" t="s">
        <v>121</v>
      </c>
      <c r="C142" s="164">
        <v>4080</v>
      </c>
      <c r="D142" s="164">
        <v>11900</v>
      </c>
      <c r="E142" s="164">
        <v>11101</v>
      </c>
      <c r="F142" s="164">
        <v>11655</v>
      </c>
      <c r="G142" s="164">
        <v>9807</v>
      </c>
      <c r="H142" s="164">
        <v>10330</v>
      </c>
      <c r="I142" s="179">
        <f t="shared" si="62"/>
        <v>5.3329254614051136E-2</v>
      </c>
      <c r="J142" s="165">
        <f t="shared" si="59"/>
        <v>-0.13193277310924367</v>
      </c>
      <c r="K142" s="164">
        <f t="shared" si="60"/>
        <v>523</v>
      </c>
      <c r="L142" s="164">
        <f t="shared" si="61"/>
        <v>-1570</v>
      </c>
      <c r="M142" s="165">
        <f t="shared" si="58"/>
        <v>4.6590378117225542E-3</v>
      </c>
    </row>
    <row r="143" spans="2:13" x14ac:dyDescent="0.25">
      <c r="B143" s="163" t="s">
        <v>128</v>
      </c>
      <c r="C143" s="164">
        <v>156</v>
      </c>
      <c r="D143" s="164">
        <v>4160</v>
      </c>
      <c r="E143" s="164">
        <v>3592</v>
      </c>
      <c r="F143" s="164">
        <v>2836</v>
      </c>
      <c r="G143" s="164">
        <v>2607</v>
      </c>
      <c r="H143" s="164">
        <v>2027</v>
      </c>
      <c r="I143" s="179">
        <f t="shared" si="62"/>
        <v>-0.22247794399693133</v>
      </c>
      <c r="J143" s="165">
        <f t="shared" si="59"/>
        <v>-0.51274038461538463</v>
      </c>
      <c r="K143" s="164">
        <f t="shared" si="60"/>
        <v>-580</v>
      </c>
      <c r="L143" s="164">
        <f t="shared" si="61"/>
        <v>-2133</v>
      </c>
      <c r="M143" s="165">
        <f t="shared" si="58"/>
        <v>9.1421777776975967E-4</v>
      </c>
    </row>
    <row r="144" spans="2:13" x14ac:dyDescent="0.25">
      <c r="B144" s="163" t="s">
        <v>124</v>
      </c>
      <c r="C144" s="164">
        <v>366</v>
      </c>
      <c r="D144" s="164">
        <v>1931</v>
      </c>
      <c r="E144" s="164">
        <v>1999</v>
      </c>
      <c r="F144" s="164">
        <v>2456</v>
      </c>
      <c r="G144" s="164">
        <v>1838</v>
      </c>
      <c r="H144" s="164">
        <v>1896</v>
      </c>
      <c r="I144" s="179">
        <f t="shared" si="62"/>
        <v>3.1556039173014083E-2</v>
      </c>
      <c r="J144" s="165">
        <f t="shared" si="59"/>
        <v>-1.8125323666493998E-2</v>
      </c>
      <c r="K144" s="164">
        <f t="shared" si="60"/>
        <v>58</v>
      </c>
      <c r="L144" s="164">
        <f t="shared" si="61"/>
        <v>-35</v>
      </c>
      <c r="M144" s="165">
        <f t="shared" si="58"/>
        <v>8.5513414240328775E-4</v>
      </c>
    </row>
    <row r="145" spans="2:13" x14ac:dyDescent="0.25">
      <c r="B145" s="163" t="s">
        <v>133</v>
      </c>
      <c r="C145" s="164">
        <v>34</v>
      </c>
      <c r="D145" s="164">
        <v>1767</v>
      </c>
      <c r="E145" s="164">
        <v>2238</v>
      </c>
      <c r="F145" s="164">
        <v>1944</v>
      </c>
      <c r="G145" s="164">
        <v>2225</v>
      </c>
      <c r="H145" s="164">
        <v>1817</v>
      </c>
      <c r="I145" s="179">
        <f t="shared" si="62"/>
        <v>-0.1833707865168539</v>
      </c>
      <c r="J145" s="165">
        <f t="shared" si="59"/>
        <v>2.8296547821165863E-2</v>
      </c>
      <c r="K145" s="164">
        <f t="shared" si="60"/>
        <v>-408</v>
      </c>
      <c r="L145" s="164">
        <f t="shared" si="61"/>
        <v>50</v>
      </c>
      <c r="M145" s="165">
        <f t="shared" si="58"/>
        <v>8.1950355313648406E-4</v>
      </c>
    </row>
    <row r="146" spans="2:13" x14ac:dyDescent="0.25">
      <c r="B146" s="163" t="s">
        <v>136</v>
      </c>
      <c r="C146" s="164">
        <v>37</v>
      </c>
      <c r="D146" s="164">
        <v>876</v>
      </c>
      <c r="E146" s="164">
        <v>1574</v>
      </c>
      <c r="F146" s="164">
        <v>1555</v>
      </c>
      <c r="G146" s="164">
        <v>1070</v>
      </c>
      <c r="H146" s="164">
        <v>1090</v>
      </c>
      <c r="I146" s="179">
        <f t="shared" si="62"/>
        <v>1.8691588785046731E-2</v>
      </c>
      <c r="J146" s="165">
        <f t="shared" si="59"/>
        <v>0.24429223744292239</v>
      </c>
      <c r="K146" s="164">
        <f t="shared" si="60"/>
        <v>20</v>
      </c>
      <c r="L146" s="164">
        <f t="shared" si="61"/>
        <v>214</v>
      </c>
      <c r="M146" s="165">
        <f t="shared" si="58"/>
        <v>4.9161192785843015E-4</v>
      </c>
    </row>
    <row r="147" spans="2:13" x14ac:dyDescent="0.25">
      <c r="B147" s="168" t="s">
        <v>149</v>
      </c>
      <c r="C147" s="169">
        <f t="shared" ref="C147:H147" si="63">C139-SUM(C140:C146)</f>
        <v>6055</v>
      </c>
      <c r="D147" s="169">
        <f t="shared" si="63"/>
        <v>29082</v>
      </c>
      <c r="E147" s="169">
        <f t="shared" si="63"/>
        <v>32335</v>
      </c>
      <c r="F147" s="169">
        <f t="shared" si="63"/>
        <v>34178</v>
      </c>
      <c r="G147" s="169">
        <f t="shared" si="63"/>
        <v>33323</v>
      </c>
      <c r="H147" s="169">
        <f t="shared" si="63"/>
        <v>34660</v>
      </c>
      <c r="I147" s="180">
        <f t="shared" si="62"/>
        <v>4.012243795576631E-2</v>
      </c>
      <c r="J147" s="170">
        <f t="shared" si="59"/>
        <v>0.19180248951241308</v>
      </c>
      <c r="K147" s="169">
        <f>H147-G147</f>
        <v>1337</v>
      </c>
      <c r="L147" s="169">
        <f t="shared" si="61"/>
        <v>5578</v>
      </c>
      <c r="M147" s="170">
        <f t="shared" si="58"/>
        <v>1.5632357265663477E-2</v>
      </c>
    </row>
    <row r="148" spans="2:13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4"/>
      <c r="L148" s="153"/>
      <c r="M148" s="153"/>
    </row>
    <row r="149" spans="2:13" x14ac:dyDescent="0.25">
      <c r="B149" s="156" t="s">
        <v>73</v>
      </c>
      <c r="C149" s="176">
        <v>17011</v>
      </c>
      <c r="D149" s="176">
        <v>45886</v>
      </c>
      <c r="E149" s="176">
        <v>49553</v>
      </c>
      <c r="F149" s="176">
        <v>53663</v>
      </c>
      <c r="G149" s="176">
        <v>50137</v>
      </c>
      <c r="H149" s="176">
        <v>42927</v>
      </c>
      <c r="I149" s="177">
        <f>IFERROR(H149/G149-1,"-")</f>
        <v>-0.14380597163771269</v>
      </c>
      <c r="J149" s="177">
        <f>IFERROR(H149/D149-1,"-")</f>
        <v>-6.4485899838730765E-2</v>
      </c>
      <c r="K149" s="176">
        <f>H149-G149</f>
        <v>-7210</v>
      </c>
      <c r="L149" s="176">
        <f>H149-D149</f>
        <v>-2959</v>
      </c>
      <c r="M149" s="177">
        <f t="shared" ref="M149:M161" si="64">H149/H$9</f>
        <v>1.9360940575393424E-2</v>
      </c>
    </row>
    <row r="150" spans="2:13" x14ac:dyDescent="0.25">
      <c r="B150" s="159" t="s">
        <v>102</v>
      </c>
      <c r="C150" s="160">
        <v>11547</v>
      </c>
      <c r="D150" s="160">
        <v>23963</v>
      </c>
      <c r="E150" s="160">
        <v>23075</v>
      </c>
      <c r="F150" s="160">
        <v>22421</v>
      </c>
      <c r="G150" s="160">
        <v>18945</v>
      </c>
      <c r="H150" s="160">
        <v>13116</v>
      </c>
      <c r="I150" s="178">
        <f>IFERROR(H150/G150-1,"-")</f>
        <v>-0.307680126682502</v>
      </c>
      <c r="J150" s="161">
        <f t="shared" ref="J150:J161" si="65">IFERROR(H150/D150-1,"-")</f>
        <v>-0.45265617827484039</v>
      </c>
      <c r="K150" s="160">
        <f t="shared" ref="K150:K160" si="66">H150-G150</f>
        <v>-5829</v>
      </c>
      <c r="L150" s="160">
        <f t="shared" ref="L150:L161" si="67">H150-D150</f>
        <v>-10847</v>
      </c>
      <c r="M150" s="161">
        <f t="shared" si="64"/>
        <v>5.9155798585240095E-3</v>
      </c>
    </row>
    <row r="151" spans="2:13" x14ac:dyDescent="0.25">
      <c r="B151" s="163" t="s">
        <v>108</v>
      </c>
      <c r="C151" s="164">
        <v>10288</v>
      </c>
      <c r="D151" s="164">
        <v>16308</v>
      </c>
      <c r="E151" s="164">
        <v>15859</v>
      </c>
      <c r="F151" s="164">
        <v>15753</v>
      </c>
      <c r="G151" s="164">
        <v>12200</v>
      </c>
      <c r="H151" s="164">
        <v>5173</v>
      </c>
      <c r="I151" s="179">
        <f>IFERROR(H151/G151-1,"-")</f>
        <v>-0.57598360655737713</v>
      </c>
      <c r="J151" s="165">
        <f t="shared" si="65"/>
        <v>-0.68279372087319112</v>
      </c>
      <c r="K151" s="164">
        <f t="shared" si="66"/>
        <v>-7027</v>
      </c>
      <c r="L151" s="164">
        <f t="shared" si="67"/>
        <v>-11135</v>
      </c>
      <c r="M151" s="165">
        <f t="shared" si="64"/>
        <v>2.3331270667996877E-3</v>
      </c>
    </row>
    <row r="152" spans="2:13" x14ac:dyDescent="0.25">
      <c r="B152" s="163" t="s">
        <v>105</v>
      </c>
      <c r="C152" s="164">
        <v>1259</v>
      </c>
      <c r="D152" s="164">
        <v>7655</v>
      </c>
      <c r="E152" s="164">
        <v>7216</v>
      </c>
      <c r="F152" s="164">
        <v>6668</v>
      </c>
      <c r="G152" s="164">
        <v>6745</v>
      </c>
      <c r="H152" s="164">
        <v>7943</v>
      </c>
      <c r="I152" s="179">
        <f>IFERROR(H152/G152-1,"-")</f>
        <v>0.17761304670126021</v>
      </c>
      <c r="J152" s="165">
        <f t="shared" si="65"/>
        <v>3.7622468974526369E-2</v>
      </c>
      <c r="K152" s="164">
        <f t="shared" si="66"/>
        <v>1198</v>
      </c>
      <c r="L152" s="164">
        <f t="shared" si="67"/>
        <v>288</v>
      </c>
      <c r="M152" s="165">
        <f t="shared" si="64"/>
        <v>3.5824527917243222E-3</v>
      </c>
    </row>
    <row r="153" spans="2:13" x14ac:dyDescent="0.25">
      <c r="B153" s="159" t="s">
        <v>112</v>
      </c>
      <c r="C153" s="160">
        <v>5464</v>
      </c>
      <c r="D153" s="160">
        <v>21923</v>
      </c>
      <c r="E153" s="160">
        <v>26478</v>
      </c>
      <c r="F153" s="160">
        <v>31242</v>
      </c>
      <c r="G153" s="160">
        <v>31192</v>
      </c>
      <c r="H153" s="160">
        <v>29811</v>
      </c>
      <c r="I153" s="178">
        <f>IFERROR(H153/G153-1,"-")</f>
        <v>-4.4274172864837147E-2</v>
      </c>
      <c r="J153" s="161">
        <f t="shared" si="65"/>
        <v>0.35980477124481136</v>
      </c>
      <c r="K153" s="160">
        <f t="shared" si="66"/>
        <v>-1381</v>
      </c>
      <c r="L153" s="160">
        <f t="shared" si="67"/>
        <v>7888</v>
      </c>
      <c r="M153" s="161">
        <f t="shared" si="64"/>
        <v>1.3445360716869414E-2</v>
      </c>
    </row>
    <row r="154" spans="2:13" x14ac:dyDescent="0.25">
      <c r="B154" s="163" t="s">
        <v>115</v>
      </c>
      <c r="C154" s="164">
        <v>214</v>
      </c>
      <c r="D154" s="164">
        <v>7514</v>
      </c>
      <c r="E154" s="164">
        <v>8284</v>
      </c>
      <c r="F154" s="164">
        <v>9301</v>
      </c>
      <c r="G154" s="164">
        <v>7504</v>
      </c>
      <c r="H154" s="164">
        <v>7962</v>
      </c>
      <c r="I154" s="179">
        <f t="shared" ref="I154:I161" si="68">IFERROR(H154/G154-1,"-")</f>
        <v>6.1034115138592693E-2</v>
      </c>
      <c r="J154" s="165">
        <f t="shared" si="65"/>
        <v>5.9622038860793092E-2</v>
      </c>
      <c r="K154" s="164">
        <f t="shared" si="66"/>
        <v>458</v>
      </c>
      <c r="L154" s="164">
        <f t="shared" si="67"/>
        <v>448</v>
      </c>
      <c r="M154" s="165">
        <f t="shared" si="64"/>
        <v>3.591022173953047E-3</v>
      </c>
    </row>
    <row r="155" spans="2:13" x14ac:dyDescent="0.25">
      <c r="B155" s="163" t="s">
        <v>118</v>
      </c>
      <c r="C155" s="164">
        <v>1017</v>
      </c>
      <c r="D155" s="164">
        <v>5164</v>
      </c>
      <c r="E155" s="164">
        <v>5637</v>
      </c>
      <c r="F155" s="164">
        <v>6407</v>
      </c>
      <c r="G155" s="164">
        <v>6090</v>
      </c>
      <c r="H155" s="164">
        <v>5890</v>
      </c>
      <c r="I155" s="179">
        <f t="shared" si="68"/>
        <v>-3.284072249589487E-2</v>
      </c>
      <c r="J155" s="165">
        <f t="shared" si="65"/>
        <v>0.14058869093725801</v>
      </c>
      <c r="K155" s="164">
        <f t="shared" si="66"/>
        <v>-200</v>
      </c>
      <c r="L155" s="164">
        <f t="shared" si="67"/>
        <v>726</v>
      </c>
      <c r="M155" s="165">
        <f t="shared" si="64"/>
        <v>2.6565084909047285E-3</v>
      </c>
    </row>
    <row r="156" spans="2:13" x14ac:dyDescent="0.25">
      <c r="B156" s="163" t="s">
        <v>121</v>
      </c>
      <c r="C156" s="164">
        <v>1599</v>
      </c>
      <c r="D156" s="164">
        <v>2533</v>
      </c>
      <c r="E156" s="164">
        <v>3884</v>
      </c>
      <c r="F156" s="164">
        <v>4700</v>
      </c>
      <c r="G156" s="164">
        <v>6874</v>
      </c>
      <c r="H156" s="164">
        <v>5993</v>
      </c>
      <c r="I156" s="179">
        <f t="shared" si="68"/>
        <v>-0.12816409659586847</v>
      </c>
      <c r="J156" s="165">
        <f t="shared" si="65"/>
        <v>1.3659692064745359</v>
      </c>
      <c r="K156" s="164">
        <f t="shared" si="66"/>
        <v>-881</v>
      </c>
      <c r="L156" s="164">
        <f t="shared" si="67"/>
        <v>3460</v>
      </c>
      <c r="M156" s="165">
        <f t="shared" si="64"/>
        <v>2.7029635629867636E-3</v>
      </c>
    </row>
    <row r="157" spans="2:13" x14ac:dyDescent="0.25">
      <c r="B157" s="163" t="s">
        <v>128</v>
      </c>
      <c r="C157" s="164">
        <v>186</v>
      </c>
      <c r="D157" s="164">
        <v>681</v>
      </c>
      <c r="E157" s="164">
        <v>902</v>
      </c>
      <c r="F157" s="164">
        <v>1299</v>
      </c>
      <c r="G157" s="164">
        <v>1276</v>
      </c>
      <c r="H157" s="164">
        <v>1122</v>
      </c>
      <c r="I157" s="179">
        <f t="shared" si="68"/>
        <v>-0.12068965517241381</v>
      </c>
      <c r="J157" s="165">
        <f t="shared" si="65"/>
        <v>0.64757709251101314</v>
      </c>
      <c r="K157" s="164">
        <f t="shared" si="66"/>
        <v>-154</v>
      </c>
      <c r="L157" s="164">
        <f t="shared" si="67"/>
        <v>441</v>
      </c>
      <c r="M157" s="165">
        <f t="shared" si="64"/>
        <v>5.0604457161207222E-4</v>
      </c>
    </row>
    <row r="158" spans="2:13" x14ac:dyDescent="0.25">
      <c r="B158" s="163" t="s">
        <v>124</v>
      </c>
      <c r="C158" s="164">
        <v>197</v>
      </c>
      <c r="D158" s="164">
        <v>900</v>
      </c>
      <c r="E158" s="164">
        <v>1191</v>
      </c>
      <c r="F158" s="164">
        <v>1203</v>
      </c>
      <c r="G158" s="164">
        <v>1115</v>
      </c>
      <c r="H158" s="164">
        <v>1093</v>
      </c>
      <c r="I158" s="179">
        <f t="shared" si="68"/>
        <v>-1.9730941704035887E-2</v>
      </c>
      <c r="J158" s="165">
        <f t="shared" si="65"/>
        <v>0.21444444444444444</v>
      </c>
      <c r="K158" s="164">
        <f t="shared" si="66"/>
        <v>-22</v>
      </c>
      <c r="L158" s="164">
        <f t="shared" si="67"/>
        <v>193</v>
      </c>
      <c r="M158" s="165">
        <f t="shared" si="64"/>
        <v>4.9296498821033412E-4</v>
      </c>
    </row>
    <row r="159" spans="2:13" x14ac:dyDescent="0.25">
      <c r="B159" s="163" t="s">
        <v>133</v>
      </c>
      <c r="C159" s="164">
        <v>22</v>
      </c>
      <c r="D159" s="164">
        <v>246</v>
      </c>
      <c r="E159" s="164">
        <v>391</v>
      </c>
      <c r="F159" s="164">
        <v>276</v>
      </c>
      <c r="G159" s="164">
        <v>267</v>
      </c>
      <c r="H159" s="164">
        <v>299</v>
      </c>
      <c r="I159" s="179">
        <f t="shared" si="68"/>
        <v>0.11985018726591767</v>
      </c>
      <c r="J159" s="165">
        <f t="shared" si="65"/>
        <v>0.21544715447154461</v>
      </c>
      <c r="K159" s="164">
        <f t="shared" si="66"/>
        <v>32</v>
      </c>
      <c r="L159" s="164">
        <f t="shared" si="67"/>
        <v>53</v>
      </c>
      <c r="M159" s="165">
        <f t="shared" si="64"/>
        <v>1.3485501507309232E-4</v>
      </c>
    </row>
    <row r="160" spans="2:13" x14ac:dyDescent="0.25">
      <c r="B160" s="163" t="s">
        <v>136</v>
      </c>
      <c r="C160" s="164">
        <v>56</v>
      </c>
      <c r="D160" s="164">
        <v>368</v>
      </c>
      <c r="E160" s="164">
        <v>513</v>
      </c>
      <c r="F160" s="164">
        <v>472</v>
      </c>
      <c r="G160" s="164">
        <v>361</v>
      </c>
      <c r="H160" s="164">
        <v>223</v>
      </c>
      <c r="I160" s="179">
        <f t="shared" si="68"/>
        <v>-0.38227146814404434</v>
      </c>
      <c r="J160" s="165">
        <f t="shared" si="65"/>
        <v>-0.39402173913043481</v>
      </c>
      <c r="K160" s="164">
        <f t="shared" si="66"/>
        <v>-138</v>
      </c>
      <c r="L160" s="164">
        <f t="shared" si="67"/>
        <v>-145</v>
      </c>
      <c r="M160" s="165">
        <f t="shared" si="64"/>
        <v>1.005774861581926E-4</v>
      </c>
    </row>
    <row r="161" spans="2:13" x14ac:dyDescent="0.25">
      <c r="B161" s="168" t="s">
        <v>149</v>
      </c>
      <c r="C161" s="169">
        <f t="shared" ref="C161:H161" si="69">C153-SUM(C154:C160)</f>
        <v>2173</v>
      </c>
      <c r="D161" s="169">
        <f t="shared" si="69"/>
        <v>4517</v>
      </c>
      <c r="E161" s="169">
        <f t="shared" si="69"/>
        <v>5676</v>
      </c>
      <c r="F161" s="169">
        <f t="shared" si="69"/>
        <v>7584</v>
      </c>
      <c r="G161" s="169">
        <f t="shared" si="69"/>
        <v>7705</v>
      </c>
      <c r="H161" s="169">
        <f t="shared" si="69"/>
        <v>7229</v>
      </c>
      <c r="I161" s="180">
        <f t="shared" si="68"/>
        <v>-6.1778066190785186E-2</v>
      </c>
      <c r="J161" s="170">
        <f t="shared" si="65"/>
        <v>0.6003984945760461</v>
      </c>
      <c r="K161" s="169">
        <f>H161-G161</f>
        <v>-476</v>
      </c>
      <c r="L161" s="169">
        <f t="shared" si="67"/>
        <v>2712</v>
      </c>
      <c r="M161" s="170">
        <f t="shared" si="64"/>
        <v>3.260424427971185E-3</v>
      </c>
    </row>
    <row r="162" spans="2:13" x14ac:dyDescent="0.25">
      <c r="C162" s="81"/>
      <c r="D162" s="81"/>
      <c r="E162" s="81"/>
      <c r="F162" s="81"/>
      <c r="G162" s="81"/>
      <c r="H162" s="81"/>
      <c r="I162" s="81"/>
    </row>
    <row r="163" spans="2:13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</row>
  </sheetData>
  <mergeCells count="3">
    <mergeCell ref="B4:J4"/>
    <mergeCell ref="C6:M6"/>
    <mergeCell ref="Q6:Y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BD265-BDDE-4DEA-8865-A13D32AA7F54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8.140625" customWidth="1"/>
    <col min="14" max="14" width="116.5703125" hidden="1" customWidth="1"/>
    <col min="15" max="20" width="10.7109375" hidden="1" customWidth="1"/>
    <col min="21" max="21" width="9.5703125" hidden="1" customWidth="1"/>
    <col min="22" max="22" width="9.28515625" hidden="1" customWidth="1"/>
    <col min="23" max="23" width="12.85546875" hidden="1" customWidth="1"/>
    <col min="24" max="24" width="2.28515625" customWidth="1"/>
  </cols>
  <sheetData>
    <row r="1" spans="1:23" ht="42.75" customHeight="1" x14ac:dyDescent="0.25"/>
    <row r="4" spans="1:23" ht="42" customHeight="1" thickBot="1" x14ac:dyDescent="0.3">
      <c r="B4" s="276" t="str">
        <f>CONCATENATE("Viajeros entrados en los hoteles de Tenerife según lugar de residencia y municipio de alojamiento")</f>
        <v>Viajeros entrados en los hoteles de Tenerife según lugar de residencia y municipio de alojamiento</v>
      </c>
      <c r="C4" s="276"/>
      <c r="D4" s="276"/>
      <c r="E4" s="276"/>
      <c r="F4" s="276"/>
      <c r="G4" s="276"/>
      <c r="H4" s="276"/>
      <c r="I4" s="276"/>
      <c r="J4" s="144"/>
      <c r="K4" s="144"/>
      <c r="N4" s="143" t="s">
        <v>269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N6" s="145"/>
      <c r="O6" s="307" t="s">
        <v>45</v>
      </c>
      <c r="P6" s="308"/>
      <c r="Q6" s="308"/>
      <c r="R6" s="308"/>
      <c r="S6" s="308"/>
      <c r="T6" s="308"/>
      <c r="U6" s="308"/>
      <c r="V6" s="308"/>
      <c r="W6" s="308"/>
    </row>
    <row r="7" spans="1:23" s="146" customFormat="1" ht="72" customHeight="1" x14ac:dyDescent="0.25">
      <c r="B7" s="147"/>
      <c r="C7" s="172" t="s">
        <v>263</v>
      </c>
      <c r="D7" s="172" t="s">
        <v>264</v>
      </c>
      <c r="E7" s="172" t="s">
        <v>265</v>
      </c>
      <c r="F7" s="172" t="s">
        <v>266</v>
      </c>
      <c r="G7" s="172" t="s">
        <v>267</v>
      </c>
      <c r="H7" s="172" t="s">
        <v>268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263</v>
      </c>
      <c r="P7" s="172" t="s">
        <v>264</v>
      </c>
      <c r="Q7" s="172" t="s">
        <v>265</v>
      </c>
      <c r="R7" s="172" t="s">
        <v>266</v>
      </c>
      <c r="S7" s="172" t="s">
        <v>267</v>
      </c>
      <c r="T7" s="172" t="s">
        <v>268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49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288839</v>
      </c>
      <c r="D9" s="176">
        <f t="shared" si="0"/>
        <v>1449676</v>
      </c>
      <c r="E9" s="176">
        <f t="shared" si="0"/>
        <v>1654424</v>
      </c>
      <c r="F9" s="176">
        <f t="shared" si="0"/>
        <v>1755270</v>
      </c>
      <c r="G9" s="176">
        <f t="shared" si="0"/>
        <v>1724148</v>
      </c>
      <c r="H9" s="176">
        <f t="shared" si="0"/>
        <v>1729091</v>
      </c>
      <c r="I9" s="177">
        <f>IFERROR(H9/G9-1,"-")</f>
        <v>2.8669232571680858E-3</v>
      </c>
      <c r="J9" s="176">
        <f t="shared" ref="J9:J21" si="1">H9-G9</f>
        <v>4943</v>
      </c>
      <c r="K9" s="177">
        <f t="shared" ref="K9:K21" si="2">H9/H$9</f>
        <v>1</v>
      </c>
      <c r="N9" s="156" t="s">
        <v>73</v>
      </c>
      <c r="O9" s="176">
        <f t="shared" ref="O9:T9" si="3">O10+O13</f>
        <v>13364</v>
      </c>
      <c r="P9" s="176">
        <f t="shared" si="3"/>
        <v>52151</v>
      </c>
      <c r="Q9" s="176">
        <f t="shared" si="3"/>
        <v>67931</v>
      </c>
      <c r="R9" s="176">
        <f t="shared" si="3"/>
        <v>84114</v>
      </c>
      <c r="S9" s="176">
        <f t="shared" si="3"/>
        <v>62084</v>
      </c>
      <c r="T9" s="176">
        <f t="shared" si="3"/>
        <v>65330</v>
      </c>
      <c r="U9" s="177">
        <f>IFERROR(T9/S9-1,"-")</f>
        <v>5.2284002319438194E-2</v>
      </c>
      <c r="V9" s="176">
        <f>T9-S9</f>
        <v>3246</v>
      </c>
      <c r="W9" s="177">
        <f t="shared" ref="W9:W21" si="4">T9/T$9</f>
        <v>1</v>
      </c>
    </row>
    <row r="10" spans="1:23" x14ac:dyDescent="0.25">
      <c r="A10" s="162" t="s">
        <v>108</v>
      </c>
      <c r="B10" s="159" t="s">
        <v>102</v>
      </c>
      <c r="C10" s="160">
        <v>154576</v>
      </c>
      <c r="D10" s="160">
        <v>299283</v>
      </c>
      <c r="E10" s="160">
        <v>318388</v>
      </c>
      <c r="F10" s="160">
        <v>315556</v>
      </c>
      <c r="G10" s="160">
        <v>315383</v>
      </c>
      <c r="H10" s="160">
        <v>320865</v>
      </c>
      <c r="I10" s="178">
        <f>IFERROR(H10/G10-1,"-")</f>
        <v>1.7382040249474429E-2</v>
      </c>
      <c r="J10" s="159">
        <f t="shared" si="1"/>
        <v>5482</v>
      </c>
      <c r="K10" s="161">
        <f t="shared" si="2"/>
        <v>0.18556860223088317</v>
      </c>
      <c r="N10" s="159" t="s">
        <v>102</v>
      </c>
      <c r="O10" s="160">
        <v>6820</v>
      </c>
      <c r="P10" s="160">
        <v>12344</v>
      </c>
      <c r="Q10" s="160">
        <v>6571</v>
      </c>
      <c r="R10" s="160">
        <v>20644</v>
      </c>
      <c r="S10" s="160">
        <v>12615</v>
      </c>
      <c r="T10" s="160">
        <v>15760</v>
      </c>
      <c r="U10" s="178">
        <f>IFERROR(T10/S10-1,"-")</f>
        <v>0.24930638129211258</v>
      </c>
      <c r="V10" s="159">
        <f t="shared" ref="V10:V20" si="5">T10-S10</f>
        <v>3145</v>
      </c>
      <c r="W10" s="161">
        <f t="shared" si="4"/>
        <v>0.2412367977958059</v>
      </c>
    </row>
    <row r="11" spans="1:23" x14ac:dyDescent="0.25">
      <c r="A11" s="162" t="s">
        <v>105</v>
      </c>
      <c r="B11" s="163" t="s">
        <v>108</v>
      </c>
      <c r="C11" s="164">
        <v>102429</v>
      </c>
      <c r="D11" s="164">
        <v>122007</v>
      </c>
      <c r="E11" s="164">
        <v>118736</v>
      </c>
      <c r="F11" s="164">
        <v>115190</v>
      </c>
      <c r="G11" s="164">
        <v>112944</v>
      </c>
      <c r="H11" s="164">
        <v>125162</v>
      </c>
      <c r="I11" s="179">
        <f>IFERROR(H11/G11-1,"-")</f>
        <v>0.10817750389573599</v>
      </c>
      <c r="J11" s="163">
        <f t="shared" si="1"/>
        <v>12218</v>
      </c>
      <c r="K11" s="165">
        <f t="shared" si="2"/>
        <v>7.2386010915561988E-2</v>
      </c>
      <c r="N11" s="163" t="s">
        <v>108</v>
      </c>
      <c r="O11" s="164">
        <v>6751</v>
      </c>
      <c r="P11" s="164">
        <v>8839</v>
      </c>
      <c r="Q11" s="164">
        <v>4414</v>
      </c>
      <c r="R11" s="164">
        <v>11240</v>
      </c>
      <c r="S11" s="164">
        <v>4292</v>
      </c>
      <c r="T11" s="164">
        <v>7459</v>
      </c>
      <c r="U11" s="179">
        <f>IFERROR(T11/S11-1,"-")</f>
        <v>0.73788443616029831</v>
      </c>
      <c r="V11" s="163">
        <f t="shared" si="5"/>
        <v>3167</v>
      </c>
      <c r="W11" s="165">
        <f>T11/T$9</f>
        <v>0.11417419256084495</v>
      </c>
    </row>
    <row r="12" spans="1:23" x14ac:dyDescent="0.25">
      <c r="A12" s="1"/>
      <c r="B12" s="163" t="s">
        <v>105</v>
      </c>
      <c r="C12" s="164">
        <v>52147</v>
      </c>
      <c r="D12" s="164">
        <v>177276</v>
      </c>
      <c r="E12" s="164">
        <v>199652</v>
      </c>
      <c r="F12" s="164">
        <v>200366</v>
      </c>
      <c r="G12" s="164">
        <v>202439</v>
      </c>
      <c r="H12" s="164">
        <v>195703</v>
      </c>
      <c r="I12" s="179">
        <f>IFERROR(H12/G12-1,"-")</f>
        <v>-3.3274220876412186E-2</v>
      </c>
      <c r="J12" s="163">
        <f t="shared" si="1"/>
        <v>-6736</v>
      </c>
      <c r="K12" s="165">
        <f t="shared" si="2"/>
        <v>0.11318259131532117</v>
      </c>
      <c r="N12" s="163" t="s">
        <v>105</v>
      </c>
      <c r="O12" s="164">
        <v>69</v>
      </c>
      <c r="P12" s="164">
        <v>3505</v>
      </c>
      <c r="Q12" s="164">
        <v>2157</v>
      </c>
      <c r="R12" s="164">
        <v>9404</v>
      </c>
      <c r="S12" s="164">
        <v>8323</v>
      </c>
      <c r="T12" s="164">
        <v>8301</v>
      </c>
      <c r="U12" s="179">
        <f>IFERROR(T12/S12-1,"-")</f>
        <v>-2.6432776643037226E-3</v>
      </c>
      <c r="V12" s="163">
        <f t="shared" si="5"/>
        <v>-22</v>
      </c>
      <c r="W12" s="165">
        <f t="shared" si="4"/>
        <v>0.12706260523496096</v>
      </c>
    </row>
    <row r="13" spans="1:23" s="57" customFormat="1" x14ac:dyDescent="0.25">
      <c r="B13" s="159" t="s">
        <v>112</v>
      </c>
      <c r="C13" s="160">
        <v>134263</v>
      </c>
      <c r="D13" s="160">
        <v>1150393</v>
      </c>
      <c r="E13" s="160">
        <v>1336036</v>
      </c>
      <c r="F13" s="160">
        <v>1439714</v>
      </c>
      <c r="G13" s="160">
        <v>1408765</v>
      </c>
      <c r="H13" s="160">
        <v>1408226</v>
      </c>
      <c r="I13" s="178">
        <f>IFERROR(H13/G13-1,"-")</f>
        <v>-3.8260462177863719E-4</v>
      </c>
      <c r="J13" s="159">
        <f t="shared" si="1"/>
        <v>-539</v>
      </c>
      <c r="K13" s="161">
        <f t="shared" si="2"/>
        <v>0.81443139776911688</v>
      </c>
      <c r="N13" s="159" t="s">
        <v>112</v>
      </c>
      <c r="O13" s="160">
        <v>6544</v>
      </c>
      <c r="P13" s="160">
        <v>39807</v>
      </c>
      <c r="Q13" s="160">
        <v>61360</v>
      </c>
      <c r="R13" s="160">
        <v>63470</v>
      </c>
      <c r="S13" s="160">
        <v>49469</v>
      </c>
      <c r="T13" s="160">
        <v>49570</v>
      </c>
      <c r="U13" s="178">
        <f>IFERROR(T13/S13-1,"-")</f>
        <v>2.0416826699549695E-3</v>
      </c>
      <c r="V13" s="159">
        <f t="shared" si="5"/>
        <v>101</v>
      </c>
      <c r="W13" s="161">
        <f t="shared" si="4"/>
        <v>0.75876320220419413</v>
      </c>
    </row>
    <row r="14" spans="1:23" s="57" customFormat="1" x14ac:dyDescent="0.25">
      <c r="B14" s="163" t="s">
        <v>115</v>
      </c>
      <c r="C14" s="164">
        <v>6412</v>
      </c>
      <c r="D14" s="164">
        <v>490065</v>
      </c>
      <c r="E14" s="164">
        <v>574496</v>
      </c>
      <c r="F14" s="164">
        <v>614392</v>
      </c>
      <c r="G14" s="164">
        <v>608627</v>
      </c>
      <c r="H14" s="164">
        <v>614568</v>
      </c>
      <c r="I14" s="179">
        <f t="shared" ref="I14:I21" si="6">IFERROR(H14/G14-1,"-")</f>
        <v>9.761315222624134E-3</v>
      </c>
      <c r="J14" s="163">
        <f t="shared" si="1"/>
        <v>5941</v>
      </c>
      <c r="K14" s="165">
        <f t="shared" si="2"/>
        <v>0.35542837248010661</v>
      </c>
      <c r="N14" s="163" t="s">
        <v>115</v>
      </c>
      <c r="O14" s="164">
        <v>585</v>
      </c>
      <c r="P14" s="164">
        <v>15807</v>
      </c>
      <c r="Q14" s="164">
        <v>22517</v>
      </c>
      <c r="R14" s="164">
        <v>19990</v>
      </c>
      <c r="S14" s="164">
        <v>20697</v>
      </c>
      <c r="T14" s="164">
        <v>22803</v>
      </c>
      <c r="U14" s="179">
        <f t="shared" ref="U14:U21" si="7">IFERROR(T14/S14-1,"-")</f>
        <v>0.10175387737353248</v>
      </c>
      <c r="V14" s="163">
        <f t="shared" si="5"/>
        <v>2106</v>
      </c>
      <c r="W14" s="165">
        <f t="shared" si="4"/>
        <v>0.34904331853666004</v>
      </c>
    </row>
    <row r="15" spans="1:23" x14ac:dyDescent="0.25">
      <c r="A15" s="1"/>
      <c r="B15" s="163" t="s">
        <v>118</v>
      </c>
      <c r="C15" s="164">
        <v>20843</v>
      </c>
      <c r="D15" s="164">
        <v>136228</v>
      </c>
      <c r="E15" s="164">
        <v>165214</v>
      </c>
      <c r="F15" s="164">
        <v>177564</v>
      </c>
      <c r="G15" s="164">
        <v>167677</v>
      </c>
      <c r="H15" s="164">
        <v>163364</v>
      </c>
      <c r="I15" s="179">
        <f t="shared" si="6"/>
        <v>-2.5722072794718387E-2</v>
      </c>
      <c r="J15" s="163">
        <f t="shared" si="1"/>
        <v>-4313</v>
      </c>
      <c r="K15" s="165">
        <f t="shared" si="2"/>
        <v>9.4479700605693981E-2</v>
      </c>
      <c r="N15" s="163" t="s">
        <v>118</v>
      </c>
      <c r="O15" s="164">
        <v>1120</v>
      </c>
      <c r="P15" s="164">
        <v>4505</v>
      </c>
      <c r="Q15" s="164">
        <v>3468</v>
      </c>
      <c r="R15" s="164">
        <v>4663</v>
      </c>
      <c r="S15" s="164">
        <v>4860</v>
      </c>
      <c r="T15" s="164">
        <v>4347</v>
      </c>
      <c r="U15" s="179">
        <f t="shared" si="7"/>
        <v>-0.10555555555555551</v>
      </c>
      <c r="V15" s="163">
        <f t="shared" si="5"/>
        <v>-513</v>
      </c>
      <c r="W15" s="165">
        <f t="shared" si="4"/>
        <v>6.6539109138221336E-2</v>
      </c>
    </row>
    <row r="16" spans="1:23" x14ac:dyDescent="0.25">
      <c r="A16" s="1"/>
      <c r="B16" s="163" t="s">
        <v>121</v>
      </c>
      <c r="C16" s="164">
        <v>28506</v>
      </c>
      <c r="D16" s="164">
        <v>70805</v>
      </c>
      <c r="E16" s="164">
        <v>81295</v>
      </c>
      <c r="F16" s="164">
        <v>85520</v>
      </c>
      <c r="G16" s="164">
        <v>79460</v>
      </c>
      <c r="H16" s="164">
        <v>81402</v>
      </c>
      <c r="I16" s="179">
        <f t="shared" si="6"/>
        <v>2.4439969796123728E-2</v>
      </c>
      <c r="J16" s="163">
        <f t="shared" si="1"/>
        <v>1942</v>
      </c>
      <c r="K16" s="165">
        <f t="shared" si="2"/>
        <v>4.7077915505892978E-2</v>
      </c>
      <c r="N16" s="163" t="s">
        <v>121</v>
      </c>
      <c r="O16" s="164">
        <v>969</v>
      </c>
      <c r="P16" s="164">
        <v>6043</v>
      </c>
      <c r="Q16" s="164">
        <v>8110</v>
      </c>
      <c r="R16" s="164">
        <v>9664</v>
      </c>
      <c r="S16" s="164">
        <v>4243</v>
      </c>
      <c r="T16" s="164">
        <v>3716</v>
      </c>
      <c r="U16" s="179">
        <f t="shared" si="7"/>
        <v>-0.12420457223662507</v>
      </c>
      <c r="V16" s="163">
        <f t="shared" si="5"/>
        <v>-527</v>
      </c>
      <c r="W16" s="165">
        <f t="shared" si="4"/>
        <v>5.6880453084341039E-2</v>
      </c>
    </row>
    <row r="17" spans="1:23" x14ac:dyDescent="0.25">
      <c r="A17" s="1"/>
      <c r="B17" s="163" t="s">
        <v>128</v>
      </c>
      <c r="C17" s="164">
        <v>2358</v>
      </c>
      <c r="D17" s="164">
        <v>54883</v>
      </c>
      <c r="E17" s="164">
        <v>47311</v>
      </c>
      <c r="F17" s="164">
        <v>52999</v>
      </c>
      <c r="G17" s="164">
        <v>48699</v>
      </c>
      <c r="H17" s="164">
        <v>49061</v>
      </c>
      <c r="I17" s="179">
        <f t="shared" si="6"/>
        <v>7.433417523973862E-3</v>
      </c>
      <c r="J17" s="163">
        <f t="shared" si="1"/>
        <v>362</v>
      </c>
      <c r="K17" s="165">
        <f t="shared" si="2"/>
        <v>2.8373868119144684E-2</v>
      </c>
      <c r="N17" s="163" t="s">
        <v>128</v>
      </c>
      <c r="O17" s="164">
        <v>178</v>
      </c>
      <c r="P17" s="164">
        <v>621</v>
      </c>
      <c r="Q17" s="164">
        <v>1564</v>
      </c>
      <c r="R17" s="164">
        <v>2265</v>
      </c>
      <c r="S17" s="164">
        <v>1198</v>
      </c>
      <c r="T17" s="164">
        <v>1408</v>
      </c>
      <c r="U17" s="179">
        <f t="shared" si="7"/>
        <v>0.17529215358931549</v>
      </c>
      <c r="V17" s="163">
        <f t="shared" si="5"/>
        <v>210</v>
      </c>
      <c r="W17" s="165">
        <f t="shared" si="4"/>
        <v>2.1552120006122763E-2</v>
      </c>
    </row>
    <row r="18" spans="1:23" x14ac:dyDescent="0.25">
      <c r="A18" s="1"/>
      <c r="B18" s="163" t="s">
        <v>124</v>
      </c>
      <c r="C18" s="164">
        <v>6260</v>
      </c>
      <c r="D18" s="164">
        <v>56228</v>
      </c>
      <c r="E18" s="164">
        <v>54206</v>
      </c>
      <c r="F18" s="164">
        <v>58341</v>
      </c>
      <c r="G18" s="164">
        <v>53557</v>
      </c>
      <c r="H18" s="164">
        <v>55305</v>
      </c>
      <c r="I18" s="179">
        <f t="shared" si="6"/>
        <v>3.2638123868028446E-2</v>
      </c>
      <c r="J18" s="163">
        <f t="shared" si="1"/>
        <v>1748</v>
      </c>
      <c r="K18" s="165">
        <f t="shared" si="2"/>
        <v>3.1985014091219025E-2</v>
      </c>
      <c r="N18" s="163" t="s">
        <v>124</v>
      </c>
      <c r="O18" s="164">
        <v>354</v>
      </c>
      <c r="P18" s="164">
        <v>1193</v>
      </c>
      <c r="Q18" s="164">
        <v>1181</v>
      </c>
      <c r="R18" s="164">
        <v>1580</v>
      </c>
      <c r="S18" s="164">
        <v>1358</v>
      </c>
      <c r="T18" s="164">
        <v>1154</v>
      </c>
      <c r="U18" s="179">
        <f t="shared" si="7"/>
        <v>-0.15022091310751107</v>
      </c>
      <c r="V18" s="163">
        <f t="shared" si="5"/>
        <v>-204</v>
      </c>
      <c r="W18" s="165">
        <f t="shared" si="4"/>
        <v>1.7664166539109138E-2</v>
      </c>
    </row>
    <row r="19" spans="1:23" x14ac:dyDescent="0.25">
      <c r="A19" s="162" t="s">
        <v>148</v>
      </c>
      <c r="B19" s="163" t="s">
        <v>133</v>
      </c>
      <c r="C19" s="164">
        <v>359</v>
      </c>
      <c r="D19" s="164">
        <v>21042</v>
      </c>
      <c r="E19" s="164">
        <v>27702</v>
      </c>
      <c r="F19" s="164">
        <v>24112</v>
      </c>
      <c r="G19" s="164">
        <v>23388</v>
      </c>
      <c r="H19" s="164">
        <v>20229</v>
      </c>
      <c r="I19" s="179">
        <f t="shared" si="6"/>
        <v>-0.13506926629040539</v>
      </c>
      <c r="J19" s="163">
        <f t="shared" si="1"/>
        <v>-3159</v>
      </c>
      <c r="K19" s="165">
        <f t="shared" si="2"/>
        <v>1.1699210741366418E-2</v>
      </c>
      <c r="N19" s="163" t="s">
        <v>133</v>
      </c>
      <c r="O19" s="164">
        <v>0</v>
      </c>
      <c r="P19" s="164">
        <v>844</v>
      </c>
      <c r="Q19" s="164">
        <v>3180</v>
      </c>
      <c r="R19" s="164">
        <v>1637</v>
      </c>
      <c r="S19" s="164">
        <v>797</v>
      </c>
      <c r="T19" s="164">
        <v>468</v>
      </c>
      <c r="U19" s="179">
        <f t="shared" si="7"/>
        <v>-0.41279799247176918</v>
      </c>
      <c r="V19" s="163">
        <f t="shared" si="5"/>
        <v>-329</v>
      </c>
      <c r="W19" s="165">
        <f t="shared" si="4"/>
        <v>7.1636307974896679E-3</v>
      </c>
    </row>
    <row r="20" spans="1:23" x14ac:dyDescent="0.25">
      <c r="A20" s="167" t="s">
        <v>149</v>
      </c>
      <c r="B20" s="163" t="s">
        <v>136</v>
      </c>
      <c r="C20" s="164">
        <v>1239</v>
      </c>
      <c r="D20" s="164">
        <v>14994</v>
      </c>
      <c r="E20" s="164">
        <v>24171</v>
      </c>
      <c r="F20" s="164">
        <v>23689</v>
      </c>
      <c r="G20" s="164">
        <v>19936</v>
      </c>
      <c r="H20" s="164">
        <v>19540</v>
      </c>
      <c r="I20" s="179">
        <f t="shared" si="6"/>
        <v>-1.9863563402889195E-2</v>
      </c>
      <c r="J20" s="163">
        <f t="shared" si="1"/>
        <v>-396</v>
      </c>
      <c r="K20" s="165">
        <f t="shared" si="2"/>
        <v>1.1300735473147451E-2</v>
      </c>
      <c r="N20" s="163" t="s">
        <v>136</v>
      </c>
      <c r="O20" s="164">
        <v>0</v>
      </c>
      <c r="P20" s="164">
        <v>191</v>
      </c>
      <c r="Q20" s="164">
        <v>904</v>
      </c>
      <c r="R20" s="164">
        <v>202</v>
      </c>
      <c r="S20" s="164">
        <v>501</v>
      </c>
      <c r="T20" s="164">
        <v>637</v>
      </c>
      <c r="U20" s="179">
        <f t="shared" si="7"/>
        <v>0.27145708582834338</v>
      </c>
      <c r="V20" s="163">
        <f t="shared" si="5"/>
        <v>136</v>
      </c>
      <c r="W20" s="165">
        <f t="shared" si="4"/>
        <v>9.7504974743609363E-3</v>
      </c>
    </row>
    <row r="21" spans="1:23" x14ac:dyDescent="0.25">
      <c r="B21" s="168" t="s">
        <v>149</v>
      </c>
      <c r="C21" s="169">
        <f t="shared" ref="C21:H21" si="8">C13-SUM(C14:C20)</f>
        <v>68286</v>
      </c>
      <c r="D21" s="169">
        <f t="shared" si="8"/>
        <v>306148</v>
      </c>
      <c r="E21" s="169">
        <f t="shared" si="8"/>
        <v>361641</v>
      </c>
      <c r="F21" s="169">
        <f t="shared" si="8"/>
        <v>403097</v>
      </c>
      <c r="G21" s="169">
        <f t="shared" si="8"/>
        <v>407421</v>
      </c>
      <c r="H21" s="169">
        <f t="shared" si="8"/>
        <v>404757</v>
      </c>
      <c r="I21" s="180">
        <f t="shared" si="6"/>
        <v>-6.5386909364023582E-3</v>
      </c>
      <c r="J21" s="168">
        <f t="shared" si="1"/>
        <v>-2664</v>
      </c>
      <c r="K21" s="170">
        <f t="shared" si="2"/>
        <v>0.23408658075254571</v>
      </c>
      <c r="N21" s="168" t="s">
        <v>149</v>
      </c>
      <c r="O21" s="169">
        <f t="shared" ref="O21:T21" si="9">O13-SUM(O14:O20)</f>
        <v>3338</v>
      </c>
      <c r="P21" s="169">
        <f t="shared" si="9"/>
        <v>10603</v>
      </c>
      <c r="Q21" s="169">
        <f t="shared" si="9"/>
        <v>20436</v>
      </c>
      <c r="R21" s="169">
        <f t="shared" si="9"/>
        <v>23469</v>
      </c>
      <c r="S21" s="169">
        <f t="shared" si="9"/>
        <v>15815</v>
      </c>
      <c r="T21" s="169">
        <f t="shared" si="9"/>
        <v>15037</v>
      </c>
      <c r="U21" s="180">
        <f t="shared" si="7"/>
        <v>-4.9193803351248788E-2</v>
      </c>
      <c r="V21" s="168">
        <f>T21-S21</f>
        <v>-778</v>
      </c>
      <c r="W21" s="170">
        <f t="shared" si="4"/>
        <v>0.23016990662788916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106333</v>
      </c>
      <c r="D23" s="176">
        <f t="shared" si="10"/>
        <v>589877</v>
      </c>
      <c r="E23" s="176">
        <f t="shared" si="10"/>
        <v>623197</v>
      </c>
      <c r="F23" s="176">
        <f t="shared" si="10"/>
        <v>652806</v>
      </c>
      <c r="G23" s="176">
        <f t="shared" si="10"/>
        <v>619504</v>
      </c>
      <c r="H23" s="176">
        <f t="shared" si="10"/>
        <v>624088</v>
      </c>
      <c r="I23" s="177">
        <f>IFERROR(H23/G23-1,"-")</f>
        <v>7.3994679614659553E-3</v>
      </c>
      <c r="J23" s="176">
        <f>H23-G23</f>
        <v>4584</v>
      </c>
      <c r="K23" s="177">
        <f t="shared" ref="K23:K35" si="11">H23/H$9</f>
        <v>0.36093415557654279</v>
      </c>
    </row>
    <row r="24" spans="1:23" x14ac:dyDescent="0.25">
      <c r="B24" s="159" t="s">
        <v>102</v>
      </c>
      <c r="C24" s="160">
        <v>51731</v>
      </c>
      <c r="D24" s="160">
        <v>55488</v>
      </c>
      <c r="E24" s="160">
        <v>44883</v>
      </c>
      <c r="F24" s="160">
        <v>37989</v>
      </c>
      <c r="G24" s="160">
        <v>36558</v>
      </c>
      <c r="H24" s="160">
        <v>33159</v>
      </c>
      <c r="I24" s="178">
        <f>IFERROR(H24/G24-1,"-")</f>
        <v>-9.2975545708189777E-2</v>
      </c>
      <c r="J24" s="159">
        <f t="shared" ref="J24:J34" si="12">H24-G24</f>
        <v>-3399</v>
      </c>
      <c r="K24" s="161">
        <f t="shared" si="11"/>
        <v>1.9177128329278217E-2</v>
      </c>
    </row>
    <row r="25" spans="1:23" x14ac:dyDescent="0.25">
      <c r="B25" s="163" t="s">
        <v>108</v>
      </c>
      <c r="C25" s="164">
        <v>31211</v>
      </c>
      <c r="D25" s="164">
        <v>24274</v>
      </c>
      <c r="E25" s="164">
        <v>17934</v>
      </c>
      <c r="F25" s="164">
        <v>12515</v>
      </c>
      <c r="G25" s="164">
        <v>15967</v>
      </c>
      <c r="H25" s="164">
        <v>14490</v>
      </c>
      <c r="I25" s="179">
        <f>IFERROR(H25/G25-1,"-")</f>
        <v>-9.2503288031565156E-2</v>
      </c>
      <c r="J25" s="163">
        <f t="shared" si="12"/>
        <v>-1477</v>
      </c>
      <c r="K25" s="165">
        <f t="shared" si="11"/>
        <v>8.3801257423698344E-3</v>
      </c>
    </row>
    <row r="26" spans="1:23" x14ac:dyDescent="0.25">
      <c r="B26" s="163" t="s">
        <v>105</v>
      </c>
      <c r="C26" s="164">
        <v>20520</v>
      </c>
      <c r="D26" s="164">
        <v>31214</v>
      </c>
      <c r="E26" s="164">
        <v>26949</v>
      </c>
      <c r="F26" s="164">
        <v>25474</v>
      </c>
      <c r="G26" s="164">
        <v>20591</v>
      </c>
      <c r="H26" s="164">
        <v>18669</v>
      </c>
      <c r="I26" s="179">
        <f>IFERROR(H26/G26-1,"-")</f>
        <v>-9.3341751250546334E-2</v>
      </c>
      <c r="J26" s="163">
        <f t="shared" si="12"/>
        <v>-1922</v>
      </c>
      <c r="K26" s="165">
        <f t="shared" si="11"/>
        <v>1.0797002586908381E-2</v>
      </c>
    </row>
    <row r="27" spans="1:23" x14ac:dyDescent="0.25">
      <c r="B27" s="159" t="s">
        <v>112</v>
      </c>
      <c r="C27" s="160">
        <v>54602</v>
      </c>
      <c r="D27" s="160">
        <v>534389</v>
      </c>
      <c r="E27" s="160">
        <v>578314</v>
      </c>
      <c r="F27" s="160">
        <v>614817</v>
      </c>
      <c r="G27" s="160">
        <v>582946</v>
      </c>
      <c r="H27" s="160">
        <v>590929</v>
      </c>
      <c r="I27" s="178">
        <f>IFERROR(H27/G27-1,"-")</f>
        <v>1.3694235829733836E-2</v>
      </c>
      <c r="J27" s="159">
        <f t="shared" si="12"/>
        <v>7983</v>
      </c>
      <c r="K27" s="161">
        <f t="shared" si="11"/>
        <v>0.34175702724726459</v>
      </c>
    </row>
    <row r="28" spans="1:23" x14ac:dyDescent="0.25">
      <c r="B28" s="163" t="s">
        <v>115</v>
      </c>
      <c r="C28" s="164">
        <v>2112</v>
      </c>
      <c r="D28" s="164">
        <v>254736</v>
      </c>
      <c r="E28" s="164">
        <v>280511</v>
      </c>
      <c r="F28" s="164">
        <v>300106</v>
      </c>
      <c r="G28" s="164">
        <v>288822</v>
      </c>
      <c r="H28" s="164">
        <v>294593</v>
      </c>
      <c r="I28" s="179">
        <f t="shared" ref="I28:I35" si="13">IFERROR(H28/G28-1,"-")</f>
        <v>1.9981164869712131E-2</v>
      </c>
      <c r="J28" s="163">
        <f t="shared" si="12"/>
        <v>5771</v>
      </c>
      <c r="K28" s="165">
        <f t="shared" si="11"/>
        <v>0.17037449156811296</v>
      </c>
    </row>
    <row r="29" spans="1:23" x14ac:dyDescent="0.25">
      <c r="B29" s="163" t="s">
        <v>118</v>
      </c>
      <c r="C29" s="164">
        <v>8726</v>
      </c>
      <c r="D29" s="164">
        <v>60554</v>
      </c>
      <c r="E29" s="164">
        <v>69683</v>
      </c>
      <c r="F29" s="164">
        <v>71536</v>
      </c>
      <c r="G29" s="164">
        <v>64839</v>
      </c>
      <c r="H29" s="164">
        <v>63454</v>
      </c>
      <c r="I29" s="179">
        <f t="shared" si="13"/>
        <v>-2.1360600872931457E-2</v>
      </c>
      <c r="J29" s="163">
        <f t="shared" si="12"/>
        <v>-1385</v>
      </c>
      <c r="K29" s="165">
        <f t="shared" si="11"/>
        <v>3.6697895021141166E-2</v>
      </c>
    </row>
    <row r="30" spans="1:23" x14ac:dyDescent="0.25">
      <c r="B30" s="163" t="s">
        <v>121</v>
      </c>
      <c r="C30" s="164">
        <v>10430</v>
      </c>
      <c r="D30" s="164">
        <v>23216</v>
      </c>
      <c r="E30" s="164">
        <v>22053</v>
      </c>
      <c r="F30" s="164">
        <v>19753</v>
      </c>
      <c r="G30" s="164">
        <v>18373</v>
      </c>
      <c r="H30" s="164">
        <v>20475</v>
      </c>
      <c r="I30" s="179">
        <f t="shared" si="13"/>
        <v>0.11440701028683398</v>
      </c>
      <c r="J30" s="163">
        <f t="shared" si="12"/>
        <v>2102</v>
      </c>
      <c r="K30" s="165">
        <f t="shared" si="11"/>
        <v>1.1841482027261723E-2</v>
      </c>
    </row>
    <row r="31" spans="1:23" x14ac:dyDescent="0.25">
      <c r="B31" s="163" t="s">
        <v>128</v>
      </c>
      <c r="C31" s="164">
        <v>1001</v>
      </c>
      <c r="D31" s="164">
        <v>29848</v>
      </c>
      <c r="E31" s="164">
        <v>23212</v>
      </c>
      <c r="F31" s="164">
        <v>25328</v>
      </c>
      <c r="G31" s="164">
        <v>23297</v>
      </c>
      <c r="H31" s="164">
        <v>24927</v>
      </c>
      <c r="I31" s="179">
        <f t="shared" si="13"/>
        <v>6.9966090054513375E-2</v>
      </c>
      <c r="J31" s="163">
        <f t="shared" si="12"/>
        <v>1630</v>
      </c>
      <c r="K31" s="165">
        <f t="shared" si="11"/>
        <v>1.4416245298830425E-2</v>
      </c>
    </row>
    <row r="32" spans="1:23" x14ac:dyDescent="0.25">
      <c r="B32" s="163" t="s">
        <v>124</v>
      </c>
      <c r="C32" s="164">
        <v>3628</v>
      </c>
      <c r="D32" s="164">
        <v>34755</v>
      </c>
      <c r="E32" s="164">
        <v>30662</v>
      </c>
      <c r="F32" s="164">
        <v>31773</v>
      </c>
      <c r="G32" s="164">
        <v>31017</v>
      </c>
      <c r="H32" s="164">
        <v>31653</v>
      </c>
      <c r="I32" s="179">
        <f t="shared" si="13"/>
        <v>2.0504884418222291E-2</v>
      </c>
      <c r="J32" s="163">
        <f t="shared" si="12"/>
        <v>636</v>
      </c>
      <c r="K32" s="165">
        <f t="shared" si="11"/>
        <v>1.830615045708988E-2</v>
      </c>
    </row>
    <row r="33" spans="2:11" x14ac:dyDescent="0.25">
      <c r="B33" s="163" t="s">
        <v>133</v>
      </c>
      <c r="C33" s="164">
        <v>110</v>
      </c>
      <c r="D33" s="164">
        <v>11194</v>
      </c>
      <c r="E33" s="164">
        <v>12511</v>
      </c>
      <c r="F33" s="164">
        <v>11517</v>
      </c>
      <c r="G33" s="164">
        <v>10342</v>
      </c>
      <c r="H33" s="164">
        <v>9879</v>
      </c>
      <c r="I33" s="179">
        <f t="shared" si="13"/>
        <v>-4.4768903500290058E-2</v>
      </c>
      <c r="J33" s="163">
        <f t="shared" si="12"/>
        <v>-463</v>
      </c>
      <c r="K33" s="165">
        <f t="shared" si="11"/>
        <v>5.7134066396736785E-3</v>
      </c>
    </row>
    <row r="34" spans="2:11" x14ac:dyDescent="0.25">
      <c r="B34" s="163" t="s">
        <v>136</v>
      </c>
      <c r="C34" s="164">
        <v>193</v>
      </c>
      <c r="D34" s="164">
        <v>6836</v>
      </c>
      <c r="E34" s="164">
        <v>11342</v>
      </c>
      <c r="F34" s="164">
        <v>11011</v>
      </c>
      <c r="G34" s="164">
        <v>9395</v>
      </c>
      <c r="H34" s="164">
        <v>8724</v>
      </c>
      <c r="I34" s="179">
        <f t="shared" si="13"/>
        <v>-7.1420968600319323E-2</v>
      </c>
      <c r="J34" s="163">
        <f t="shared" si="12"/>
        <v>-671</v>
      </c>
      <c r="K34" s="165">
        <f t="shared" si="11"/>
        <v>5.0454256022384016E-3</v>
      </c>
    </row>
    <row r="35" spans="2:11" x14ac:dyDescent="0.25">
      <c r="B35" s="168" t="s">
        <v>149</v>
      </c>
      <c r="C35" s="169">
        <f t="shared" ref="C35:H35" si="14">C27-SUM(C28:C34)</f>
        <v>28402</v>
      </c>
      <c r="D35" s="169">
        <f t="shared" si="14"/>
        <v>113250</v>
      </c>
      <c r="E35" s="169">
        <f t="shared" si="14"/>
        <v>128340</v>
      </c>
      <c r="F35" s="169">
        <f t="shared" si="14"/>
        <v>143793</v>
      </c>
      <c r="G35" s="169">
        <f t="shared" si="14"/>
        <v>136861</v>
      </c>
      <c r="H35" s="169">
        <f t="shared" si="14"/>
        <v>137224</v>
      </c>
      <c r="I35" s="180">
        <f t="shared" si="13"/>
        <v>2.6523260826678552E-3</v>
      </c>
      <c r="J35" s="168">
        <f>H35-G35</f>
        <v>363</v>
      </c>
      <c r="K35" s="170">
        <f t="shared" si="11"/>
        <v>7.9361930632916369E-2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16403</v>
      </c>
      <c r="D37" s="176">
        <f t="shared" si="15"/>
        <v>277876</v>
      </c>
      <c r="E37" s="176">
        <f t="shared" si="15"/>
        <v>323810</v>
      </c>
      <c r="F37" s="176">
        <f t="shared" si="15"/>
        <v>341857</v>
      </c>
      <c r="G37" s="176">
        <f t="shared" si="15"/>
        <v>355156</v>
      </c>
      <c r="H37" s="176">
        <f t="shared" si="15"/>
        <v>366855</v>
      </c>
      <c r="I37" s="177">
        <f>IFERROR(H37/G37-1,"-")</f>
        <v>3.2940454335559588E-2</v>
      </c>
      <c r="J37" s="176">
        <f>H37-G37</f>
        <v>11699</v>
      </c>
      <c r="K37" s="177">
        <f t="shared" ref="K37:K49" si="16">H37/H$9</f>
        <v>0.21216639263057874</v>
      </c>
    </row>
    <row r="38" spans="2:11" x14ac:dyDescent="0.25">
      <c r="B38" s="159" t="s">
        <v>102</v>
      </c>
      <c r="C38" s="160">
        <v>4529</v>
      </c>
      <c r="D38" s="160">
        <v>26756</v>
      </c>
      <c r="E38" s="160">
        <v>26266</v>
      </c>
      <c r="F38" s="160">
        <v>25366</v>
      </c>
      <c r="G38" s="160">
        <v>27546</v>
      </c>
      <c r="H38" s="160">
        <v>29397</v>
      </c>
      <c r="I38" s="178">
        <f>IFERROR(H38/G38-1,"-")</f>
        <v>6.7196689174471746E-2</v>
      </c>
      <c r="J38" s="159">
        <f t="shared" ref="J38:J48" si="17">H38-G38</f>
        <v>1851</v>
      </c>
      <c r="K38" s="161">
        <f t="shared" si="16"/>
        <v>1.7001418664489031E-2</v>
      </c>
    </row>
    <row r="39" spans="2:11" x14ac:dyDescent="0.25">
      <c r="B39" s="163" t="s">
        <v>108</v>
      </c>
      <c r="C39" s="164">
        <v>2248</v>
      </c>
      <c r="D39" s="164">
        <v>7180</v>
      </c>
      <c r="E39" s="164">
        <v>7904</v>
      </c>
      <c r="F39" s="164">
        <v>9568</v>
      </c>
      <c r="G39" s="164">
        <v>9930</v>
      </c>
      <c r="H39" s="164">
        <v>11500</v>
      </c>
      <c r="I39" s="179">
        <f>IFERROR(H39/G39-1,"-")</f>
        <v>0.15810674723061435</v>
      </c>
      <c r="J39" s="163">
        <f t="shared" si="17"/>
        <v>1570</v>
      </c>
      <c r="K39" s="165">
        <f t="shared" si="16"/>
        <v>6.6508934463252655E-3</v>
      </c>
    </row>
    <row r="40" spans="2:11" x14ac:dyDescent="0.25">
      <c r="B40" s="163" t="s">
        <v>105</v>
      </c>
      <c r="C40" s="164">
        <v>2281</v>
      </c>
      <c r="D40" s="164">
        <v>19576</v>
      </c>
      <c r="E40" s="164">
        <v>18362</v>
      </c>
      <c r="F40" s="164">
        <v>15798</v>
      </c>
      <c r="G40" s="164">
        <v>17616</v>
      </c>
      <c r="H40" s="164">
        <v>17897</v>
      </c>
      <c r="I40" s="179">
        <f>IFERROR(H40/G40-1,"-")</f>
        <v>1.5951407811080731E-2</v>
      </c>
      <c r="J40" s="163">
        <f t="shared" si="17"/>
        <v>281</v>
      </c>
      <c r="K40" s="165">
        <f t="shared" si="16"/>
        <v>1.0350525218163764E-2</v>
      </c>
    </row>
    <row r="41" spans="2:11" x14ac:dyDescent="0.25">
      <c r="B41" s="159" t="s">
        <v>112</v>
      </c>
      <c r="C41" s="160">
        <v>11874</v>
      </c>
      <c r="D41" s="160">
        <v>251120</v>
      </c>
      <c r="E41" s="160">
        <v>297544</v>
      </c>
      <c r="F41" s="160">
        <v>316491</v>
      </c>
      <c r="G41" s="160">
        <v>327610</v>
      </c>
      <c r="H41" s="160">
        <v>337458</v>
      </c>
      <c r="I41" s="178">
        <f>IFERROR(H41/G41-1,"-")</f>
        <v>3.0060132474588608E-2</v>
      </c>
      <c r="J41" s="159">
        <f t="shared" si="17"/>
        <v>9848</v>
      </c>
      <c r="K41" s="161">
        <f t="shared" si="16"/>
        <v>0.1951649739660897</v>
      </c>
    </row>
    <row r="42" spans="2:11" x14ac:dyDescent="0.25">
      <c r="B42" s="163" t="s">
        <v>115</v>
      </c>
      <c r="C42" s="164">
        <v>352</v>
      </c>
      <c r="D42" s="164">
        <v>119890</v>
      </c>
      <c r="E42" s="164">
        <v>141116</v>
      </c>
      <c r="F42" s="164">
        <v>155506</v>
      </c>
      <c r="G42" s="164">
        <v>159432</v>
      </c>
      <c r="H42" s="164">
        <v>166307</v>
      </c>
      <c r="I42" s="179">
        <f t="shared" ref="I42:I49" si="18">IFERROR(H42/G42-1,"-")</f>
        <v>4.3121832505394142E-2</v>
      </c>
      <c r="J42" s="163">
        <f t="shared" si="17"/>
        <v>6875</v>
      </c>
      <c r="K42" s="165">
        <f t="shared" si="16"/>
        <v>9.6181750989392689E-2</v>
      </c>
    </row>
    <row r="43" spans="2:11" x14ac:dyDescent="0.25">
      <c r="B43" s="163" t="s">
        <v>118</v>
      </c>
      <c r="C43" s="164">
        <v>1105</v>
      </c>
      <c r="D43" s="164">
        <v>10775</v>
      </c>
      <c r="E43" s="164">
        <v>15072</v>
      </c>
      <c r="F43" s="164">
        <v>14473</v>
      </c>
      <c r="G43" s="164">
        <v>14218</v>
      </c>
      <c r="H43" s="164">
        <v>16243</v>
      </c>
      <c r="I43" s="179">
        <f t="shared" si="18"/>
        <v>0.14242509495006339</v>
      </c>
      <c r="J43" s="163">
        <f t="shared" si="17"/>
        <v>2025</v>
      </c>
      <c r="K43" s="165">
        <f t="shared" si="16"/>
        <v>9.3939532390140256E-3</v>
      </c>
    </row>
    <row r="44" spans="2:11" x14ac:dyDescent="0.25">
      <c r="B44" s="163" t="s">
        <v>121</v>
      </c>
      <c r="C44" s="164">
        <v>1810</v>
      </c>
      <c r="D44" s="164">
        <v>7246</v>
      </c>
      <c r="E44" s="164">
        <v>9037</v>
      </c>
      <c r="F44" s="164">
        <v>8149</v>
      </c>
      <c r="G44" s="164">
        <v>8990</v>
      </c>
      <c r="H44" s="164">
        <v>10384</v>
      </c>
      <c r="I44" s="179">
        <f t="shared" si="18"/>
        <v>0.15506117908787531</v>
      </c>
      <c r="J44" s="163">
        <f t="shared" si="17"/>
        <v>1394</v>
      </c>
      <c r="K44" s="165">
        <f t="shared" si="16"/>
        <v>6.0054676127514403E-3</v>
      </c>
    </row>
    <row r="45" spans="2:11" x14ac:dyDescent="0.25">
      <c r="B45" s="163" t="s">
        <v>128</v>
      </c>
      <c r="C45" s="164">
        <v>195</v>
      </c>
      <c r="D45" s="164">
        <v>12594</v>
      </c>
      <c r="E45" s="164">
        <v>11888</v>
      </c>
      <c r="F45" s="164">
        <v>12864</v>
      </c>
      <c r="G45" s="164">
        <v>11220</v>
      </c>
      <c r="H45" s="164">
        <v>12292</v>
      </c>
      <c r="I45" s="179">
        <f t="shared" si="18"/>
        <v>9.5543672014260173E-2</v>
      </c>
      <c r="J45" s="163">
        <f t="shared" si="17"/>
        <v>1072</v>
      </c>
      <c r="K45" s="165">
        <f t="shared" si="16"/>
        <v>7.1089375862808842E-3</v>
      </c>
    </row>
    <row r="46" spans="2:11" x14ac:dyDescent="0.25">
      <c r="B46" s="163" t="s">
        <v>124</v>
      </c>
      <c r="C46" s="164">
        <v>469</v>
      </c>
      <c r="D46" s="164">
        <v>12166</v>
      </c>
      <c r="E46" s="164">
        <v>14198</v>
      </c>
      <c r="F46" s="164">
        <v>15291</v>
      </c>
      <c r="G46" s="164">
        <v>11866</v>
      </c>
      <c r="H46" s="164">
        <v>13274</v>
      </c>
      <c r="I46" s="179">
        <f t="shared" si="18"/>
        <v>0.11865835159278615</v>
      </c>
      <c r="J46" s="163">
        <f t="shared" si="17"/>
        <v>1408</v>
      </c>
      <c r="K46" s="165">
        <f t="shared" si="16"/>
        <v>7.6768660527410069E-3</v>
      </c>
    </row>
    <row r="47" spans="2:11" x14ac:dyDescent="0.25">
      <c r="B47" s="163" t="s">
        <v>133</v>
      </c>
      <c r="C47" s="164">
        <v>90</v>
      </c>
      <c r="D47" s="164">
        <v>4407</v>
      </c>
      <c r="E47" s="164">
        <v>5859</v>
      </c>
      <c r="F47" s="164">
        <v>4745</v>
      </c>
      <c r="G47" s="164">
        <v>5941</v>
      </c>
      <c r="H47" s="164">
        <v>4779</v>
      </c>
      <c r="I47" s="179">
        <f t="shared" si="18"/>
        <v>-0.19558996801885209</v>
      </c>
      <c r="J47" s="163">
        <f t="shared" si="17"/>
        <v>-1162</v>
      </c>
      <c r="K47" s="165">
        <f t="shared" si="16"/>
        <v>2.7638799808685603E-3</v>
      </c>
    </row>
    <row r="48" spans="2:11" x14ac:dyDescent="0.25">
      <c r="B48" s="163" t="s">
        <v>136</v>
      </c>
      <c r="C48" s="164">
        <v>618</v>
      </c>
      <c r="D48" s="164">
        <v>3743</v>
      </c>
      <c r="E48" s="164">
        <v>5667</v>
      </c>
      <c r="F48" s="164">
        <v>5288</v>
      </c>
      <c r="G48" s="164">
        <v>4524</v>
      </c>
      <c r="H48" s="164">
        <v>4837</v>
      </c>
      <c r="I48" s="179">
        <f t="shared" si="18"/>
        <v>6.9186560565870803E-2</v>
      </c>
      <c r="J48" s="163">
        <f t="shared" si="17"/>
        <v>313</v>
      </c>
      <c r="K48" s="165">
        <f t="shared" si="16"/>
        <v>2.7974236173804617E-3</v>
      </c>
    </row>
    <row r="49" spans="2:11" x14ac:dyDescent="0.25">
      <c r="B49" s="168" t="s">
        <v>149</v>
      </c>
      <c r="C49" s="169">
        <f t="shared" ref="C49:H49" si="19">C41-SUM(C42:C48)</f>
        <v>7235</v>
      </c>
      <c r="D49" s="169">
        <f t="shared" si="19"/>
        <v>80299</v>
      </c>
      <c r="E49" s="169">
        <f t="shared" si="19"/>
        <v>94707</v>
      </c>
      <c r="F49" s="169">
        <f t="shared" si="19"/>
        <v>100175</v>
      </c>
      <c r="G49" s="169">
        <f t="shared" si="19"/>
        <v>111419</v>
      </c>
      <c r="H49" s="169">
        <f t="shared" si="19"/>
        <v>109342</v>
      </c>
      <c r="I49" s="180">
        <f t="shared" si="18"/>
        <v>-1.8641344833466467E-2</v>
      </c>
      <c r="J49" s="168">
        <f>H49-G49</f>
        <v>-2077</v>
      </c>
      <c r="K49" s="170">
        <f t="shared" si="16"/>
        <v>6.3236694887660622E-2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C52+C55</f>
        <v>3463</v>
      </c>
      <c r="D51" s="176">
        <f t="shared" si="20"/>
        <v>14300</v>
      </c>
      <c r="E51" s="176">
        <f t="shared" si="20"/>
        <v>24103</v>
      </c>
      <c r="F51" s="176">
        <f t="shared" si="20"/>
        <v>21898</v>
      </c>
      <c r="G51" s="176">
        <f t="shared" si="20"/>
        <v>18160</v>
      </c>
      <c r="H51" s="176">
        <f t="shared" si="20"/>
        <v>21565</v>
      </c>
      <c r="I51" s="177">
        <f>IFERROR(H51/G51-1,"-")</f>
        <v>0.1875</v>
      </c>
      <c r="J51" s="176">
        <f>H51-G51</f>
        <v>3405</v>
      </c>
      <c r="K51" s="177">
        <f t="shared" ref="K51:K63" si="21">H51/H$9</f>
        <v>1.2471871058261249E-2</v>
      </c>
    </row>
    <row r="52" spans="2:11" x14ac:dyDescent="0.25">
      <c r="B52" s="159" t="s">
        <v>102</v>
      </c>
      <c r="C52" s="160">
        <v>787</v>
      </c>
      <c r="D52" s="160">
        <v>1482</v>
      </c>
      <c r="E52" s="160">
        <v>10585</v>
      </c>
      <c r="F52" s="160">
        <v>6576</v>
      </c>
      <c r="G52" s="160">
        <v>3433</v>
      </c>
      <c r="H52" s="160">
        <v>6607</v>
      </c>
      <c r="I52" s="178">
        <f>IFERROR(H52/G52-1,"-")</f>
        <v>0.92455578211476852</v>
      </c>
      <c r="J52" s="159">
        <f t="shared" ref="J52:J62" si="22">H52-G52</f>
        <v>3174</v>
      </c>
      <c r="K52" s="161">
        <f t="shared" si="21"/>
        <v>3.8210828695540025E-3</v>
      </c>
    </row>
    <row r="53" spans="2:11" x14ac:dyDescent="0.25">
      <c r="B53" s="163" t="s">
        <v>108</v>
      </c>
      <c r="C53" s="164">
        <v>309</v>
      </c>
      <c r="D53" s="164">
        <v>479</v>
      </c>
      <c r="E53" s="164">
        <v>7865</v>
      </c>
      <c r="F53" s="164">
        <v>4380</v>
      </c>
      <c r="G53" s="164">
        <v>2151</v>
      </c>
      <c r="H53" s="164">
        <v>2846</v>
      </c>
      <c r="I53" s="179">
        <f>IFERROR(H53/G53-1,"-")</f>
        <v>0.32310553231055317</v>
      </c>
      <c r="J53" s="163">
        <f t="shared" si="22"/>
        <v>695</v>
      </c>
      <c r="K53" s="165">
        <f t="shared" si="21"/>
        <v>1.6459515433253657E-3</v>
      </c>
    </row>
    <row r="54" spans="2:11" x14ac:dyDescent="0.25">
      <c r="B54" s="163" t="s">
        <v>105</v>
      </c>
      <c r="C54" s="164">
        <v>478</v>
      </c>
      <c r="D54" s="164">
        <v>1003</v>
      </c>
      <c r="E54" s="164">
        <v>2720</v>
      </c>
      <c r="F54" s="164">
        <v>2196</v>
      </c>
      <c r="G54" s="164">
        <v>1282</v>
      </c>
      <c r="H54" s="164">
        <v>3761</v>
      </c>
      <c r="I54" s="179">
        <f>IFERROR(H54/G54-1,"-")</f>
        <v>1.9336973478939159</v>
      </c>
      <c r="J54" s="163">
        <f t="shared" si="22"/>
        <v>2479</v>
      </c>
      <c r="K54" s="165">
        <f t="shared" si="21"/>
        <v>2.1751313262286368E-3</v>
      </c>
    </row>
    <row r="55" spans="2:11" x14ac:dyDescent="0.25">
      <c r="B55" s="159" t="s">
        <v>112</v>
      </c>
      <c r="C55" s="160">
        <v>2676</v>
      </c>
      <c r="D55" s="160">
        <v>12818</v>
      </c>
      <c r="E55" s="160">
        <v>13518</v>
      </c>
      <c r="F55" s="160">
        <v>15322</v>
      </c>
      <c r="G55" s="160">
        <v>14727</v>
      </c>
      <c r="H55" s="160">
        <v>14958</v>
      </c>
      <c r="I55" s="178">
        <f>IFERROR(H55/G55-1,"-")</f>
        <v>1.568547565695666E-2</v>
      </c>
      <c r="J55" s="159">
        <f t="shared" si="22"/>
        <v>231</v>
      </c>
      <c r="K55" s="161">
        <f t="shared" si="21"/>
        <v>8.6507881887072455E-3</v>
      </c>
    </row>
    <row r="56" spans="2:11" x14ac:dyDescent="0.25">
      <c r="B56" s="163" t="s">
        <v>115</v>
      </c>
      <c r="C56" s="164">
        <v>55</v>
      </c>
      <c r="D56" s="164">
        <v>4284</v>
      </c>
      <c r="E56" s="164">
        <v>3960</v>
      </c>
      <c r="F56" s="164">
        <v>4499</v>
      </c>
      <c r="G56" s="164">
        <v>5123</v>
      </c>
      <c r="H56" s="164">
        <v>3973</v>
      </c>
      <c r="I56" s="179">
        <f t="shared" ref="I56:I63" si="23">IFERROR(H56/G56-1,"-")</f>
        <v>-0.22447784501268786</v>
      </c>
      <c r="J56" s="163">
        <f t="shared" si="22"/>
        <v>-1150</v>
      </c>
      <c r="K56" s="165">
        <f t="shared" si="21"/>
        <v>2.2977391010652417E-3</v>
      </c>
    </row>
    <row r="57" spans="2:11" x14ac:dyDescent="0.25">
      <c r="B57" s="163" t="s">
        <v>118</v>
      </c>
      <c r="C57" s="164">
        <v>1007</v>
      </c>
      <c r="D57" s="164">
        <v>3320</v>
      </c>
      <c r="E57" s="164">
        <v>2467</v>
      </c>
      <c r="F57" s="164">
        <v>2991</v>
      </c>
      <c r="G57" s="164">
        <v>3102</v>
      </c>
      <c r="H57" s="164">
        <v>3435</v>
      </c>
      <c r="I57" s="179">
        <f t="shared" si="23"/>
        <v>0.10735009671179885</v>
      </c>
      <c r="J57" s="163">
        <f t="shared" si="22"/>
        <v>333</v>
      </c>
      <c r="K57" s="165">
        <f t="shared" si="21"/>
        <v>1.9865929554893293E-3</v>
      </c>
    </row>
    <row r="58" spans="2:11" x14ac:dyDescent="0.25">
      <c r="B58" s="163" t="s">
        <v>121</v>
      </c>
      <c r="C58" s="164">
        <v>446</v>
      </c>
      <c r="D58" s="164">
        <v>1008</v>
      </c>
      <c r="E58" s="164">
        <v>1424</v>
      </c>
      <c r="F58" s="164">
        <v>1353</v>
      </c>
      <c r="G58" s="164">
        <v>901</v>
      </c>
      <c r="H58" s="164">
        <v>1578</v>
      </c>
      <c r="I58" s="179">
        <f t="shared" si="23"/>
        <v>0.75138734739178692</v>
      </c>
      <c r="J58" s="163">
        <f t="shared" si="22"/>
        <v>677</v>
      </c>
      <c r="K58" s="165">
        <f t="shared" si="21"/>
        <v>9.1261824854793649E-4</v>
      </c>
    </row>
    <row r="59" spans="2:11" x14ac:dyDescent="0.25">
      <c r="B59" s="163" t="s">
        <v>128</v>
      </c>
      <c r="C59" s="164">
        <v>55</v>
      </c>
      <c r="D59" s="164">
        <v>375</v>
      </c>
      <c r="E59" s="164">
        <v>320</v>
      </c>
      <c r="F59" s="164">
        <v>497</v>
      </c>
      <c r="G59" s="164">
        <v>429</v>
      </c>
      <c r="H59" s="164">
        <v>674</v>
      </c>
      <c r="I59" s="179">
        <f t="shared" si="23"/>
        <v>0.57109557109557119</v>
      </c>
      <c r="J59" s="163">
        <f t="shared" si="22"/>
        <v>245</v>
      </c>
      <c r="K59" s="165">
        <f t="shared" si="21"/>
        <v>3.8980018981071558E-4</v>
      </c>
    </row>
    <row r="60" spans="2:11" x14ac:dyDescent="0.25">
      <c r="B60" s="163" t="s">
        <v>124</v>
      </c>
      <c r="C60" s="164">
        <v>80</v>
      </c>
      <c r="D60" s="164">
        <v>344</v>
      </c>
      <c r="E60" s="164">
        <v>319</v>
      </c>
      <c r="F60" s="164">
        <v>317</v>
      </c>
      <c r="G60" s="164">
        <v>419</v>
      </c>
      <c r="H60" s="164">
        <v>401</v>
      </c>
      <c r="I60" s="179">
        <f t="shared" si="23"/>
        <v>-4.2959427207637235E-2</v>
      </c>
      <c r="J60" s="163">
        <f t="shared" si="22"/>
        <v>-18</v>
      </c>
      <c r="K60" s="165">
        <f t="shared" si="21"/>
        <v>2.3191376278055927E-4</v>
      </c>
    </row>
    <row r="61" spans="2:11" x14ac:dyDescent="0.25">
      <c r="B61" s="163" t="s">
        <v>133</v>
      </c>
      <c r="C61" s="164">
        <v>22</v>
      </c>
      <c r="D61" s="164">
        <v>44</v>
      </c>
      <c r="E61" s="164">
        <v>147</v>
      </c>
      <c r="F61" s="164">
        <v>82</v>
      </c>
      <c r="G61" s="164">
        <v>162</v>
      </c>
      <c r="H61" s="164">
        <v>90</v>
      </c>
      <c r="I61" s="179">
        <f t="shared" si="23"/>
        <v>-0.44444444444444442</v>
      </c>
      <c r="J61" s="163">
        <f t="shared" si="22"/>
        <v>-72</v>
      </c>
      <c r="K61" s="165">
        <f t="shared" si="21"/>
        <v>5.2050470449502079E-5</v>
      </c>
    </row>
    <row r="62" spans="2:11" x14ac:dyDescent="0.25">
      <c r="B62" s="163" t="s">
        <v>136</v>
      </c>
      <c r="C62" s="164">
        <v>14</v>
      </c>
      <c r="D62" s="164">
        <v>88</v>
      </c>
      <c r="E62" s="164">
        <v>133</v>
      </c>
      <c r="F62" s="164">
        <v>87</v>
      </c>
      <c r="G62" s="164">
        <v>321</v>
      </c>
      <c r="H62" s="164">
        <v>106</v>
      </c>
      <c r="I62" s="179">
        <f t="shared" si="23"/>
        <v>-0.66978193146417442</v>
      </c>
      <c r="J62" s="163">
        <f t="shared" si="22"/>
        <v>-215</v>
      </c>
      <c r="K62" s="165">
        <f t="shared" si="21"/>
        <v>6.1303887418302449E-5</v>
      </c>
    </row>
    <row r="63" spans="2:11" x14ac:dyDescent="0.25">
      <c r="B63" s="168" t="s">
        <v>149</v>
      </c>
      <c r="C63" s="169">
        <f t="shared" ref="C63:H63" si="24">C55-SUM(C56:C62)</f>
        <v>997</v>
      </c>
      <c r="D63" s="169">
        <f t="shared" si="24"/>
        <v>3355</v>
      </c>
      <c r="E63" s="169">
        <f t="shared" si="24"/>
        <v>4748</v>
      </c>
      <c r="F63" s="169">
        <f t="shared" si="24"/>
        <v>5496</v>
      </c>
      <c r="G63" s="169">
        <f t="shared" si="24"/>
        <v>4270</v>
      </c>
      <c r="H63" s="169">
        <f t="shared" si="24"/>
        <v>4701</v>
      </c>
      <c r="I63" s="180">
        <f t="shared" si="23"/>
        <v>0.10093676814988295</v>
      </c>
      <c r="J63" s="168">
        <f>H63-G63</f>
        <v>431</v>
      </c>
      <c r="K63" s="170">
        <f t="shared" si="21"/>
        <v>2.7187695731456588E-3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>
        <f t="shared" ref="C65:H65" si="25">C66+C69</f>
        <v>13364</v>
      </c>
      <c r="D65" s="176">
        <f t="shared" si="25"/>
        <v>52151</v>
      </c>
      <c r="E65" s="176">
        <f t="shared" si="25"/>
        <v>67931</v>
      </c>
      <c r="F65" s="176">
        <f t="shared" si="25"/>
        <v>84114</v>
      </c>
      <c r="G65" s="176">
        <f t="shared" si="25"/>
        <v>62084</v>
      </c>
      <c r="H65" s="176">
        <f t="shared" si="25"/>
        <v>65330</v>
      </c>
      <c r="I65" s="177">
        <f>IFERROR(H65/G65-1,"-")</f>
        <v>5.2284002319438194E-2</v>
      </c>
      <c r="J65" s="176">
        <f>H65-G65</f>
        <v>3246</v>
      </c>
      <c r="K65" s="177">
        <f t="shared" ref="K65:K77" si="26">H65/H$9</f>
        <v>3.7782858160733013E-2</v>
      </c>
    </row>
    <row r="66" spans="2:11" x14ac:dyDescent="0.25">
      <c r="B66" s="159" t="s">
        <v>102</v>
      </c>
      <c r="C66" s="160">
        <v>6820</v>
      </c>
      <c r="D66" s="160">
        <v>12344</v>
      </c>
      <c r="E66" s="160">
        <v>6571</v>
      </c>
      <c r="F66" s="160">
        <v>20644</v>
      </c>
      <c r="G66" s="160">
        <v>12615</v>
      </c>
      <c r="H66" s="160">
        <v>15760</v>
      </c>
      <c r="I66" s="178">
        <f>IFERROR(H66/G66-1,"-")</f>
        <v>0.24930638129211258</v>
      </c>
      <c r="J66" s="159">
        <f t="shared" ref="J66:J76" si="27">H66-G66</f>
        <v>3145</v>
      </c>
      <c r="K66" s="161">
        <f t="shared" si="26"/>
        <v>9.1146157142683645E-3</v>
      </c>
    </row>
    <row r="67" spans="2:11" x14ac:dyDescent="0.25">
      <c r="B67" s="163" t="s">
        <v>108</v>
      </c>
      <c r="C67" s="164">
        <v>6751</v>
      </c>
      <c r="D67" s="164">
        <v>8839</v>
      </c>
      <c r="E67" s="164">
        <v>4414</v>
      </c>
      <c r="F67" s="164">
        <v>11240</v>
      </c>
      <c r="G67" s="164">
        <v>4292</v>
      </c>
      <c r="H67" s="164">
        <v>7459</v>
      </c>
      <c r="I67" s="179">
        <f>IFERROR(H67/G67-1,"-")</f>
        <v>0.73788443616029831</v>
      </c>
      <c r="J67" s="163">
        <f t="shared" si="27"/>
        <v>3167</v>
      </c>
      <c r="K67" s="165">
        <f t="shared" si="26"/>
        <v>4.3138273231426221E-3</v>
      </c>
    </row>
    <row r="68" spans="2:11" x14ac:dyDescent="0.25">
      <c r="B68" s="163" t="s">
        <v>105</v>
      </c>
      <c r="C68" s="164">
        <v>69</v>
      </c>
      <c r="D68" s="164">
        <v>3505</v>
      </c>
      <c r="E68" s="164">
        <v>2157</v>
      </c>
      <c r="F68" s="164">
        <v>9404</v>
      </c>
      <c r="G68" s="164">
        <v>8323</v>
      </c>
      <c r="H68" s="164">
        <v>8301</v>
      </c>
      <c r="I68" s="179">
        <f>IFERROR(H68/G68-1,"-")</f>
        <v>-2.6432776643037226E-3</v>
      </c>
      <c r="J68" s="163">
        <f t="shared" si="27"/>
        <v>-22</v>
      </c>
      <c r="K68" s="165">
        <f t="shared" si="26"/>
        <v>4.8007883911257414E-3</v>
      </c>
    </row>
    <row r="69" spans="2:11" x14ac:dyDescent="0.25">
      <c r="B69" s="159" t="s">
        <v>112</v>
      </c>
      <c r="C69" s="160">
        <v>6544</v>
      </c>
      <c r="D69" s="160">
        <v>39807</v>
      </c>
      <c r="E69" s="160">
        <v>61360</v>
      </c>
      <c r="F69" s="160">
        <v>63470</v>
      </c>
      <c r="G69" s="160">
        <v>49469</v>
      </c>
      <c r="H69" s="160">
        <v>49570</v>
      </c>
      <c r="I69" s="178">
        <f>IFERROR(H69/G69-1,"-")</f>
        <v>2.0416826699549695E-3</v>
      </c>
      <c r="J69" s="159">
        <f t="shared" si="27"/>
        <v>101</v>
      </c>
      <c r="K69" s="161">
        <f t="shared" si="26"/>
        <v>2.8668242446464647E-2</v>
      </c>
    </row>
    <row r="70" spans="2:11" x14ac:dyDescent="0.25">
      <c r="B70" s="163" t="s">
        <v>115</v>
      </c>
      <c r="C70" s="164">
        <v>585</v>
      </c>
      <c r="D70" s="164">
        <v>15807</v>
      </c>
      <c r="E70" s="164">
        <v>22517</v>
      </c>
      <c r="F70" s="164">
        <v>19990</v>
      </c>
      <c r="G70" s="164">
        <v>20697</v>
      </c>
      <c r="H70" s="164">
        <v>22803</v>
      </c>
      <c r="I70" s="179">
        <f t="shared" ref="I70:I77" si="28">IFERROR(H70/G70-1,"-")</f>
        <v>0.10175387737353248</v>
      </c>
      <c r="J70" s="163">
        <f t="shared" si="27"/>
        <v>2106</v>
      </c>
      <c r="K70" s="165">
        <f t="shared" si="26"/>
        <v>1.3187854196222176E-2</v>
      </c>
    </row>
    <row r="71" spans="2:11" x14ac:dyDescent="0.25">
      <c r="B71" s="163" t="s">
        <v>118</v>
      </c>
      <c r="C71" s="164">
        <v>1120</v>
      </c>
      <c r="D71" s="164">
        <v>4505</v>
      </c>
      <c r="E71" s="164">
        <v>3468</v>
      </c>
      <c r="F71" s="164">
        <v>4663</v>
      </c>
      <c r="G71" s="164">
        <v>4860</v>
      </c>
      <c r="H71" s="164">
        <v>4347</v>
      </c>
      <c r="I71" s="179">
        <f t="shared" si="28"/>
        <v>-0.10555555555555551</v>
      </c>
      <c r="J71" s="163">
        <f t="shared" si="27"/>
        <v>-513</v>
      </c>
      <c r="K71" s="165">
        <f t="shared" si="26"/>
        <v>2.5140377227109503E-3</v>
      </c>
    </row>
    <row r="72" spans="2:11" x14ac:dyDescent="0.25">
      <c r="B72" s="163" t="s">
        <v>121</v>
      </c>
      <c r="C72" s="164">
        <v>969</v>
      </c>
      <c r="D72" s="164">
        <v>6043</v>
      </c>
      <c r="E72" s="164">
        <v>8110</v>
      </c>
      <c r="F72" s="164">
        <v>9664</v>
      </c>
      <c r="G72" s="164">
        <v>4243</v>
      </c>
      <c r="H72" s="164">
        <v>3716</v>
      </c>
      <c r="I72" s="179">
        <f t="shared" si="28"/>
        <v>-0.12420457223662507</v>
      </c>
      <c r="J72" s="163">
        <f t="shared" si="27"/>
        <v>-527</v>
      </c>
      <c r="K72" s="165">
        <f t="shared" si="26"/>
        <v>2.1491060910038859E-3</v>
      </c>
    </row>
    <row r="73" spans="2:11" x14ac:dyDescent="0.25">
      <c r="B73" s="163" t="s">
        <v>128</v>
      </c>
      <c r="C73" s="164">
        <v>178</v>
      </c>
      <c r="D73" s="164">
        <v>621</v>
      </c>
      <c r="E73" s="164">
        <v>1564</v>
      </c>
      <c r="F73" s="164">
        <v>2265</v>
      </c>
      <c r="G73" s="164">
        <v>1198</v>
      </c>
      <c r="H73" s="164">
        <v>1408</v>
      </c>
      <c r="I73" s="179">
        <f t="shared" si="28"/>
        <v>0.17529215358931549</v>
      </c>
      <c r="J73" s="163">
        <f t="shared" si="27"/>
        <v>210</v>
      </c>
      <c r="K73" s="165">
        <f t="shared" si="26"/>
        <v>8.1430069325443249E-4</v>
      </c>
    </row>
    <row r="74" spans="2:11" x14ac:dyDescent="0.25">
      <c r="B74" s="163" t="s">
        <v>124</v>
      </c>
      <c r="C74" s="164">
        <v>354</v>
      </c>
      <c r="D74" s="164">
        <v>1193</v>
      </c>
      <c r="E74" s="164">
        <v>1181</v>
      </c>
      <c r="F74" s="164">
        <v>1580</v>
      </c>
      <c r="G74" s="164">
        <v>1358</v>
      </c>
      <c r="H74" s="164">
        <v>1154</v>
      </c>
      <c r="I74" s="179">
        <f t="shared" si="28"/>
        <v>-0.15022091310751107</v>
      </c>
      <c r="J74" s="163">
        <f t="shared" si="27"/>
        <v>-204</v>
      </c>
      <c r="K74" s="165">
        <f t="shared" si="26"/>
        <v>6.6740269887472664E-4</v>
      </c>
    </row>
    <row r="75" spans="2:11" x14ac:dyDescent="0.25">
      <c r="B75" s="163" t="s">
        <v>133</v>
      </c>
      <c r="C75" s="164">
        <v>0</v>
      </c>
      <c r="D75" s="164">
        <v>844</v>
      </c>
      <c r="E75" s="164">
        <v>3180</v>
      </c>
      <c r="F75" s="164">
        <v>1637</v>
      </c>
      <c r="G75" s="164">
        <v>797</v>
      </c>
      <c r="H75" s="164">
        <v>468</v>
      </c>
      <c r="I75" s="179">
        <f t="shared" si="28"/>
        <v>-0.41279799247176918</v>
      </c>
      <c r="J75" s="163">
        <f t="shared" si="27"/>
        <v>-329</v>
      </c>
      <c r="K75" s="165">
        <f t="shared" si="26"/>
        <v>2.7066244633741079E-4</v>
      </c>
    </row>
    <row r="76" spans="2:11" x14ac:dyDescent="0.25">
      <c r="B76" s="163" t="s">
        <v>136</v>
      </c>
      <c r="C76" s="164">
        <v>0</v>
      </c>
      <c r="D76" s="164">
        <v>191</v>
      </c>
      <c r="E76" s="164">
        <v>904</v>
      </c>
      <c r="F76" s="164">
        <v>202</v>
      </c>
      <c r="G76" s="164">
        <v>501</v>
      </c>
      <c r="H76" s="164">
        <v>637</v>
      </c>
      <c r="I76" s="179">
        <f t="shared" si="28"/>
        <v>0.27145708582834338</v>
      </c>
      <c r="J76" s="163">
        <f t="shared" si="27"/>
        <v>136</v>
      </c>
      <c r="K76" s="165">
        <f t="shared" si="26"/>
        <v>3.684016630703647E-4</v>
      </c>
    </row>
    <row r="77" spans="2:11" x14ac:dyDescent="0.25">
      <c r="B77" s="168" t="s">
        <v>149</v>
      </c>
      <c r="C77" s="169">
        <f t="shared" ref="C77:H77" si="29">C69-SUM(C70:C76)</f>
        <v>3338</v>
      </c>
      <c r="D77" s="169">
        <f t="shared" si="29"/>
        <v>10603</v>
      </c>
      <c r="E77" s="169">
        <f t="shared" si="29"/>
        <v>20436</v>
      </c>
      <c r="F77" s="169">
        <f t="shared" si="29"/>
        <v>23469</v>
      </c>
      <c r="G77" s="169">
        <f t="shared" si="29"/>
        <v>15815</v>
      </c>
      <c r="H77" s="169">
        <f t="shared" si="29"/>
        <v>15037</v>
      </c>
      <c r="I77" s="180">
        <f t="shared" si="28"/>
        <v>-4.9193803351248788E-2</v>
      </c>
      <c r="J77" s="168">
        <f>H77-G77</f>
        <v>-778</v>
      </c>
      <c r="K77" s="170">
        <f t="shared" si="26"/>
        <v>8.6964769349906976E-3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C80+C83</f>
        <v>32704</v>
      </c>
      <c r="D79" s="176">
        <f t="shared" si="30"/>
        <v>210102</v>
      </c>
      <c r="E79" s="176">
        <f t="shared" si="30"/>
        <v>249332</v>
      </c>
      <c r="F79" s="176">
        <f t="shared" si="30"/>
        <v>288632</v>
      </c>
      <c r="G79" s="176">
        <f t="shared" si="30"/>
        <v>292974</v>
      </c>
      <c r="H79" s="176">
        <f t="shared" si="30"/>
        <v>284924</v>
      </c>
      <c r="I79" s="177">
        <f>IFERROR(H79/G79-1,"-")</f>
        <v>-2.7476840948343573E-2</v>
      </c>
      <c r="J79" s="176">
        <f>H79-G79</f>
        <v>-8050</v>
      </c>
      <c r="K79" s="177">
        <f t="shared" ref="K79:K91" si="31">H79/H$9</f>
        <v>0.16478253602615478</v>
      </c>
    </row>
    <row r="80" spans="2:11" x14ac:dyDescent="0.25">
      <c r="B80" s="159" t="s">
        <v>102</v>
      </c>
      <c r="C80" s="160">
        <v>17346</v>
      </c>
      <c r="D80" s="160">
        <v>96269</v>
      </c>
      <c r="E80" s="160">
        <v>102348</v>
      </c>
      <c r="F80" s="160">
        <v>106745</v>
      </c>
      <c r="G80" s="160">
        <v>110602</v>
      </c>
      <c r="H80" s="160">
        <v>112874</v>
      </c>
      <c r="I80" s="178">
        <f>IFERROR(H80/G80-1,"-")</f>
        <v>2.0542124012224106E-2</v>
      </c>
      <c r="J80" s="159">
        <f t="shared" ref="J80:J90" si="32">H80-G80</f>
        <v>2272</v>
      </c>
      <c r="K80" s="161">
        <f t="shared" si="31"/>
        <v>6.5279386683523302E-2</v>
      </c>
    </row>
    <row r="81" spans="2:11" x14ac:dyDescent="0.25">
      <c r="B81" s="163" t="s">
        <v>108</v>
      </c>
      <c r="C81" s="164">
        <v>8031</v>
      </c>
      <c r="D81" s="164">
        <v>24077</v>
      </c>
      <c r="E81" s="164">
        <v>18732</v>
      </c>
      <c r="F81" s="164">
        <v>24193</v>
      </c>
      <c r="G81" s="164">
        <v>22049</v>
      </c>
      <c r="H81" s="164">
        <v>30039</v>
      </c>
      <c r="I81" s="179">
        <f>IFERROR(H81/G81-1,"-")</f>
        <v>0.3623747108712414</v>
      </c>
      <c r="J81" s="163">
        <f t="shared" si="32"/>
        <v>7990</v>
      </c>
      <c r="K81" s="165">
        <f t="shared" si="31"/>
        <v>1.7372712020362144E-2</v>
      </c>
    </row>
    <row r="82" spans="2:11" x14ac:dyDescent="0.25">
      <c r="B82" s="163" t="s">
        <v>105</v>
      </c>
      <c r="C82" s="164">
        <v>9315</v>
      </c>
      <c r="D82" s="164">
        <v>72192</v>
      </c>
      <c r="E82" s="164">
        <v>83616</v>
      </c>
      <c r="F82" s="164">
        <v>82552</v>
      </c>
      <c r="G82" s="164">
        <v>88553</v>
      </c>
      <c r="H82" s="164">
        <v>82835</v>
      </c>
      <c r="I82" s="179">
        <f>IFERROR(H82/G82-1,"-")</f>
        <v>-6.4571499553939482E-2</v>
      </c>
      <c r="J82" s="163">
        <f t="shared" si="32"/>
        <v>-5718</v>
      </c>
      <c r="K82" s="165">
        <f t="shared" si="31"/>
        <v>4.7906674663161161E-2</v>
      </c>
    </row>
    <row r="83" spans="2:11" x14ac:dyDescent="0.25">
      <c r="B83" s="159" t="s">
        <v>112</v>
      </c>
      <c r="C83" s="160">
        <v>15358</v>
      </c>
      <c r="D83" s="160">
        <v>113833</v>
      </c>
      <c r="E83" s="160">
        <v>146984</v>
      </c>
      <c r="F83" s="160">
        <v>181887</v>
      </c>
      <c r="G83" s="160">
        <v>182372</v>
      </c>
      <c r="H83" s="160">
        <v>172050</v>
      </c>
      <c r="I83" s="178">
        <f>IFERROR(H83/G83-1,"-")</f>
        <v>-5.6598600662382426E-2</v>
      </c>
      <c r="J83" s="159">
        <f t="shared" si="32"/>
        <v>-10322</v>
      </c>
      <c r="K83" s="161">
        <f t="shared" si="31"/>
        <v>9.9503149342631478E-2</v>
      </c>
    </row>
    <row r="84" spans="2:11" x14ac:dyDescent="0.25">
      <c r="B84" s="163" t="s">
        <v>115</v>
      </c>
      <c r="C84" s="164">
        <v>1142</v>
      </c>
      <c r="D84" s="164">
        <v>20713</v>
      </c>
      <c r="E84" s="164">
        <v>29756</v>
      </c>
      <c r="F84" s="164">
        <v>36717</v>
      </c>
      <c r="G84" s="164">
        <v>37327</v>
      </c>
      <c r="H84" s="164">
        <v>35606</v>
      </c>
      <c r="I84" s="179">
        <f t="shared" ref="I84:I91" si="33">IFERROR(H84/G84-1,"-")</f>
        <v>-4.6106035845366655E-2</v>
      </c>
      <c r="J84" s="163">
        <f t="shared" si="32"/>
        <v>-1721</v>
      </c>
      <c r="K84" s="165">
        <f t="shared" si="31"/>
        <v>2.0592322786944124E-2</v>
      </c>
    </row>
    <row r="85" spans="2:11" x14ac:dyDescent="0.25">
      <c r="B85" s="163" t="s">
        <v>118</v>
      </c>
      <c r="C85" s="164">
        <v>2887</v>
      </c>
      <c r="D85" s="164">
        <v>38556</v>
      </c>
      <c r="E85" s="164">
        <v>49386</v>
      </c>
      <c r="F85" s="164">
        <v>57541</v>
      </c>
      <c r="G85" s="164">
        <v>54659</v>
      </c>
      <c r="H85" s="164">
        <v>49482</v>
      </c>
      <c r="I85" s="179">
        <f t="shared" si="33"/>
        <v>-9.4714502643663434E-2</v>
      </c>
      <c r="J85" s="163">
        <f t="shared" si="32"/>
        <v>-5177</v>
      </c>
      <c r="K85" s="165">
        <f t="shared" si="31"/>
        <v>2.8617348653136244E-2</v>
      </c>
    </row>
    <row r="86" spans="2:11" x14ac:dyDescent="0.25">
      <c r="B86" s="163" t="s">
        <v>121</v>
      </c>
      <c r="C86" s="164">
        <v>3579</v>
      </c>
      <c r="D86" s="164">
        <v>11539</v>
      </c>
      <c r="E86" s="164">
        <v>14931</v>
      </c>
      <c r="F86" s="164">
        <v>21614</v>
      </c>
      <c r="G86" s="164">
        <v>20445</v>
      </c>
      <c r="H86" s="164">
        <v>19469</v>
      </c>
      <c r="I86" s="179">
        <f t="shared" si="33"/>
        <v>-4.773783321105407E-2</v>
      </c>
      <c r="J86" s="163">
        <f t="shared" si="32"/>
        <v>-976</v>
      </c>
      <c r="K86" s="165">
        <f t="shared" si="31"/>
        <v>1.1259673435348399E-2</v>
      </c>
    </row>
    <row r="87" spans="2:11" x14ac:dyDescent="0.25">
      <c r="B87" s="163" t="s">
        <v>128</v>
      </c>
      <c r="C87" s="164">
        <v>174</v>
      </c>
      <c r="D87" s="164">
        <v>2551</v>
      </c>
      <c r="E87" s="164">
        <v>2309</v>
      </c>
      <c r="F87" s="164">
        <v>3991</v>
      </c>
      <c r="G87" s="164">
        <v>4793</v>
      </c>
      <c r="H87" s="164">
        <v>4010</v>
      </c>
      <c r="I87" s="179">
        <f t="shared" si="33"/>
        <v>-0.16336323805549757</v>
      </c>
      <c r="J87" s="163">
        <f t="shared" si="32"/>
        <v>-783</v>
      </c>
      <c r="K87" s="165">
        <f t="shared" si="31"/>
        <v>2.3191376278055929E-3</v>
      </c>
    </row>
    <row r="88" spans="2:11" x14ac:dyDescent="0.25">
      <c r="B88" s="163" t="s">
        <v>124</v>
      </c>
      <c r="C88" s="164">
        <v>352</v>
      </c>
      <c r="D88" s="164">
        <v>2185</v>
      </c>
      <c r="E88" s="164">
        <v>2107</v>
      </c>
      <c r="F88" s="164">
        <v>2633</v>
      </c>
      <c r="G88" s="164">
        <v>2854</v>
      </c>
      <c r="H88" s="164">
        <v>3506</v>
      </c>
      <c r="I88" s="179">
        <f t="shared" si="33"/>
        <v>0.22845129642606876</v>
      </c>
      <c r="J88" s="163">
        <f t="shared" si="32"/>
        <v>652</v>
      </c>
      <c r="K88" s="165">
        <f t="shared" si="31"/>
        <v>2.0276549932883811E-3</v>
      </c>
    </row>
    <row r="89" spans="2:11" x14ac:dyDescent="0.25">
      <c r="B89" s="163" t="s">
        <v>133</v>
      </c>
      <c r="C89" s="164">
        <v>44</v>
      </c>
      <c r="D89" s="164">
        <v>1645</v>
      </c>
      <c r="E89" s="164">
        <v>2415</v>
      </c>
      <c r="F89" s="164">
        <v>2382</v>
      </c>
      <c r="G89" s="164">
        <v>2452</v>
      </c>
      <c r="H89" s="164">
        <v>1986</v>
      </c>
      <c r="I89" s="179">
        <f t="shared" si="33"/>
        <v>-0.19004893964110925</v>
      </c>
      <c r="J89" s="163">
        <f t="shared" si="32"/>
        <v>-466</v>
      </c>
      <c r="K89" s="165">
        <f t="shared" si="31"/>
        <v>1.1485803812523458E-3</v>
      </c>
    </row>
    <row r="90" spans="2:11" x14ac:dyDescent="0.25">
      <c r="B90" s="163" t="s">
        <v>136</v>
      </c>
      <c r="C90" s="164">
        <v>168</v>
      </c>
      <c r="D90" s="164">
        <v>1378</v>
      </c>
      <c r="E90" s="164">
        <v>2420</v>
      </c>
      <c r="F90" s="164">
        <v>2919</v>
      </c>
      <c r="G90" s="164">
        <v>2020</v>
      </c>
      <c r="H90" s="164">
        <v>2340</v>
      </c>
      <c r="I90" s="179">
        <f t="shared" si="33"/>
        <v>0.15841584158415833</v>
      </c>
      <c r="J90" s="163">
        <f t="shared" si="32"/>
        <v>320</v>
      </c>
      <c r="K90" s="165">
        <f t="shared" si="31"/>
        <v>1.3533122316870541E-3</v>
      </c>
    </row>
    <row r="91" spans="2:11" x14ac:dyDescent="0.25">
      <c r="B91" s="168" t="s">
        <v>149</v>
      </c>
      <c r="C91" s="169">
        <f t="shared" ref="C91:H91" si="34">C83-SUM(C84:C90)</f>
        <v>7012</v>
      </c>
      <c r="D91" s="169">
        <f t="shared" si="34"/>
        <v>35266</v>
      </c>
      <c r="E91" s="169">
        <f t="shared" si="34"/>
        <v>43660</v>
      </c>
      <c r="F91" s="169">
        <f t="shared" si="34"/>
        <v>54090</v>
      </c>
      <c r="G91" s="169">
        <f t="shared" si="34"/>
        <v>57822</v>
      </c>
      <c r="H91" s="169">
        <f t="shared" si="34"/>
        <v>55651</v>
      </c>
      <c r="I91" s="180">
        <f t="shared" si="33"/>
        <v>-3.7546262668188612E-2</v>
      </c>
      <c r="J91" s="168">
        <f>H91-G91</f>
        <v>-2171</v>
      </c>
      <c r="K91" s="170">
        <f t="shared" si="31"/>
        <v>3.2185119233169336E-2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>
        <f t="shared" ref="C93:H93" si="35">C94+C97</f>
        <v>9308</v>
      </c>
      <c r="D93" s="176">
        <f t="shared" si="35"/>
        <v>20151</v>
      </c>
      <c r="E93" s="176">
        <f t="shared" si="35"/>
        <v>26502</v>
      </c>
      <c r="F93" s="176">
        <f t="shared" si="35"/>
        <v>25234</v>
      </c>
      <c r="G93" s="176">
        <f t="shared" si="35"/>
        <v>24153</v>
      </c>
      <c r="H93" s="176">
        <f t="shared" si="35"/>
        <v>24666</v>
      </c>
      <c r="I93" s="177">
        <f>IFERROR(H93/G93-1,"-")</f>
        <v>2.1239597565519741E-2</v>
      </c>
      <c r="J93" s="176">
        <f>H93-G93</f>
        <v>513</v>
      </c>
      <c r="K93" s="177">
        <f t="shared" ref="K93:K105" si="36">H93/H$9</f>
        <v>1.426529893452687E-2</v>
      </c>
    </row>
    <row r="94" spans="2:11" x14ac:dyDescent="0.25">
      <c r="B94" s="159" t="s">
        <v>102</v>
      </c>
      <c r="C94" s="160">
        <v>5503</v>
      </c>
      <c r="D94" s="160">
        <v>11803</v>
      </c>
      <c r="E94" s="160">
        <v>16636</v>
      </c>
      <c r="F94" s="160">
        <v>13888</v>
      </c>
      <c r="G94" s="160">
        <v>13527</v>
      </c>
      <c r="H94" s="160">
        <v>14719</v>
      </c>
      <c r="I94" s="178">
        <f>IFERROR(H94/G94-1,"-")</f>
        <v>8.8120056183928375E-2</v>
      </c>
      <c r="J94" s="159">
        <f t="shared" ref="J94:J104" si="37">H94-G94</f>
        <v>1192</v>
      </c>
      <c r="K94" s="161">
        <f t="shared" si="36"/>
        <v>8.5125652727357903E-3</v>
      </c>
    </row>
    <row r="95" spans="2:11" x14ac:dyDescent="0.25">
      <c r="B95" s="163" t="s">
        <v>108</v>
      </c>
      <c r="C95" s="164">
        <v>3153</v>
      </c>
      <c r="D95" s="164">
        <v>5649</v>
      </c>
      <c r="E95" s="164">
        <v>5137</v>
      </c>
      <c r="F95" s="164">
        <v>3948</v>
      </c>
      <c r="G95" s="164">
        <v>4372</v>
      </c>
      <c r="H95" s="164">
        <v>5808</v>
      </c>
      <c r="I95" s="179">
        <f>IFERROR(H95/G95-1,"-")</f>
        <v>0.32845379688929555</v>
      </c>
      <c r="J95" s="163">
        <f t="shared" si="37"/>
        <v>1436</v>
      </c>
      <c r="K95" s="165">
        <f t="shared" si="36"/>
        <v>3.3589903596745341E-3</v>
      </c>
    </row>
    <row r="96" spans="2:11" x14ac:dyDescent="0.25">
      <c r="B96" s="163" t="s">
        <v>105</v>
      </c>
      <c r="C96" s="164">
        <v>2350</v>
      </c>
      <c r="D96" s="164">
        <v>6154</v>
      </c>
      <c r="E96" s="164">
        <v>11499</v>
      </c>
      <c r="F96" s="164">
        <v>9940</v>
      </c>
      <c r="G96" s="164">
        <v>9155</v>
      </c>
      <c r="H96" s="164">
        <v>8911</v>
      </c>
      <c r="I96" s="179">
        <f>IFERROR(H96/G96-1,"-")</f>
        <v>-2.6652102676133271E-2</v>
      </c>
      <c r="J96" s="163">
        <f t="shared" si="37"/>
        <v>-244</v>
      </c>
      <c r="K96" s="165">
        <f t="shared" si="36"/>
        <v>5.1535749130612561E-3</v>
      </c>
    </row>
    <row r="97" spans="2:11" x14ac:dyDescent="0.25">
      <c r="B97" s="159" t="s">
        <v>112</v>
      </c>
      <c r="C97" s="160">
        <v>3805</v>
      </c>
      <c r="D97" s="160">
        <v>8348</v>
      </c>
      <c r="E97" s="160">
        <v>9866</v>
      </c>
      <c r="F97" s="160">
        <v>11346</v>
      </c>
      <c r="G97" s="160">
        <v>10626</v>
      </c>
      <c r="H97" s="160">
        <v>9947</v>
      </c>
      <c r="I97" s="178">
        <f>IFERROR(H97/G97-1,"-")</f>
        <v>-6.3899868247694336E-2</v>
      </c>
      <c r="J97" s="159">
        <f t="shared" si="37"/>
        <v>-679</v>
      </c>
      <c r="K97" s="161">
        <f t="shared" si="36"/>
        <v>5.7527336617910797E-3</v>
      </c>
    </row>
    <row r="98" spans="2:11" x14ac:dyDescent="0.25">
      <c r="B98" s="163" t="s">
        <v>115</v>
      </c>
      <c r="C98" s="164">
        <v>120</v>
      </c>
      <c r="D98" s="164">
        <v>1187</v>
      </c>
      <c r="E98" s="164">
        <v>1437</v>
      </c>
      <c r="F98" s="164">
        <v>1745</v>
      </c>
      <c r="G98" s="164">
        <v>1439</v>
      </c>
      <c r="H98" s="164">
        <v>1455</v>
      </c>
      <c r="I98" s="179">
        <f t="shared" ref="I98:I105" si="38">IFERROR(H98/G98-1,"-")</f>
        <v>1.1118832522585054E-2</v>
      </c>
      <c r="J98" s="163">
        <f t="shared" si="37"/>
        <v>16</v>
      </c>
      <c r="K98" s="165">
        <f t="shared" si="36"/>
        <v>8.4148260560028363E-4</v>
      </c>
    </row>
    <row r="99" spans="2:11" x14ac:dyDescent="0.25">
      <c r="B99" s="163" t="s">
        <v>118</v>
      </c>
      <c r="C99" s="164">
        <v>553</v>
      </c>
      <c r="D99" s="164">
        <v>1672</v>
      </c>
      <c r="E99" s="164">
        <v>1896</v>
      </c>
      <c r="F99" s="164">
        <v>2335</v>
      </c>
      <c r="G99" s="164">
        <v>2056</v>
      </c>
      <c r="H99" s="164">
        <v>1768</v>
      </c>
      <c r="I99" s="179">
        <f t="shared" si="38"/>
        <v>-0.1400778210116731</v>
      </c>
      <c r="J99" s="163">
        <f t="shared" si="37"/>
        <v>-288</v>
      </c>
      <c r="K99" s="165">
        <f t="shared" si="36"/>
        <v>1.0225025750524408E-3</v>
      </c>
    </row>
    <row r="100" spans="2:11" x14ac:dyDescent="0.25">
      <c r="B100" s="163" t="s">
        <v>121</v>
      </c>
      <c r="C100" s="164">
        <v>1690</v>
      </c>
      <c r="D100" s="164">
        <v>1657</v>
      </c>
      <c r="E100" s="164">
        <v>1967</v>
      </c>
      <c r="F100" s="164">
        <v>1964</v>
      </c>
      <c r="G100" s="164">
        <v>1892</v>
      </c>
      <c r="H100" s="164">
        <v>1874</v>
      </c>
      <c r="I100" s="179">
        <f t="shared" si="38"/>
        <v>-9.5137420718816035E-3</v>
      </c>
      <c r="J100" s="163">
        <f t="shared" si="37"/>
        <v>-18</v>
      </c>
      <c r="K100" s="165">
        <f t="shared" si="36"/>
        <v>1.0838064624707432E-3</v>
      </c>
    </row>
    <row r="101" spans="2:11" x14ac:dyDescent="0.25">
      <c r="B101" s="163" t="s">
        <v>128</v>
      </c>
      <c r="C101" s="164">
        <v>67</v>
      </c>
      <c r="D101" s="164">
        <v>587</v>
      </c>
      <c r="E101" s="164">
        <v>501</v>
      </c>
      <c r="F101" s="164">
        <v>562</v>
      </c>
      <c r="G101" s="164">
        <v>543</v>
      </c>
      <c r="H101" s="164">
        <v>540</v>
      </c>
      <c r="I101" s="179">
        <f t="shared" si="38"/>
        <v>-5.5248618784530246E-3</v>
      </c>
      <c r="J101" s="163">
        <f t="shared" si="37"/>
        <v>-3</v>
      </c>
      <c r="K101" s="165">
        <f t="shared" si="36"/>
        <v>3.1230282269701249E-4</v>
      </c>
    </row>
    <row r="102" spans="2:11" x14ac:dyDescent="0.25">
      <c r="B102" s="163" t="s">
        <v>124</v>
      </c>
      <c r="C102" s="164">
        <v>129</v>
      </c>
      <c r="D102" s="164">
        <v>342</v>
      </c>
      <c r="E102" s="164">
        <v>261</v>
      </c>
      <c r="F102" s="164">
        <v>495</v>
      </c>
      <c r="G102" s="164">
        <v>466</v>
      </c>
      <c r="H102" s="164">
        <v>430</v>
      </c>
      <c r="I102" s="179">
        <f t="shared" si="38"/>
        <v>-7.7253218884120178E-2</v>
      </c>
      <c r="J102" s="163">
        <f t="shared" si="37"/>
        <v>-36</v>
      </c>
      <c r="K102" s="165">
        <f t="shared" si="36"/>
        <v>2.4868558103650993E-4</v>
      </c>
    </row>
    <row r="103" spans="2:11" x14ac:dyDescent="0.25">
      <c r="B103" s="163" t="s">
        <v>133</v>
      </c>
      <c r="C103" s="164">
        <v>17</v>
      </c>
      <c r="D103" s="164">
        <v>175</v>
      </c>
      <c r="E103" s="164">
        <v>85</v>
      </c>
      <c r="F103" s="164">
        <v>104</v>
      </c>
      <c r="G103" s="164">
        <v>126</v>
      </c>
      <c r="H103" s="164">
        <v>122</v>
      </c>
      <c r="I103" s="179">
        <f t="shared" si="38"/>
        <v>-3.1746031746031744E-2</v>
      </c>
      <c r="J103" s="163">
        <f t="shared" si="37"/>
        <v>-4</v>
      </c>
      <c r="K103" s="165">
        <f t="shared" si="36"/>
        <v>7.0557304387102812E-5</v>
      </c>
    </row>
    <row r="104" spans="2:11" x14ac:dyDescent="0.25">
      <c r="B104" s="163" t="s">
        <v>136</v>
      </c>
      <c r="C104" s="164">
        <v>37</v>
      </c>
      <c r="D104" s="164">
        <v>77</v>
      </c>
      <c r="E104" s="164">
        <v>146</v>
      </c>
      <c r="F104" s="164">
        <v>265</v>
      </c>
      <c r="G104" s="164">
        <v>139</v>
      </c>
      <c r="H104" s="164">
        <v>104</v>
      </c>
      <c r="I104" s="179">
        <f t="shared" si="38"/>
        <v>-0.25179856115107913</v>
      </c>
      <c r="J104" s="163">
        <f t="shared" si="37"/>
        <v>-35</v>
      </c>
      <c r="K104" s="165">
        <f t="shared" si="36"/>
        <v>6.01472102972024E-5</v>
      </c>
    </row>
    <row r="105" spans="2:11" x14ac:dyDescent="0.25">
      <c r="B105" s="168" t="s">
        <v>149</v>
      </c>
      <c r="C105" s="169">
        <f t="shared" ref="C105:H105" si="39">C97-SUM(C98:C104)</f>
        <v>1192</v>
      </c>
      <c r="D105" s="169">
        <f t="shared" si="39"/>
        <v>2651</v>
      </c>
      <c r="E105" s="169">
        <f t="shared" si="39"/>
        <v>3573</v>
      </c>
      <c r="F105" s="169">
        <f t="shared" si="39"/>
        <v>3876</v>
      </c>
      <c r="G105" s="169">
        <f t="shared" si="39"/>
        <v>3965</v>
      </c>
      <c r="H105" s="169">
        <f t="shared" si="39"/>
        <v>3654</v>
      </c>
      <c r="I105" s="180">
        <f t="shared" si="38"/>
        <v>-7.8436317780580023E-2</v>
      </c>
      <c r="J105" s="168">
        <f>H105-G105</f>
        <v>-311</v>
      </c>
      <c r="K105" s="170">
        <f t="shared" si="36"/>
        <v>2.1132491002497844E-3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C108+C111</f>
        <v>17961</v>
      </c>
      <c r="D107" s="176">
        <f t="shared" si="40"/>
        <v>68287</v>
      </c>
      <c r="E107" s="176">
        <f t="shared" si="40"/>
        <v>92728</v>
      </c>
      <c r="F107" s="176">
        <f t="shared" si="40"/>
        <v>86636</v>
      </c>
      <c r="G107" s="176">
        <f t="shared" si="40"/>
        <v>95259</v>
      </c>
      <c r="H107" s="176">
        <f t="shared" si="40"/>
        <v>79767</v>
      </c>
      <c r="I107" s="177">
        <f>IFERROR(H107/G107-1,"-")</f>
        <v>-0.16263030264856859</v>
      </c>
      <c r="J107" s="176">
        <f>H107-G107</f>
        <v>-15492</v>
      </c>
      <c r="K107" s="177">
        <f t="shared" ref="K107:K119" si="41">H107/H$9</f>
        <v>4.6132331959393695E-2</v>
      </c>
    </row>
    <row r="108" spans="2:11" x14ac:dyDescent="0.25">
      <c r="B108" s="159" t="s">
        <v>102</v>
      </c>
      <c r="C108" s="160">
        <v>11052</v>
      </c>
      <c r="D108" s="160">
        <v>13107</v>
      </c>
      <c r="E108" s="160">
        <v>17275</v>
      </c>
      <c r="F108" s="160">
        <v>16131</v>
      </c>
      <c r="G108" s="160">
        <v>17740</v>
      </c>
      <c r="H108" s="160">
        <v>13440</v>
      </c>
      <c r="I108" s="178">
        <f>IFERROR(H108/G108-1,"-")</f>
        <v>-0.24239007891770015</v>
      </c>
      <c r="J108" s="159">
        <f t="shared" ref="J108:J118" si="42">H108-G108</f>
        <v>-4300</v>
      </c>
      <c r="K108" s="161">
        <f t="shared" si="41"/>
        <v>7.7728702537923104E-3</v>
      </c>
    </row>
    <row r="109" spans="2:11" x14ac:dyDescent="0.25">
      <c r="B109" s="163" t="s">
        <v>108</v>
      </c>
      <c r="C109" s="164">
        <v>10160</v>
      </c>
      <c r="D109" s="164">
        <v>5114</v>
      </c>
      <c r="E109" s="164">
        <v>6615</v>
      </c>
      <c r="F109" s="164">
        <v>4058</v>
      </c>
      <c r="G109" s="164">
        <v>5541</v>
      </c>
      <c r="H109" s="164">
        <v>7380</v>
      </c>
      <c r="I109" s="179">
        <f>IFERROR(H109/G109-1,"-")</f>
        <v>0.33188955062263137</v>
      </c>
      <c r="J109" s="163">
        <f t="shared" si="42"/>
        <v>1839</v>
      </c>
      <c r="K109" s="165">
        <f t="shared" si="41"/>
        <v>4.2681385768591701E-3</v>
      </c>
    </row>
    <row r="110" spans="2:11" x14ac:dyDescent="0.25">
      <c r="B110" s="163" t="s">
        <v>105</v>
      </c>
      <c r="C110" s="164">
        <v>892</v>
      </c>
      <c r="D110" s="164">
        <v>7993</v>
      </c>
      <c r="E110" s="164">
        <v>10660</v>
      </c>
      <c r="F110" s="164">
        <v>12073</v>
      </c>
      <c r="G110" s="164">
        <v>12199</v>
      </c>
      <c r="H110" s="164">
        <v>6060</v>
      </c>
      <c r="I110" s="179">
        <f>IFERROR(H110/G110-1,"-")</f>
        <v>-0.50323797032543649</v>
      </c>
      <c r="J110" s="163">
        <f t="shared" si="42"/>
        <v>-6139</v>
      </c>
      <c r="K110" s="165">
        <f t="shared" si="41"/>
        <v>3.5047316769331398E-3</v>
      </c>
    </row>
    <row r="111" spans="2:11" x14ac:dyDescent="0.25">
      <c r="B111" s="159" t="s">
        <v>112</v>
      </c>
      <c r="C111" s="160">
        <v>6909</v>
      </c>
      <c r="D111" s="160">
        <v>55180</v>
      </c>
      <c r="E111" s="160">
        <v>75453</v>
      </c>
      <c r="F111" s="160">
        <v>70505</v>
      </c>
      <c r="G111" s="160">
        <v>77519</v>
      </c>
      <c r="H111" s="160">
        <v>66327</v>
      </c>
      <c r="I111" s="178">
        <f>IFERROR(H111/G111-1,"-")</f>
        <v>-0.1443775074497865</v>
      </c>
      <c r="J111" s="159">
        <f t="shared" si="42"/>
        <v>-11192</v>
      </c>
      <c r="K111" s="161">
        <f t="shared" si="41"/>
        <v>3.835946170560138E-2</v>
      </c>
    </row>
    <row r="112" spans="2:11" x14ac:dyDescent="0.25">
      <c r="B112" s="163" t="s">
        <v>115</v>
      </c>
      <c r="C112" s="164">
        <v>999</v>
      </c>
      <c r="D112" s="164">
        <v>30291</v>
      </c>
      <c r="E112" s="164">
        <v>48894</v>
      </c>
      <c r="F112" s="164">
        <v>42355</v>
      </c>
      <c r="G112" s="164">
        <v>44687</v>
      </c>
      <c r="H112" s="164">
        <v>40826</v>
      </c>
      <c r="I112" s="179">
        <f t="shared" ref="I112:I119" si="43">IFERROR(H112/G112-1,"-")</f>
        <v>-8.6400966724103245E-2</v>
      </c>
      <c r="J112" s="163">
        <f t="shared" si="42"/>
        <v>-3861</v>
      </c>
      <c r="K112" s="165">
        <f t="shared" si="41"/>
        <v>2.3611250073015243E-2</v>
      </c>
    </row>
    <row r="113" spans="2:11" x14ac:dyDescent="0.25">
      <c r="B113" s="163" t="s">
        <v>118</v>
      </c>
      <c r="C113" s="164">
        <v>1535</v>
      </c>
      <c r="D113" s="164">
        <v>3092</v>
      </c>
      <c r="E113" s="164">
        <v>3778</v>
      </c>
      <c r="F113" s="164">
        <v>3352</v>
      </c>
      <c r="G113" s="164">
        <v>3940</v>
      </c>
      <c r="H113" s="164">
        <v>3532</v>
      </c>
      <c r="I113" s="179">
        <f t="shared" si="43"/>
        <v>-0.10355329949238579</v>
      </c>
      <c r="J113" s="163">
        <f t="shared" si="42"/>
        <v>-408</v>
      </c>
      <c r="K113" s="165">
        <f t="shared" si="41"/>
        <v>2.0426917958626814E-3</v>
      </c>
    </row>
    <row r="114" spans="2:11" x14ac:dyDescent="0.25">
      <c r="B114" s="163" t="s">
        <v>121</v>
      </c>
      <c r="C114" s="164">
        <v>1839</v>
      </c>
      <c r="D114" s="164">
        <v>3780</v>
      </c>
      <c r="E114" s="164">
        <v>6852</v>
      </c>
      <c r="F114" s="164">
        <v>4816</v>
      </c>
      <c r="G114" s="164">
        <v>6372</v>
      </c>
      <c r="H114" s="164">
        <v>5381</v>
      </c>
      <c r="I114" s="179">
        <f t="shared" si="43"/>
        <v>-0.15552416823603266</v>
      </c>
      <c r="J114" s="163">
        <f t="shared" si="42"/>
        <v>-991</v>
      </c>
      <c r="K114" s="165">
        <f t="shared" si="41"/>
        <v>3.1120397943196743E-3</v>
      </c>
    </row>
    <row r="115" spans="2:11" x14ac:dyDescent="0.25">
      <c r="B115" s="163" t="s">
        <v>128</v>
      </c>
      <c r="C115" s="164">
        <v>127</v>
      </c>
      <c r="D115" s="164">
        <v>3219</v>
      </c>
      <c r="E115" s="164">
        <v>2628</v>
      </c>
      <c r="F115" s="164">
        <v>3107</v>
      </c>
      <c r="G115" s="164">
        <v>2989</v>
      </c>
      <c r="H115" s="164">
        <v>1385</v>
      </c>
      <c r="I115" s="179">
        <f t="shared" si="43"/>
        <v>-0.53663432586149207</v>
      </c>
      <c r="J115" s="163">
        <f t="shared" si="42"/>
        <v>-1604</v>
      </c>
      <c r="K115" s="165">
        <f t="shared" si="41"/>
        <v>8.0099890636178199E-4</v>
      </c>
    </row>
    <row r="116" spans="2:11" x14ac:dyDescent="0.25">
      <c r="B116" s="163" t="s">
        <v>124</v>
      </c>
      <c r="C116" s="164">
        <v>449</v>
      </c>
      <c r="D116" s="164">
        <v>2104</v>
      </c>
      <c r="E116" s="164">
        <v>1868</v>
      </c>
      <c r="F116" s="164">
        <v>2165</v>
      </c>
      <c r="G116" s="164">
        <v>2043</v>
      </c>
      <c r="H116" s="164">
        <v>1179</v>
      </c>
      <c r="I116" s="179">
        <f t="shared" si="43"/>
        <v>-0.4229074889867841</v>
      </c>
      <c r="J116" s="163">
        <f t="shared" si="42"/>
        <v>-864</v>
      </c>
      <c r="K116" s="165">
        <f t="shared" si="41"/>
        <v>6.818611628884772E-4</v>
      </c>
    </row>
    <row r="117" spans="2:11" x14ac:dyDescent="0.25">
      <c r="B117" s="163" t="s">
        <v>133</v>
      </c>
      <c r="C117" s="164">
        <v>4</v>
      </c>
      <c r="D117" s="164">
        <v>413</v>
      </c>
      <c r="E117" s="164">
        <v>578</v>
      </c>
      <c r="F117" s="164">
        <v>806</v>
      </c>
      <c r="G117" s="164">
        <v>767</v>
      </c>
      <c r="H117" s="164">
        <v>688</v>
      </c>
      <c r="I117" s="179">
        <f t="shared" si="43"/>
        <v>-0.10299869621903524</v>
      </c>
      <c r="J117" s="163">
        <f t="shared" si="42"/>
        <v>-79</v>
      </c>
      <c r="K117" s="165">
        <f t="shared" si="41"/>
        <v>3.9789692965841591E-4</v>
      </c>
    </row>
    <row r="118" spans="2:11" x14ac:dyDescent="0.25">
      <c r="B118" s="163" t="s">
        <v>136</v>
      </c>
      <c r="C118" s="164">
        <v>6</v>
      </c>
      <c r="D118" s="164">
        <v>621</v>
      </c>
      <c r="E118" s="164">
        <v>362</v>
      </c>
      <c r="F118" s="164">
        <v>1002</v>
      </c>
      <c r="G118" s="164">
        <v>637</v>
      </c>
      <c r="H118" s="164">
        <v>683</v>
      </c>
      <c r="I118" s="179">
        <f t="shared" si="43"/>
        <v>7.2213500784929385E-2</v>
      </c>
      <c r="J118" s="163">
        <f t="shared" si="42"/>
        <v>46</v>
      </c>
      <c r="K118" s="165">
        <f t="shared" si="41"/>
        <v>3.9500523685566575E-4</v>
      </c>
    </row>
    <row r="119" spans="2:11" x14ac:dyDescent="0.25">
      <c r="B119" s="168" t="s">
        <v>149</v>
      </c>
      <c r="C119" s="169">
        <f t="shared" ref="C119:H119" si="44">C111-SUM(C112:C118)</f>
        <v>1950</v>
      </c>
      <c r="D119" s="169">
        <f t="shared" si="44"/>
        <v>11660</v>
      </c>
      <c r="E119" s="169">
        <f t="shared" si="44"/>
        <v>10493</v>
      </c>
      <c r="F119" s="169">
        <f t="shared" si="44"/>
        <v>12902</v>
      </c>
      <c r="G119" s="169">
        <f t="shared" si="44"/>
        <v>16084</v>
      </c>
      <c r="H119" s="169">
        <f t="shared" si="44"/>
        <v>12653</v>
      </c>
      <c r="I119" s="180">
        <f t="shared" si="43"/>
        <v>-0.21331758269087286</v>
      </c>
      <c r="J119" s="168">
        <f>H119-G119</f>
        <v>-3431</v>
      </c>
      <c r="K119" s="170">
        <f t="shared" si="41"/>
        <v>7.3177178066394424E-3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>
        <f t="shared" ref="C121:H121" si="45">C122+C125</f>
        <v>45262</v>
      </c>
      <c r="D121" s="176">
        <f t="shared" si="45"/>
        <v>86813</v>
      </c>
      <c r="E121" s="176">
        <f t="shared" si="45"/>
        <v>108593</v>
      </c>
      <c r="F121" s="176">
        <f t="shared" si="45"/>
        <v>105467</v>
      </c>
      <c r="G121" s="176">
        <f t="shared" si="45"/>
        <v>119888</v>
      </c>
      <c r="H121" s="176">
        <f t="shared" si="45"/>
        <v>127641</v>
      </c>
      <c r="I121" s="177">
        <f>IFERROR(H121/G121-1,"-")</f>
        <v>6.466869077805959E-2</v>
      </c>
      <c r="J121" s="176">
        <f>H121-G121</f>
        <v>7753</v>
      </c>
      <c r="K121" s="177">
        <f t="shared" ref="K121:K133" si="46">H121/H$9</f>
        <v>7.3819712207165503E-2</v>
      </c>
    </row>
    <row r="122" spans="2:11" x14ac:dyDescent="0.25">
      <c r="B122" s="159" t="s">
        <v>102</v>
      </c>
      <c r="C122" s="160">
        <v>28730</v>
      </c>
      <c r="D122" s="160">
        <v>50567</v>
      </c>
      <c r="E122" s="160">
        <v>63399</v>
      </c>
      <c r="F122" s="160">
        <v>60484</v>
      </c>
      <c r="G122" s="160">
        <v>71053</v>
      </c>
      <c r="H122" s="160">
        <v>73996</v>
      </c>
      <c r="I122" s="178">
        <f>IFERROR(H122/G122-1,"-")</f>
        <v>4.1419785230743189E-2</v>
      </c>
      <c r="J122" s="159">
        <f t="shared" ref="J122:J132" si="47">H122-G122</f>
        <v>2943</v>
      </c>
      <c r="K122" s="161">
        <f t="shared" si="46"/>
        <v>4.2794740126459507E-2</v>
      </c>
    </row>
    <row r="123" spans="2:11" x14ac:dyDescent="0.25">
      <c r="B123" s="163" t="s">
        <v>108</v>
      </c>
      <c r="C123" s="164">
        <v>15336</v>
      </c>
      <c r="D123" s="164">
        <v>24707</v>
      </c>
      <c r="E123" s="164">
        <v>29212</v>
      </c>
      <c r="F123" s="164">
        <v>26171</v>
      </c>
      <c r="G123" s="164">
        <v>35145</v>
      </c>
      <c r="H123" s="164">
        <v>35711</v>
      </c>
      <c r="I123" s="179">
        <f>IFERROR(H123/G123-1,"-")</f>
        <v>1.6104709062455536E-2</v>
      </c>
      <c r="J123" s="163">
        <f t="shared" si="47"/>
        <v>566</v>
      </c>
      <c r="K123" s="165">
        <f t="shared" si="46"/>
        <v>2.0653048335801876E-2</v>
      </c>
    </row>
    <row r="124" spans="2:11" x14ac:dyDescent="0.25">
      <c r="B124" s="163" t="s">
        <v>105</v>
      </c>
      <c r="C124" s="164">
        <v>13394</v>
      </c>
      <c r="D124" s="164">
        <v>25860</v>
      </c>
      <c r="E124" s="164">
        <v>34187</v>
      </c>
      <c r="F124" s="164">
        <v>34313</v>
      </c>
      <c r="G124" s="164">
        <v>35908</v>
      </c>
      <c r="H124" s="164">
        <v>38285</v>
      </c>
      <c r="I124" s="179">
        <f>IFERROR(H124/G124-1,"-")</f>
        <v>6.6196947755374769E-2</v>
      </c>
      <c r="J124" s="163">
        <f t="shared" si="47"/>
        <v>2377</v>
      </c>
      <c r="K124" s="165">
        <f t="shared" si="46"/>
        <v>2.2141691790657635E-2</v>
      </c>
    </row>
    <row r="125" spans="2:11" x14ac:dyDescent="0.25">
      <c r="B125" s="159" t="s">
        <v>112</v>
      </c>
      <c r="C125" s="160">
        <v>16532</v>
      </c>
      <c r="D125" s="160">
        <v>36246</v>
      </c>
      <c r="E125" s="160">
        <v>45194</v>
      </c>
      <c r="F125" s="160">
        <v>44983</v>
      </c>
      <c r="G125" s="160">
        <v>48835</v>
      </c>
      <c r="H125" s="160">
        <v>53645</v>
      </c>
      <c r="I125" s="178">
        <f>IFERROR(H125/G125-1,"-")</f>
        <v>9.8494931913586603E-2</v>
      </c>
      <c r="J125" s="159">
        <f t="shared" si="47"/>
        <v>4810</v>
      </c>
      <c r="K125" s="161">
        <f t="shared" si="46"/>
        <v>3.1024972080705988E-2</v>
      </c>
    </row>
    <row r="126" spans="2:11" x14ac:dyDescent="0.25">
      <c r="B126" s="163" t="s">
        <v>115</v>
      </c>
      <c r="C126" s="164">
        <v>484</v>
      </c>
      <c r="D126" s="164">
        <v>3553</v>
      </c>
      <c r="E126" s="164">
        <v>5158</v>
      </c>
      <c r="F126" s="164">
        <v>5377</v>
      </c>
      <c r="G126" s="164">
        <v>5149</v>
      </c>
      <c r="H126" s="164">
        <v>4937</v>
      </c>
      <c r="I126" s="179">
        <f t="shared" ref="I126:I133" si="48">IFERROR(H126/G126-1,"-")</f>
        <v>-4.117304330938043E-2</v>
      </c>
      <c r="J126" s="163">
        <f t="shared" si="47"/>
        <v>-212</v>
      </c>
      <c r="K126" s="165">
        <f t="shared" si="46"/>
        <v>2.8552574734354639E-3</v>
      </c>
    </row>
    <row r="127" spans="2:11" x14ac:dyDescent="0.25">
      <c r="B127" s="163" t="s">
        <v>118</v>
      </c>
      <c r="C127" s="164">
        <v>1743</v>
      </c>
      <c r="D127" s="164">
        <v>4321</v>
      </c>
      <c r="E127" s="164">
        <v>7132</v>
      </c>
      <c r="F127" s="164">
        <v>6767</v>
      </c>
      <c r="G127" s="164">
        <v>7677</v>
      </c>
      <c r="H127" s="164">
        <v>8361</v>
      </c>
      <c r="I127" s="179">
        <f t="shared" si="48"/>
        <v>8.9097303634232183E-2</v>
      </c>
      <c r="J127" s="163">
        <f t="shared" si="47"/>
        <v>684</v>
      </c>
      <c r="K127" s="165">
        <f t="shared" si="46"/>
        <v>4.8354887047587433E-3</v>
      </c>
    </row>
    <row r="128" spans="2:11" x14ac:dyDescent="0.25">
      <c r="B128" s="163" t="s">
        <v>121</v>
      </c>
      <c r="C128" s="164">
        <v>2502</v>
      </c>
      <c r="D128" s="164">
        <v>3637</v>
      </c>
      <c r="E128" s="164">
        <v>4035</v>
      </c>
      <c r="F128" s="164">
        <v>3801</v>
      </c>
      <c r="G128" s="164">
        <v>3883</v>
      </c>
      <c r="H128" s="164">
        <v>4186</v>
      </c>
      <c r="I128" s="179">
        <f t="shared" si="48"/>
        <v>7.8032449137265036E-2</v>
      </c>
      <c r="J128" s="163">
        <f t="shared" si="47"/>
        <v>303</v>
      </c>
      <c r="K128" s="165">
        <f t="shared" si="46"/>
        <v>2.4209252144623966E-3</v>
      </c>
    </row>
    <row r="129" spans="2:11" x14ac:dyDescent="0.25">
      <c r="B129" s="163" t="s">
        <v>128</v>
      </c>
      <c r="C129" s="164">
        <v>235</v>
      </c>
      <c r="D129" s="164">
        <v>1052</v>
      </c>
      <c r="E129" s="164">
        <v>1127</v>
      </c>
      <c r="F129" s="164">
        <v>1146</v>
      </c>
      <c r="G129" s="164">
        <v>1195</v>
      </c>
      <c r="H129" s="164">
        <v>1422</v>
      </c>
      <c r="I129" s="179">
        <f t="shared" si="48"/>
        <v>0.18995815899581592</v>
      </c>
      <c r="J129" s="163">
        <f t="shared" si="47"/>
        <v>227</v>
      </c>
      <c r="K129" s="165">
        <f t="shared" si="46"/>
        <v>8.2239743310213282E-4</v>
      </c>
    </row>
    <row r="130" spans="2:11" x14ac:dyDescent="0.25">
      <c r="B130" s="163" t="s">
        <v>124</v>
      </c>
      <c r="C130" s="164">
        <v>242</v>
      </c>
      <c r="D130" s="164">
        <v>781</v>
      </c>
      <c r="E130" s="164">
        <v>854</v>
      </c>
      <c r="F130" s="164">
        <v>902</v>
      </c>
      <c r="G130" s="164">
        <v>1016</v>
      </c>
      <c r="H130" s="164">
        <v>1092</v>
      </c>
      <c r="I130" s="179">
        <f t="shared" si="48"/>
        <v>7.4803149606299302E-2</v>
      </c>
      <c r="J130" s="163">
        <f t="shared" si="47"/>
        <v>76</v>
      </c>
      <c r="K130" s="165">
        <f t="shared" si="46"/>
        <v>6.3154570812062525E-4</v>
      </c>
    </row>
    <row r="131" spans="2:11" x14ac:dyDescent="0.25">
      <c r="B131" s="163" t="s">
        <v>133</v>
      </c>
      <c r="C131" s="164">
        <v>31</v>
      </c>
      <c r="D131" s="164">
        <v>536</v>
      </c>
      <c r="E131" s="164">
        <v>749</v>
      </c>
      <c r="F131" s="164">
        <v>819</v>
      </c>
      <c r="G131" s="164">
        <v>642</v>
      </c>
      <c r="H131" s="164">
        <v>501</v>
      </c>
      <c r="I131" s="179">
        <f t="shared" si="48"/>
        <v>-0.21962616822429903</v>
      </c>
      <c r="J131" s="163">
        <f t="shared" si="47"/>
        <v>-141</v>
      </c>
      <c r="K131" s="165">
        <f t="shared" si="46"/>
        <v>2.897476188355616E-4</v>
      </c>
    </row>
    <row r="132" spans="2:11" x14ac:dyDescent="0.25">
      <c r="B132" s="163" t="s">
        <v>136</v>
      </c>
      <c r="C132" s="164">
        <v>114</v>
      </c>
      <c r="D132" s="164">
        <v>979</v>
      </c>
      <c r="E132" s="164">
        <v>1421</v>
      </c>
      <c r="F132" s="164">
        <v>1301</v>
      </c>
      <c r="G132" s="164">
        <v>1341</v>
      </c>
      <c r="H132" s="164">
        <v>1191</v>
      </c>
      <c r="I132" s="179">
        <f t="shared" si="48"/>
        <v>-0.11185682326621926</v>
      </c>
      <c r="J132" s="163">
        <f t="shared" si="47"/>
        <v>-150</v>
      </c>
      <c r="K132" s="165">
        <f t="shared" si="46"/>
        <v>6.8880122561507757E-4</v>
      </c>
    </row>
    <row r="133" spans="2:11" x14ac:dyDescent="0.25">
      <c r="B133" s="168" t="s">
        <v>149</v>
      </c>
      <c r="C133" s="169">
        <f t="shared" ref="C133:H133" si="49">C125-SUM(C126:C132)</f>
        <v>11181</v>
      </c>
      <c r="D133" s="169">
        <f t="shared" si="49"/>
        <v>21387</v>
      </c>
      <c r="E133" s="169">
        <f t="shared" si="49"/>
        <v>24718</v>
      </c>
      <c r="F133" s="169">
        <f t="shared" si="49"/>
        <v>24870</v>
      </c>
      <c r="G133" s="169">
        <f t="shared" si="49"/>
        <v>27932</v>
      </c>
      <c r="H133" s="169">
        <f t="shared" si="49"/>
        <v>31955</v>
      </c>
      <c r="I133" s="180">
        <f t="shared" si="48"/>
        <v>0.14402835457539731</v>
      </c>
      <c r="J133" s="168">
        <f>H133-G133</f>
        <v>4023</v>
      </c>
      <c r="K133" s="170">
        <f t="shared" si="46"/>
        <v>1.8480808702375989E-2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C136+C139</f>
        <v>25226</v>
      </c>
      <c r="D135" s="176">
        <f t="shared" si="50"/>
        <v>85266</v>
      </c>
      <c r="E135" s="176">
        <f t="shared" si="50"/>
        <v>92422</v>
      </c>
      <c r="F135" s="176">
        <f t="shared" si="50"/>
        <v>99252</v>
      </c>
      <c r="G135" s="176">
        <f t="shared" si="50"/>
        <v>91468</v>
      </c>
      <c r="H135" s="176">
        <f t="shared" si="50"/>
        <v>95662</v>
      </c>
      <c r="I135" s="177">
        <f>IFERROR(H135/G135-1,"-")</f>
        <v>4.5852101281322444E-2</v>
      </c>
      <c r="J135" s="176">
        <f>H135-G135</f>
        <v>4194</v>
      </c>
      <c r="K135" s="177">
        <f t="shared" ref="K135:K147" si="51">H135/H$9</f>
        <v>5.5325023379336313E-2</v>
      </c>
    </row>
    <row r="136" spans="2:11" x14ac:dyDescent="0.25">
      <c r="B136" s="159" t="s">
        <v>102</v>
      </c>
      <c r="C136" s="160">
        <v>15565</v>
      </c>
      <c r="D136" s="160">
        <v>7731</v>
      </c>
      <c r="E136" s="160">
        <v>8163</v>
      </c>
      <c r="F136" s="160">
        <v>6139</v>
      </c>
      <c r="G136" s="160">
        <v>4434</v>
      </c>
      <c r="H136" s="160">
        <v>8866</v>
      </c>
      <c r="I136" s="178">
        <f>IFERROR(H136/G136-1,"-")</f>
        <v>0.99954894000902117</v>
      </c>
      <c r="J136" s="159">
        <f t="shared" ref="J136:J146" si="52">H136-G136</f>
        <v>4432</v>
      </c>
      <c r="K136" s="161">
        <f t="shared" si="51"/>
        <v>5.1275496778365052E-3</v>
      </c>
    </row>
    <row r="137" spans="2:11" x14ac:dyDescent="0.25">
      <c r="B137" s="163" t="s">
        <v>108</v>
      </c>
      <c r="C137" s="164">
        <v>13952</v>
      </c>
      <c r="D137" s="164">
        <v>5489</v>
      </c>
      <c r="E137" s="164">
        <v>5390</v>
      </c>
      <c r="F137" s="164">
        <v>3711</v>
      </c>
      <c r="G137" s="164">
        <v>1698</v>
      </c>
      <c r="H137" s="164">
        <v>5307</v>
      </c>
      <c r="I137" s="179">
        <f>IFERROR(H137/G137-1,"-")</f>
        <v>2.1254416961130742</v>
      </c>
      <c r="J137" s="163">
        <f t="shared" si="52"/>
        <v>3609</v>
      </c>
      <c r="K137" s="165">
        <f t="shared" si="51"/>
        <v>3.0692427408389724E-3</v>
      </c>
    </row>
    <row r="138" spans="2:11" x14ac:dyDescent="0.25">
      <c r="B138" s="163" t="s">
        <v>105</v>
      </c>
      <c r="C138" s="164">
        <v>1613</v>
      </c>
      <c r="D138" s="164">
        <v>2242</v>
      </c>
      <c r="E138" s="164">
        <v>2773</v>
      </c>
      <c r="F138" s="164">
        <v>2428</v>
      </c>
      <c r="G138" s="164">
        <v>2736</v>
      </c>
      <c r="H138" s="164">
        <v>3559</v>
      </c>
      <c r="I138" s="179">
        <f>IFERROR(H138/G138-1,"-")</f>
        <v>0.30080409356725135</v>
      </c>
      <c r="J138" s="163">
        <f t="shared" si="52"/>
        <v>823</v>
      </c>
      <c r="K138" s="165">
        <f t="shared" si="51"/>
        <v>2.0583069369975323E-3</v>
      </c>
    </row>
    <row r="139" spans="2:11" x14ac:dyDescent="0.25">
      <c r="B139" s="159" t="s">
        <v>112</v>
      </c>
      <c r="C139" s="160">
        <v>9661</v>
      </c>
      <c r="D139" s="160">
        <v>77535</v>
      </c>
      <c r="E139" s="160">
        <v>84259</v>
      </c>
      <c r="F139" s="160">
        <v>93113</v>
      </c>
      <c r="G139" s="160">
        <v>87034</v>
      </c>
      <c r="H139" s="160">
        <v>86796</v>
      </c>
      <c r="I139" s="178">
        <f>IFERROR(H139/G139-1,"-")</f>
        <v>-2.7345635039179861E-3</v>
      </c>
      <c r="J139" s="159">
        <f t="shared" si="52"/>
        <v>-238</v>
      </c>
      <c r="K139" s="161">
        <f t="shared" si="51"/>
        <v>5.0197473701499802E-2</v>
      </c>
    </row>
    <row r="140" spans="2:11" x14ac:dyDescent="0.25">
      <c r="B140" s="163" t="s">
        <v>115</v>
      </c>
      <c r="C140" s="164">
        <v>277</v>
      </c>
      <c r="D140" s="164">
        <v>32119</v>
      </c>
      <c r="E140" s="164">
        <v>32989</v>
      </c>
      <c r="F140" s="164">
        <v>38899</v>
      </c>
      <c r="G140" s="164">
        <v>38617</v>
      </c>
      <c r="H140" s="164">
        <v>36196</v>
      </c>
      <c r="I140" s="179">
        <f t="shared" ref="I140:I147" si="53">IFERROR(H140/G140-1,"-")</f>
        <v>-6.26925965248466E-2</v>
      </c>
      <c r="J140" s="163">
        <f t="shared" si="52"/>
        <v>-2421</v>
      </c>
      <c r="K140" s="165">
        <f t="shared" si="51"/>
        <v>2.0933542537668635E-2</v>
      </c>
    </row>
    <row r="141" spans="2:11" x14ac:dyDescent="0.25">
      <c r="B141" s="163" t="s">
        <v>118</v>
      </c>
      <c r="C141" s="164">
        <v>1058</v>
      </c>
      <c r="D141" s="164">
        <v>4797</v>
      </c>
      <c r="E141" s="164">
        <v>7661</v>
      </c>
      <c r="F141" s="164">
        <v>8986</v>
      </c>
      <c r="G141" s="164">
        <v>7532</v>
      </c>
      <c r="H141" s="164">
        <v>8082</v>
      </c>
      <c r="I141" s="179">
        <f t="shared" si="53"/>
        <v>7.3021773765268083E-2</v>
      </c>
      <c r="J141" s="163">
        <f t="shared" si="52"/>
        <v>550</v>
      </c>
      <c r="K141" s="165">
        <f t="shared" si="51"/>
        <v>4.6741322463652868E-3</v>
      </c>
    </row>
    <row r="142" spans="2:11" x14ac:dyDescent="0.25">
      <c r="B142" s="163" t="s">
        <v>121</v>
      </c>
      <c r="C142" s="164">
        <v>3368</v>
      </c>
      <c r="D142" s="164">
        <v>10189</v>
      </c>
      <c r="E142" s="164">
        <v>9407</v>
      </c>
      <c r="F142" s="164">
        <v>10084</v>
      </c>
      <c r="G142" s="164">
        <v>8049</v>
      </c>
      <c r="H142" s="164">
        <v>8955</v>
      </c>
      <c r="I142" s="179">
        <f t="shared" si="53"/>
        <v>0.11256056653000379</v>
      </c>
      <c r="J142" s="163">
        <f t="shared" si="52"/>
        <v>906</v>
      </c>
      <c r="K142" s="165">
        <f t="shared" si="51"/>
        <v>5.1790218097254566E-3</v>
      </c>
    </row>
    <row r="143" spans="2:11" x14ac:dyDescent="0.25">
      <c r="B143" s="163" t="s">
        <v>128</v>
      </c>
      <c r="C143" s="164">
        <v>104</v>
      </c>
      <c r="D143" s="164">
        <v>3378</v>
      </c>
      <c r="E143" s="164">
        <v>3055</v>
      </c>
      <c r="F143" s="164">
        <v>2265</v>
      </c>
      <c r="G143" s="164">
        <v>2020</v>
      </c>
      <c r="H143" s="164">
        <v>1548</v>
      </c>
      <c r="I143" s="179">
        <f t="shared" si="53"/>
        <v>-0.23366336633663365</v>
      </c>
      <c r="J143" s="163">
        <f t="shared" si="52"/>
        <v>-472</v>
      </c>
      <c r="K143" s="165">
        <f t="shared" si="51"/>
        <v>8.9526809173143577E-4</v>
      </c>
    </row>
    <row r="144" spans="2:11" x14ac:dyDescent="0.25">
      <c r="B144" s="163" t="s">
        <v>124</v>
      </c>
      <c r="C144" s="164">
        <v>337</v>
      </c>
      <c r="D144" s="164">
        <v>1466</v>
      </c>
      <c r="E144" s="164">
        <v>1703</v>
      </c>
      <c r="F144" s="164">
        <v>2054</v>
      </c>
      <c r="G144" s="164">
        <v>1449</v>
      </c>
      <c r="H144" s="164">
        <v>1608</v>
      </c>
      <c r="I144" s="179">
        <f t="shared" si="53"/>
        <v>0.10973084886128359</v>
      </c>
      <c r="J144" s="163">
        <f t="shared" si="52"/>
        <v>159</v>
      </c>
      <c r="K144" s="165">
        <f t="shared" si="51"/>
        <v>9.299684053644372E-4</v>
      </c>
    </row>
    <row r="145" spans="2:11" x14ac:dyDescent="0.25">
      <c r="B145" s="163" t="s">
        <v>133</v>
      </c>
      <c r="C145" s="164">
        <v>19</v>
      </c>
      <c r="D145" s="164">
        <v>1548</v>
      </c>
      <c r="E145" s="164">
        <v>1944</v>
      </c>
      <c r="F145" s="164">
        <v>1762</v>
      </c>
      <c r="G145" s="164">
        <v>1975</v>
      </c>
      <c r="H145" s="164">
        <v>1486</v>
      </c>
      <c r="I145" s="179">
        <f t="shared" si="53"/>
        <v>-0.24759493670886079</v>
      </c>
      <c r="J145" s="163">
        <f t="shared" si="52"/>
        <v>-489</v>
      </c>
      <c r="K145" s="165">
        <f t="shared" si="51"/>
        <v>8.5941110097733438E-4</v>
      </c>
    </row>
    <row r="146" spans="2:11" x14ac:dyDescent="0.25">
      <c r="B146" s="163" t="s">
        <v>136</v>
      </c>
      <c r="C146" s="164">
        <v>33</v>
      </c>
      <c r="D146" s="164">
        <v>713</v>
      </c>
      <c r="E146" s="164">
        <v>1288</v>
      </c>
      <c r="F146" s="164">
        <v>1250</v>
      </c>
      <c r="G146" s="164">
        <v>798</v>
      </c>
      <c r="H146" s="164">
        <v>768</v>
      </c>
      <c r="I146" s="179">
        <f t="shared" si="53"/>
        <v>-3.7593984962406068E-2</v>
      </c>
      <c r="J146" s="163">
        <f t="shared" si="52"/>
        <v>-30</v>
      </c>
      <c r="K146" s="165">
        <f t="shared" si="51"/>
        <v>4.4416401450241775E-4</v>
      </c>
    </row>
    <row r="147" spans="2:11" x14ac:dyDescent="0.25">
      <c r="B147" s="168" t="s">
        <v>149</v>
      </c>
      <c r="C147" s="169">
        <f t="shared" ref="C147:H147" si="54">C139-SUM(C140:C146)</f>
        <v>4465</v>
      </c>
      <c r="D147" s="169">
        <f t="shared" si="54"/>
        <v>23325</v>
      </c>
      <c r="E147" s="169">
        <f t="shared" si="54"/>
        <v>26212</v>
      </c>
      <c r="F147" s="169">
        <f t="shared" si="54"/>
        <v>27813</v>
      </c>
      <c r="G147" s="169">
        <f t="shared" si="54"/>
        <v>26594</v>
      </c>
      <c r="H147" s="169">
        <f t="shared" si="54"/>
        <v>28153</v>
      </c>
      <c r="I147" s="180">
        <f t="shared" si="53"/>
        <v>5.8622245619312618E-2</v>
      </c>
      <c r="J147" s="168">
        <f>H147-G147</f>
        <v>1559</v>
      </c>
      <c r="K147" s="170">
        <f t="shared" si="51"/>
        <v>1.62819654951648E-2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C150+C153</f>
        <v>18815</v>
      </c>
      <c r="D149" s="176">
        <f t="shared" si="55"/>
        <v>44853</v>
      </c>
      <c r="E149" s="176">
        <f t="shared" si="55"/>
        <v>45806</v>
      </c>
      <c r="F149" s="176">
        <f t="shared" si="55"/>
        <v>49374</v>
      </c>
      <c r="G149" s="176">
        <f t="shared" si="55"/>
        <v>45502</v>
      </c>
      <c r="H149" s="176">
        <f t="shared" si="55"/>
        <v>38593</v>
      </c>
      <c r="I149" s="177">
        <f>IFERROR(H149/G149-1,"-")</f>
        <v>-0.15183947958331501</v>
      </c>
      <c r="J149" s="176">
        <f>H149-G149</f>
        <v>-6909</v>
      </c>
      <c r="K149" s="177">
        <f t="shared" ref="K149:K161" si="56">H149/H$9</f>
        <v>2.2319820067307043E-2</v>
      </c>
    </row>
    <row r="150" spans="2:11" x14ac:dyDescent="0.25">
      <c r="B150" s="159" t="s">
        <v>102</v>
      </c>
      <c r="C150" s="160">
        <v>12513</v>
      </c>
      <c r="D150" s="160">
        <v>23736</v>
      </c>
      <c r="E150" s="160">
        <v>22262</v>
      </c>
      <c r="F150" s="160">
        <v>21594</v>
      </c>
      <c r="G150" s="160">
        <v>17875</v>
      </c>
      <c r="H150" s="160">
        <v>12047</v>
      </c>
      <c r="I150" s="178">
        <f>IFERROR(H150/G150-1,"-")</f>
        <v>-0.32604195804195801</v>
      </c>
      <c r="J150" s="159">
        <f t="shared" ref="J150:J160" si="57">H150-G150</f>
        <v>-5828</v>
      </c>
      <c r="K150" s="161">
        <f t="shared" si="56"/>
        <v>6.9672446389461287E-3</v>
      </c>
    </row>
    <row r="151" spans="2:11" x14ac:dyDescent="0.25">
      <c r="B151" s="163" t="s">
        <v>108</v>
      </c>
      <c r="C151" s="164">
        <v>11278</v>
      </c>
      <c r="D151" s="164">
        <v>16199</v>
      </c>
      <c r="E151" s="164">
        <v>15533</v>
      </c>
      <c r="F151" s="164">
        <v>15406</v>
      </c>
      <c r="G151" s="164">
        <v>11799</v>
      </c>
      <c r="H151" s="164">
        <v>4622</v>
      </c>
      <c r="I151" s="179">
        <f>IFERROR(H151/G151-1,"-")</f>
        <v>-0.6082718874480888</v>
      </c>
      <c r="J151" s="163">
        <f t="shared" si="57"/>
        <v>-7177</v>
      </c>
      <c r="K151" s="165">
        <f t="shared" si="56"/>
        <v>2.6730808268622067E-3</v>
      </c>
    </row>
    <row r="152" spans="2:11" x14ac:dyDescent="0.25">
      <c r="B152" s="163" t="s">
        <v>105</v>
      </c>
      <c r="C152" s="164">
        <v>1235</v>
      </c>
      <c r="D152" s="164">
        <v>7537</v>
      </c>
      <c r="E152" s="164">
        <v>6729</v>
      </c>
      <c r="F152" s="164">
        <v>6188</v>
      </c>
      <c r="G152" s="164">
        <v>6076</v>
      </c>
      <c r="H152" s="164">
        <v>7425</v>
      </c>
      <c r="I152" s="179">
        <f>IFERROR(H152/G152-1,"-")</f>
        <v>0.22202106649111264</v>
      </c>
      <c r="J152" s="163">
        <f t="shared" si="57"/>
        <v>1349</v>
      </c>
      <c r="K152" s="165">
        <f t="shared" si="56"/>
        <v>4.294163812083922E-3</v>
      </c>
    </row>
    <row r="153" spans="2:11" x14ac:dyDescent="0.25">
      <c r="B153" s="159" t="s">
        <v>112</v>
      </c>
      <c r="C153" s="160">
        <v>6302</v>
      </c>
      <c r="D153" s="160">
        <v>21117</v>
      </c>
      <c r="E153" s="160">
        <v>23544</v>
      </c>
      <c r="F153" s="160">
        <v>27780</v>
      </c>
      <c r="G153" s="160">
        <v>27627</v>
      </c>
      <c r="H153" s="160">
        <v>26546</v>
      </c>
      <c r="I153" s="178">
        <f>IFERROR(H153/G153-1,"-")</f>
        <v>-3.9128388894921651E-2</v>
      </c>
      <c r="J153" s="159">
        <f t="shared" si="57"/>
        <v>-1081</v>
      </c>
      <c r="K153" s="161">
        <f t="shared" si="56"/>
        <v>1.5352575428360913E-2</v>
      </c>
    </row>
    <row r="154" spans="2:11" x14ac:dyDescent="0.25">
      <c r="B154" s="163" t="s">
        <v>115</v>
      </c>
      <c r="C154" s="164">
        <v>286</v>
      </c>
      <c r="D154" s="164">
        <v>7485</v>
      </c>
      <c r="E154" s="164">
        <v>8158</v>
      </c>
      <c r="F154" s="164">
        <v>9198</v>
      </c>
      <c r="G154" s="164">
        <v>7334</v>
      </c>
      <c r="H154" s="164">
        <v>7872</v>
      </c>
      <c r="I154" s="179">
        <f t="shared" ref="I154:I161" si="58">IFERROR(H154/G154-1,"-")</f>
        <v>7.3356967548404706E-2</v>
      </c>
      <c r="J154" s="163">
        <f t="shared" si="57"/>
        <v>538</v>
      </c>
      <c r="K154" s="165">
        <f t="shared" si="56"/>
        <v>4.552681148649782E-3</v>
      </c>
    </row>
    <row r="155" spans="2:11" x14ac:dyDescent="0.25">
      <c r="B155" s="163" t="s">
        <v>118</v>
      </c>
      <c r="C155" s="164">
        <v>1109</v>
      </c>
      <c r="D155" s="164">
        <v>4636</v>
      </c>
      <c r="E155" s="164">
        <v>4671</v>
      </c>
      <c r="F155" s="164">
        <v>4920</v>
      </c>
      <c r="G155" s="164">
        <v>4794</v>
      </c>
      <c r="H155" s="164">
        <v>4660</v>
      </c>
      <c r="I155" s="179">
        <f t="shared" si="58"/>
        <v>-2.7951606174384636E-2</v>
      </c>
      <c r="J155" s="163">
        <f t="shared" si="57"/>
        <v>-134</v>
      </c>
      <c r="K155" s="165">
        <f t="shared" si="56"/>
        <v>2.6950576921631075E-3</v>
      </c>
    </row>
    <row r="156" spans="2:11" x14ac:dyDescent="0.25">
      <c r="B156" s="163" t="s">
        <v>121</v>
      </c>
      <c r="C156" s="164">
        <v>1873</v>
      </c>
      <c r="D156" s="164">
        <v>2490</v>
      </c>
      <c r="E156" s="164">
        <v>3479</v>
      </c>
      <c r="F156" s="164">
        <v>4322</v>
      </c>
      <c r="G156" s="164">
        <v>6312</v>
      </c>
      <c r="H156" s="164">
        <v>5384</v>
      </c>
      <c r="I156" s="179">
        <f t="shared" si="58"/>
        <v>-0.14702154626108999</v>
      </c>
      <c r="J156" s="163">
        <f t="shared" si="57"/>
        <v>-928</v>
      </c>
      <c r="K156" s="165">
        <f t="shared" si="56"/>
        <v>3.1137748100013244E-3</v>
      </c>
    </row>
    <row r="157" spans="2:11" x14ac:dyDescent="0.25">
      <c r="B157" s="163" t="s">
        <v>128</v>
      </c>
      <c r="C157" s="164">
        <v>222</v>
      </c>
      <c r="D157" s="164">
        <v>658</v>
      </c>
      <c r="E157" s="164">
        <v>707</v>
      </c>
      <c r="F157" s="164">
        <v>974</v>
      </c>
      <c r="G157" s="164">
        <v>1015</v>
      </c>
      <c r="H157" s="164">
        <v>855</v>
      </c>
      <c r="I157" s="179">
        <f t="shared" si="58"/>
        <v>-0.1576354679802956</v>
      </c>
      <c r="J157" s="163">
        <f t="shared" si="57"/>
        <v>-160</v>
      </c>
      <c r="K157" s="165">
        <f t="shared" si="56"/>
        <v>4.944794692702697E-4</v>
      </c>
    </row>
    <row r="158" spans="2:11" x14ac:dyDescent="0.25">
      <c r="B158" s="163" t="s">
        <v>124</v>
      </c>
      <c r="C158" s="164">
        <v>220</v>
      </c>
      <c r="D158" s="164">
        <v>892</v>
      </c>
      <c r="E158" s="164">
        <v>1053</v>
      </c>
      <c r="F158" s="164">
        <v>1131</v>
      </c>
      <c r="G158" s="164">
        <v>1069</v>
      </c>
      <c r="H158" s="164">
        <v>1008</v>
      </c>
      <c r="I158" s="179">
        <f t="shared" si="58"/>
        <v>-5.7062675397567819E-2</v>
      </c>
      <c r="J158" s="163">
        <f t="shared" si="57"/>
        <v>-61</v>
      </c>
      <c r="K158" s="165">
        <f t="shared" si="56"/>
        <v>5.8296526903442328E-4</v>
      </c>
    </row>
    <row r="159" spans="2:11" x14ac:dyDescent="0.25">
      <c r="B159" s="163" t="s">
        <v>133</v>
      </c>
      <c r="C159" s="164">
        <v>22</v>
      </c>
      <c r="D159" s="164">
        <v>236</v>
      </c>
      <c r="E159" s="164">
        <v>234</v>
      </c>
      <c r="F159" s="164">
        <v>258</v>
      </c>
      <c r="G159" s="164">
        <v>184</v>
      </c>
      <c r="H159" s="164">
        <v>230</v>
      </c>
      <c r="I159" s="179">
        <f t="shared" si="58"/>
        <v>0.25</v>
      </c>
      <c r="J159" s="163">
        <f t="shared" si="57"/>
        <v>46</v>
      </c>
      <c r="K159" s="165">
        <f t="shared" si="56"/>
        <v>1.3301786892650532E-4</v>
      </c>
    </row>
    <row r="160" spans="2:11" x14ac:dyDescent="0.25">
      <c r="B160" s="163" t="s">
        <v>136</v>
      </c>
      <c r="C160" s="164">
        <v>56</v>
      </c>
      <c r="D160" s="164">
        <v>368</v>
      </c>
      <c r="E160" s="164">
        <v>488</v>
      </c>
      <c r="F160" s="164">
        <v>364</v>
      </c>
      <c r="G160" s="164">
        <v>260</v>
      </c>
      <c r="H160" s="164">
        <v>150</v>
      </c>
      <c r="I160" s="179">
        <f t="shared" si="58"/>
        <v>-0.42307692307692313</v>
      </c>
      <c r="J160" s="163">
        <f t="shared" si="57"/>
        <v>-110</v>
      </c>
      <c r="K160" s="165">
        <f t="shared" si="56"/>
        <v>8.6750784082503468E-5</v>
      </c>
    </row>
    <row r="161" spans="2:11" x14ac:dyDescent="0.25">
      <c r="B161" s="168" t="s">
        <v>149</v>
      </c>
      <c r="C161" s="169">
        <f t="shared" ref="C161:H161" si="59">C153-SUM(C154:C160)</f>
        <v>2514</v>
      </c>
      <c r="D161" s="169">
        <f t="shared" si="59"/>
        <v>4352</v>
      </c>
      <c r="E161" s="169">
        <f t="shared" si="59"/>
        <v>4754</v>
      </c>
      <c r="F161" s="169">
        <f t="shared" si="59"/>
        <v>6613</v>
      </c>
      <c r="G161" s="169">
        <f t="shared" si="59"/>
        <v>6659</v>
      </c>
      <c r="H161" s="169">
        <f t="shared" si="59"/>
        <v>6387</v>
      </c>
      <c r="I161" s="180">
        <f t="shared" si="58"/>
        <v>-4.0846974020123161E-2</v>
      </c>
      <c r="J161" s="168">
        <f>H161-G161</f>
        <v>-272</v>
      </c>
      <c r="K161" s="170">
        <f t="shared" si="56"/>
        <v>3.6938483862329974E-3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D6393-3251-4421-9DED-47DBA8C78716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11.42578125" customWidth="1"/>
    <col min="14" max="23" width="11.42578125" hidden="1" customWidth="1"/>
  </cols>
  <sheetData>
    <row r="1" spans="1:23" ht="42.75" customHeight="1" x14ac:dyDescent="0.25"/>
    <row r="4" spans="1:23" ht="42" customHeight="1" thickBot="1" x14ac:dyDescent="0.3">
      <c r="B4" s="276" t="str">
        <f>CONCATENATE("Viajeros entrados en los apartamentos de Tenerife según lugar de residencia y municipio de alojamiento")</f>
        <v>Viajeros entrados en los apartamentos de Tenerife según lugar de residencia y municipio de alojamiento</v>
      </c>
      <c r="C4" s="276"/>
      <c r="D4" s="276"/>
      <c r="E4" s="276"/>
      <c r="F4" s="276"/>
      <c r="G4" s="276"/>
      <c r="H4" s="276"/>
      <c r="I4" s="276"/>
      <c r="J4" s="144"/>
      <c r="K4" s="144"/>
      <c r="N4" s="143" t="s">
        <v>270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N6" s="145"/>
      <c r="O6" s="307" t="s">
        <v>45</v>
      </c>
      <c r="P6" s="308"/>
      <c r="Q6" s="308"/>
      <c r="R6" s="308"/>
      <c r="S6" s="308"/>
      <c r="T6" s="308"/>
      <c r="U6" s="308"/>
      <c r="V6" s="308"/>
      <c r="W6" s="308"/>
    </row>
    <row r="7" spans="1:23" s="146" customFormat="1" ht="72" customHeight="1" x14ac:dyDescent="0.25">
      <c r="B7" s="147"/>
      <c r="C7" s="172" t="s">
        <v>263</v>
      </c>
      <c r="D7" s="172" t="s">
        <v>264</v>
      </c>
      <c r="E7" s="172" t="s">
        <v>265</v>
      </c>
      <c r="F7" s="172" t="s">
        <v>266</v>
      </c>
      <c r="G7" s="172" t="s">
        <v>267</v>
      </c>
      <c r="H7" s="172" t="s">
        <v>268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263</v>
      </c>
      <c r="P7" s="172" t="s">
        <v>264</v>
      </c>
      <c r="Q7" s="172" t="s">
        <v>265</v>
      </c>
      <c r="R7" s="172" t="s">
        <v>266</v>
      </c>
      <c r="S7" s="172" t="s">
        <v>267</v>
      </c>
      <c r="T7" s="172" t="s">
        <v>268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49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89464</v>
      </c>
      <c r="D9" s="176">
        <f t="shared" si="0"/>
        <v>371854</v>
      </c>
      <c r="E9" s="176">
        <f t="shared" si="0"/>
        <v>437671</v>
      </c>
      <c r="F9" s="176">
        <f t="shared" si="0"/>
        <v>486941</v>
      </c>
      <c r="G9" s="176">
        <f t="shared" si="0"/>
        <v>504739</v>
      </c>
      <c r="H9" s="176">
        <f t="shared" si="0"/>
        <v>488105</v>
      </c>
      <c r="I9" s="177">
        <f>IFERROR(H9/G9-1,"-")</f>
        <v>-3.2955646383576509E-2</v>
      </c>
      <c r="J9" s="176">
        <f t="shared" ref="J9:J21" si="1">H9-G9</f>
        <v>-16634</v>
      </c>
      <c r="K9" s="177">
        <f t="shared" ref="K9:K21" si="2">H9/H$9</f>
        <v>1</v>
      </c>
      <c r="N9" s="156" t="s">
        <v>73</v>
      </c>
      <c r="O9" s="176" t="e">
        <f t="shared" ref="O9:T9" si="3">O10+O13</f>
        <v>#REF!</v>
      </c>
      <c r="P9" s="176" t="e">
        <f t="shared" si="3"/>
        <v>#REF!</v>
      </c>
      <c r="Q9" s="176" t="e">
        <f t="shared" si="3"/>
        <v>#REF!</v>
      </c>
      <c r="R9" s="176" t="e">
        <f t="shared" si="3"/>
        <v>#REF!</v>
      </c>
      <c r="S9" s="176" t="e">
        <f t="shared" si="3"/>
        <v>#REF!</v>
      </c>
      <c r="T9" s="176" t="e">
        <f t="shared" si="3"/>
        <v>#REF!</v>
      </c>
      <c r="U9" s="177" t="str">
        <f>IFERROR(T9/S9-1,"-")</f>
        <v>-</v>
      </c>
      <c r="V9" s="176" t="e">
        <f>T9-S9</f>
        <v>#REF!</v>
      </c>
      <c r="W9" s="177" t="e">
        <f t="shared" ref="W9:W21" si="4">T9/T$9</f>
        <v>#REF!</v>
      </c>
    </row>
    <row r="10" spans="1:23" x14ac:dyDescent="0.25">
      <c r="A10" s="162" t="s">
        <v>108</v>
      </c>
      <c r="B10" s="159" t="s">
        <v>102</v>
      </c>
      <c r="C10" s="160">
        <v>39871</v>
      </c>
      <c r="D10" s="160">
        <v>46553</v>
      </c>
      <c r="E10" s="160">
        <v>50491</v>
      </c>
      <c r="F10" s="160">
        <v>53382</v>
      </c>
      <c r="G10" s="160">
        <v>57923</v>
      </c>
      <c r="H10" s="160">
        <v>61518</v>
      </c>
      <c r="I10" s="178">
        <f>IFERROR(H10/G10-1,"-")</f>
        <v>6.2065155465013788E-2</v>
      </c>
      <c r="J10" s="159">
        <f t="shared" si="1"/>
        <v>3595</v>
      </c>
      <c r="K10" s="161">
        <f t="shared" si="2"/>
        <v>0.12603435736163326</v>
      </c>
      <c r="N10" s="159" t="s">
        <v>102</v>
      </c>
      <c r="O10" s="160" t="e">
        <v>#REF!</v>
      </c>
      <c r="P10" s="160" t="e">
        <v>#REF!</v>
      </c>
      <c r="Q10" s="160" t="e">
        <v>#REF!</v>
      </c>
      <c r="R10" s="160" t="e">
        <v>#REF!</v>
      </c>
      <c r="S10" s="160" t="e">
        <v>#REF!</v>
      </c>
      <c r="T10" s="160" t="e">
        <v>#REF!</v>
      </c>
      <c r="U10" s="178" t="str">
        <f>IFERROR(T10/S10-1,"-")</f>
        <v>-</v>
      </c>
      <c r="V10" s="159" t="e">
        <f t="shared" ref="V10:V20" si="5">T10-S10</f>
        <v>#REF!</v>
      </c>
      <c r="W10" s="161" t="e">
        <f t="shared" si="4"/>
        <v>#REF!</v>
      </c>
    </row>
    <row r="11" spans="1:23" x14ac:dyDescent="0.25">
      <c r="A11" s="162" t="s">
        <v>105</v>
      </c>
      <c r="B11" s="163" t="s">
        <v>108</v>
      </c>
      <c r="C11" s="164">
        <v>32625</v>
      </c>
      <c r="D11" s="164">
        <v>27178</v>
      </c>
      <c r="E11" s="164">
        <v>27901</v>
      </c>
      <c r="F11" s="164">
        <v>25627</v>
      </c>
      <c r="G11" s="164">
        <v>22814</v>
      </c>
      <c r="H11" s="164">
        <v>29746</v>
      </c>
      <c r="I11" s="179">
        <f>IFERROR(H11/G11-1,"-")</f>
        <v>0.30384851407030777</v>
      </c>
      <c r="J11" s="163">
        <f t="shared" si="1"/>
        <v>6932</v>
      </c>
      <c r="K11" s="165">
        <f t="shared" si="2"/>
        <v>6.0941805554132818E-2</v>
      </c>
      <c r="N11" s="163" t="s">
        <v>108</v>
      </c>
      <c r="O11" s="164" t="e">
        <v>#REF!</v>
      </c>
      <c r="P11" s="164" t="e">
        <v>#REF!</v>
      </c>
      <c r="Q11" s="164" t="e">
        <v>#REF!</v>
      </c>
      <c r="R11" s="164" t="e">
        <v>#REF!</v>
      </c>
      <c r="S11" s="164" t="e">
        <v>#REF!</v>
      </c>
      <c r="T11" s="164" t="e">
        <v>#REF!</v>
      </c>
      <c r="U11" s="179" t="str">
        <f>IFERROR(T11/S11-1,"-")</f>
        <v>-</v>
      </c>
      <c r="V11" s="163" t="e">
        <f t="shared" si="5"/>
        <v>#REF!</v>
      </c>
      <c r="W11" s="165" t="e">
        <f>T11/T$9</f>
        <v>#REF!</v>
      </c>
    </row>
    <row r="12" spans="1:23" x14ac:dyDescent="0.25">
      <c r="A12" s="1"/>
      <c r="B12" s="163" t="s">
        <v>105</v>
      </c>
      <c r="C12" s="164">
        <v>7246</v>
      </c>
      <c r="D12" s="164">
        <v>19375</v>
      </c>
      <c r="E12" s="164">
        <v>22590</v>
      </c>
      <c r="F12" s="164">
        <v>27755</v>
      </c>
      <c r="G12" s="164">
        <v>35109</v>
      </c>
      <c r="H12" s="164">
        <v>31772</v>
      </c>
      <c r="I12" s="179">
        <f>IFERROR(H12/G12-1,"-")</f>
        <v>-9.5046854082998622E-2</v>
      </c>
      <c r="J12" s="163">
        <f t="shared" si="1"/>
        <v>-3337</v>
      </c>
      <c r="K12" s="165">
        <f t="shared" si="2"/>
        <v>6.509255180750044E-2</v>
      </c>
      <c r="N12" s="163" t="s">
        <v>105</v>
      </c>
      <c r="O12" s="164" t="e">
        <v>#REF!</v>
      </c>
      <c r="P12" s="164" t="e">
        <v>#REF!</v>
      </c>
      <c r="Q12" s="164" t="e">
        <v>#REF!</v>
      </c>
      <c r="R12" s="164" t="e">
        <v>#REF!</v>
      </c>
      <c r="S12" s="164" t="e">
        <v>#REF!</v>
      </c>
      <c r="T12" s="164" t="e">
        <v>#REF!</v>
      </c>
      <c r="U12" s="179" t="str">
        <f>IFERROR(T12/S12-1,"-")</f>
        <v>-</v>
      </c>
      <c r="V12" s="163" t="e">
        <f t="shared" si="5"/>
        <v>#REF!</v>
      </c>
      <c r="W12" s="165" t="e">
        <f t="shared" si="4"/>
        <v>#REF!</v>
      </c>
    </row>
    <row r="13" spans="1:23" s="57" customFormat="1" x14ac:dyDescent="0.25">
      <c r="B13" s="159" t="s">
        <v>112</v>
      </c>
      <c r="C13" s="160">
        <v>49593</v>
      </c>
      <c r="D13" s="160">
        <v>325301</v>
      </c>
      <c r="E13" s="160">
        <v>387180</v>
      </c>
      <c r="F13" s="160">
        <v>433559</v>
      </c>
      <c r="G13" s="160">
        <v>446816</v>
      </c>
      <c r="H13" s="160">
        <v>426587</v>
      </c>
      <c r="I13" s="178">
        <f>IFERROR(H13/G13-1,"-")</f>
        <v>-4.5273669698488894E-2</v>
      </c>
      <c r="J13" s="159">
        <f t="shared" si="1"/>
        <v>-20229</v>
      </c>
      <c r="K13" s="161">
        <f t="shared" si="2"/>
        <v>0.87396564263836674</v>
      </c>
      <c r="N13" s="159" t="s">
        <v>112</v>
      </c>
      <c r="O13" s="160" t="e">
        <v>#REF!</v>
      </c>
      <c r="P13" s="160" t="e">
        <v>#REF!</v>
      </c>
      <c r="Q13" s="160" t="e">
        <v>#REF!</v>
      </c>
      <c r="R13" s="160" t="e">
        <v>#REF!</v>
      </c>
      <c r="S13" s="160" t="e">
        <v>#REF!</v>
      </c>
      <c r="T13" s="160" t="e">
        <v>#REF!</v>
      </c>
      <c r="U13" s="178" t="str">
        <f>IFERROR(T13/S13-1,"-")</f>
        <v>-</v>
      </c>
      <c r="V13" s="159" t="e">
        <f t="shared" si="5"/>
        <v>#REF!</v>
      </c>
      <c r="W13" s="161" t="e">
        <f t="shared" si="4"/>
        <v>#REF!</v>
      </c>
    </row>
    <row r="14" spans="1:23" s="57" customFormat="1" x14ac:dyDescent="0.25">
      <c r="B14" s="163" t="s">
        <v>115</v>
      </c>
      <c r="C14" s="164">
        <v>2203</v>
      </c>
      <c r="D14" s="164">
        <v>139864</v>
      </c>
      <c r="E14" s="164">
        <v>181059</v>
      </c>
      <c r="F14" s="164">
        <v>213757</v>
      </c>
      <c r="G14" s="164">
        <v>222768</v>
      </c>
      <c r="H14" s="164">
        <v>209932</v>
      </c>
      <c r="I14" s="179">
        <f t="shared" ref="I14:I21" si="6">IFERROR(H14/G14-1,"-")</f>
        <v>-5.7620484091072344E-2</v>
      </c>
      <c r="J14" s="163">
        <f t="shared" si="1"/>
        <v>-12836</v>
      </c>
      <c r="K14" s="165">
        <f t="shared" si="2"/>
        <v>0.43009598344618472</v>
      </c>
      <c r="N14" s="163" t="s">
        <v>115</v>
      </c>
      <c r="O14" s="164" t="e">
        <v>#REF!</v>
      </c>
      <c r="P14" s="164" t="e">
        <v>#REF!</v>
      </c>
      <c r="Q14" s="164" t="e">
        <v>#REF!</v>
      </c>
      <c r="R14" s="164" t="e">
        <v>#REF!</v>
      </c>
      <c r="S14" s="164" t="e">
        <v>#REF!</v>
      </c>
      <c r="T14" s="164" t="e">
        <v>#REF!</v>
      </c>
      <c r="U14" s="179" t="str">
        <f t="shared" ref="U14:U21" si="7">IFERROR(T14/S14-1,"-")</f>
        <v>-</v>
      </c>
      <c r="V14" s="163" t="e">
        <f t="shared" si="5"/>
        <v>#REF!</v>
      </c>
      <c r="W14" s="165" t="e">
        <f t="shared" si="4"/>
        <v>#REF!</v>
      </c>
    </row>
    <row r="15" spans="1:23" x14ac:dyDescent="0.25">
      <c r="A15" s="1"/>
      <c r="B15" s="163" t="s">
        <v>118</v>
      </c>
      <c r="C15" s="164">
        <v>5131</v>
      </c>
      <c r="D15" s="164">
        <v>19875</v>
      </c>
      <c r="E15" s="164">
        <v>21938</v>
      </c>
      <c r="F15" s="164">
        <v>25214</v>
      </c>
      <c r="G15" s="164">
        <v>26641</v>
      </c>
      <c r="H15" s="164">
        <v>24846</v>
      </c>
      <c r="I15" s="179">
        <f t="shared" si="6"/>
        <v>-6.7377350700048799E-2</v>
      </c>
      <c r="J15" s="163">
        <f t="shared" si="1"/>
        <v>-1795</v>
      </c>
      <c r="K15" s="165">
        <f t="shared" si="2"/>
        <v>5.0902981940361192E-2</v>
      </c>
      <c r="N15" s="163" t="s">
        <v>118</v>
      </c>
      <c r="O15" s="164" t="e">
        <v>#REF!</v>
      </c>
      <c r="P15" s="164" t="e">
        <v>#REF!</v>
      </c>
      <c r="Q15" s="164" t="e">
        <v>#REF!</v>
      </c>
      <c r="R15" s="164" t="e">
        <v>#REF!</v>
      </c>
      <c r="S15" s="164" t="e">
        <v>#REF!</v>
      </c>
      <c r="T15" s="164" t="e">
        <v>#REF!</v>
      </c>
      <c r="U15" s="179" t="str">
        <f t="shared" si="7"/>
        <v>-</v>
      </c>
      <c r="V15" s="163" t="e">
        <f t="shared" si="5"/>
        <v>#REF!</v>
      </c>
      <c r="W15" s="165" t="e">
        <f t="shared" si="4"/>
        <v>#REF!</v>
      </c>
    </row>
    <row r="16" spans="1:23" x14ac:dyDescent="0.25">
      <c r="A16" s="1"/>
      <c r="B16" s="163" t="s">
        <v>121</v>
      </c>
      <c r="C16" s="164">
        <v>7689</v>
      </c>
      <c r="D16" s="164">
        <v>13027</v>
      </c>
      <c r="E16" s="164">
        <v>15815</v>
      </c>
      <c r="F16" s="164">
        <v>17788</v>
      </c>
      <c r="G16" s="164">
        <v>17495</v>
      </c>
      <c r="H16" s="164">
        <v>17320</v>
      </c>
      <c r="I16" s="179">
        <f t="shared" si="6"/>
        <v>-1.0002857959417022E-2</v>
      </c>
      <c r="J16" s="163">
        <f t="shared" si="1"/>
        <v>-175</v>
      </c>
      <c r="K16" s="165">
        <f t="shared" si="2"/>
        <v>3.5484168365413182E-2</v>
      </c>
      <c r="N16" s="163" t="s">
        <v>121</v>
      </c>
      <c r="O16" s="164" t="e">
        <v>#REF!</v>
      </c>
      <c r="P16" s="164" t="e">
        <v>#REF!</v>
      </c>
      <c r="Q16" s="164" t="e">
        <v>#REF!</v>
      </c>
      <c r="R16" s="164" t="e">
        <v>#REF!</v>
      </c>
      <c r="S16" s="164" t="e">
        <v>#REF!</v>
      </c>
      <c r="T16" s="164" t="e">
        <v>#REF!</v>
      </c>
      <c r="U16" s="179" t="str">
        <f t="shared" si="7"/>
        <v>-</v>
      </c>
      <c r="V16" s="163" t="e">
        <f t="shared" si="5"/>
        <v>#REF!</v>
      </c>
      <c r="W16" s="165" t="e">
        <f t="shared" si="4"/>
        <v>#REF!</v>
      </c>
    </row>
    <row r="17" spans="1:23" x14ac:dyDescent="0.25">
      <c r="A17" s="1"/>
      <c r="B17" s="163" t="s">
        <v>128</v>
      </c>
      <c r="C17" s="164">
        <v>1435</v>
      </c>
      <c r="D17" s="164">
        <v>20678</v>
      </c>
      <c r="E17" s="164">
        <v>17815</v>
      </c>
      <c r="F17" s="164">
        <v>19378</v>
      </c>
      <c r="G17" s="164">
        <v>18159</v>
      </c>
      <c r="H17" s="164">
        <v>19351</v>
      </c>
      <c r="I17" s="179">
        <f t="shared" si="6"/>
        <v>6.5642381188391496E-2</v>
      </c>
      <c r="J17" s="163">
        <f t="shared" si="1"/>
        <v>1192</v>
      </c>
      <c r="K17" s="165">
        <f t="shared" si="2"/>
        <v>3.9645158316345866E-2</v>
      </c>
      <c r="N17" s="163" t="s">
        <v>128</v>
      </c>
      <c r="O17" s="164" t="e">
        <v>#REF!</v>
      </c>
      <c r="P17" s="164" t="e">
        <v>#REF!</v>
      </c>
      <c r="Q17" s="164" t="e">
        <v>#REF!</v>
      </c>
      <c r="R17" s="164" t="e">
        <v>#REF!</v>
      </c>
      <c r="S17" s="164" t="e">
        <v>#REF!</v>
      </c>
      <c r="T17" s="164" t="e">
        <v>#REF!</v>
      </c>
      <c r="U17" s="179" t="str">
        <f t="shared" si="7"/>
        <v>-</v>
      </c>
      <c r="V17" s="163" t="e">
        <f t="shared" si="5"/>
        <v>#REF!</v>
      </c>
      <c r="W17" s="165" t="e">
        <f t="shared" si="4"/>
        <v>#REF!</v>
      </c>
    </row>
    <row r="18" spans="1:23" x14ac:dyDescent="0.25">
      <c r="A18" s="1"/>
      <c r="B18" s="163" t="s">
        <v>124</v>
      </c>
      <c r="C18" s="164">
        <v>1293</v>
      </c>
      <c r="D18" s="164">
        <v>6270</v>
      </c>
      <c r="E18" s="164">
        <v>6495</v>
      </c>
      <c r="F18" s="164">
        <v>7629</v>
      </c>
      <c r="G18" s="164">
        <v>6788</v>
      </c>
      <c r="H18" s="164">
        <v>6712</v>
      </c>
      <c r="I18" s="179">
        <f t="shared" si="6"/>
        <v>-1.1196228638774341E-2</v>
      </c>
      <c r="J18" s="163">
        <f t="shared" si="1"/>
        <v>-76</v>
      </c>
      <c r="K18" s="165">
        <f t="shared" si="2"/>
        <v>1.3751139611354114E-2</v>
      </c>
      <c r="N18" s="163" t="s">
        <v>124</v>
      </c>
      <c r="O18" s="164" t="e">
        <v>#REF!</v>
      </c>
      <c r="P18" s="164" t="e">
        <v>#REF!</v>
      </c>
      <c r="Q18" s="164" t="e">
        <v>#REF!</v>
      </c>
      <c r="R18" s="164" t="e">
        <v>#REF!</v>
      </c>
      <c r="S18" s="164" t="e">
        <v>#REF!</v>
      </c>
      <c r="T18" s="164" t="e">
        <v>#REF!</v>
      </c>
      <c r="U18" s="179" t="str">
        <f t="shared" si="7"/>
        <v>-</v>
      </c>
      <c r="V18" s="163" t="e">
        <f t="shared" si="5"/>
        <v>#REF!</v>
      </c>
      <c r="W18" s="165" t="e">
        <f t="shared" si="4"/>
        <v>#REF!</v>
      </c>
    </row>
    <row r="19" spans="1:23" x14ac:dyDescent="0.25">
      <c r="A19" s="162" t="s">
        <v>148</v>
      </c>
      <c r="B19" s="163" t="s">
        <v>133</v>
      </c>
      <c r="C19" s="164">
        <v>166</v>
      </c>
      <c r="D19" s="164">
        <v>10987</v>
      </c>
      <c r="E19" s="164">
        <v>13556</v>
      </c>
      <c r="F19" s="164">
        <v>12255</v>
      </c>
      <c r="G19" s="164">
        <v>12188</v>
      </c>
      <c r="H19" s="164">
        <v>11943</v>
      </c>
      <c r="I19" s="179">
        <f t="shared" si="6"/>
        <v>-2.0101739415818831E-2</v>
      </c>
      <c r="J19" s="163">
        <f t="shared" si="1"/>
        <v>-245</v>
      </c>
      <c r="K19" s="165">
        <f t="shared" si="2"/>
        <v>2.4468096003933581E-2</v>
      </c>
      <c r="N19" s="163" t="s">
        <v>133</v>
      </c>
      <c r="O19" s="164" t="e">
        <v>#REF!</v>
      </c>
      <c r="P19" s="164" t="e">
        <v>#REF!</v>
      </c>
      <c r="Q19" s="164" t="e">
        <v>#REF!</v>
      </c>
      <c r="R19" s="164" t="e">
        <v>#REF!</v>
      </c>
      <c r="S19" s="164" t="e">
        <v>#REF!</v>
      </c>
      <c r="T19" s="164" t="e">
        <v>#REF!</v>
      </c>
      <c r="U19" s="179" t="str">
        <f t="shared" si="7"/>
        <v>-</v>
      </c>
      <c r="V19" s="163" t="e">
        <f t="shared" si="5"/>
        <v>#REF!</v>
      </c>
      <c r="W19" s="165" t="e">
        <f t="shared" si="4"/>
        <v>#REF!</v>
      </c>
    </row>
    <row r="20" spans="1:23" x14ac:dyDescent="0.25">
      <c r="A20" s="167" t="s">
        <v>149</v>
      </c>
      <c r="B20" s="163" t="s">
        <v>136</v>
      </c>
      <c r="C20" s="164">
        <v>1205</v>
      </c>
      <c r="D20" s="164">
        <v>10360</v>
      </c>
      <c r="E20" s="164">
        <v>13679</v>
      </c>
      <c r="F20" s="164">
        <v>16334</v>
      </c>
      <c r="G20" s="164">
        <v>11699</v>
      </c>
      <c r="H20" s="164">
        <v>12689</v>
      </c>
      <c r="I20" s="179">
        <f t="shared" si="6"/>
        <v>8.4622617317719362E-2</v>
      </c>
      <c r="J20" s="163">
        <f t="shared" si="1"/>
        <v>990</v>
      </c>
      <c r="K20" s="165">
        <f t="shared" si="2"/>
        <v>2.5996455680642485E-2</v>
      </c>
      <c r="N20" s="163" t="s">
        <v>136</v>
      </c>
      <c r="O20" s="164" t="e">
        <v>#REF!</v>
      </c>
      <c r="P20" s="164" t="e">
        <v>#REF!</v>
      </c>
      <c r="Q20" s="164" t="e">
        <v>#REF!</v>
      </c>
      <c r="R20" s="164" t="e">
        <v>#REF!</v>
      </c>
      <c r="S20" s="164" t="e">
        <v>#REF!</v>
      </c>
      <c r="T20" s="164" t="e">
        <v>#REF!</v>
      </c>
      <c r="U20" s="179" t="str">
        <f t="shared" si="7"/>
        <v>-</v>
      </c>
      <c r="V20" s="163" t="e">
        <f t="shared" si="5"/>
        <v>#REF!</v>
      </c>
      <c r="W20" s="165" t="e">
        <f t="shared" si="4"/>
        <v>#REF!</v>
      </c>
    </row>
    <row r="21" spans="1:23" x14ac:dyDescent="0.25">
      <c r="B21" s="168" t="s">
        <v>149</v>
      </c>
      <c r="C21" s="169">
        <f t="shared" ref="C21:H21" si="8">C13-SUM(C14:C20)</f>
        <v>30471</v>
      </c>
      <c r="D21" s="169">
        <f t="shared" si="8"/>
        <v>104240</v>
      </c>
      <c r="E21" s="169">
        <f t="shared" si="8"/>
        <v>116823</v>
      </c>
      <c r="F21" s="169">
        <f t="shared" si="8"/>
        <v>121204</v>
      </c>
      <c r="G21" s="169">
        <f t="shared" si="8"/>
        <v>131078</v>
      </c>
      <c r="H21" s="169">
        <f t="shared" si="8"/>
        <v>123794</v>
      </c>
      <c r="I21" s="180">
        <f t="shared" si="6"/>
        <v>-5.5569965974457958E-2</v>
      </c>
      <c r="J21" s="168">
        <f t="shared" si="1"/>
        <v>-7284</v>
      </c>
      <c r="K21" s="170">
        <f t="shared" si="2"/>
        <v>0.25362165927413161</v>
      </c>
      <c r="N21" s="168" t="s">
        <v>149</v>
      </c>
      <c r="O21" s="169" t="e">
        <f t="shared" ref="O21:T21" si="9">O13-SUM(O14:O20)</f>
        <v>#REF!</v>
      </c>
      <c r="P21" s="169" t="e">
        <f t="shared" si="9"/>
        <v>#REF!</v>
      </c>
      <c r="Q21" s="169" t="e">
        <f t="shared" si="9"/>
        <v>#REF!</v>
      </c>
      <c r="R21" s="169" t="e">
        <f t="shared" si="9"/>
        <v>#REF!</v>
      </c>
      <c r="S21" s="169" t="e">
        <f t="shared" si="9"/>
        <v>#REF!</v>
      </c>
      <c r="T21" s="169" t="e">
        <f t="shared" si="9"/>
        <v>#REF!</v>
      </c>
      <c r="U21" s="180" t="str">
        <f t="shared" si="7"/>
        <v>-</v>
      </c>
      <c r="V21" s="168" t="e">
        <f>T21-S21</f>
        <v>#REF!</v>
      </c>
      <c r="W21" s="170" t="e">
        <f t="shared" si="4"/>
        <v>#REF!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27981</v>
      </c>
      <c r="D23" s="176">
        <f t="shared" si="10"/>
        <v>93344</v>
      </c>
      <c r="E23" s="176">
        <f t="shared" si="10"/>
        <v>135498</v>
      </c>
      <c r="F23" s="176">
        <f t="shared" si="10"/>
        <v>149077</v>
      </c>
      <c r="G23" s="176">
        <f t="shared" si="10"/>
        <v>151868</v>
      </c>
      <c r="H23" s="176">
        <f t="shared" si="10"/>
        <v>142226</v>
      </c>
      <c r="I23" s="177">
        <f>IFERROR(H23/G23-1,"-")</f>
        <v>-6.3489346011009529E-2</v>
      </c>
      <c r="J23" s="176">
        <f>H23-G23</f>
        <v>-9642</v>
      </c>
      <c r="K23" s="177">
        <f t="shared" ref="K23:K35" si="11">H23/H$9</f>
        <v>0.29138402597801705</v>
      </c>
    </row>
    <row r="24" spans="1:23" x14ac:dyDescent="0.25">
      <c r="B24" s="159" t="s">
        <v>102</v>
      </c>
      <c r="C24" s="160">
        <v>16128</v>
      </c>
      <c r="D24" s="160">
        <v>10405</v>
      </c>
      <c r="E24" s="160">
        <v>12221</v>
      </c>
      <c r="F24" s="160">
        <v>11850</v>
      </c>
      <c r="G24" s="160">
        <v>11197</v>
      </c>
      <c r="H24" s="160">
        <v>11875</v>
      </c>
      <c r="I24" s="178">
        <f>IFERROR(H24/G24-1,"-")</f>
        <v>6.0551933553630422E-2</v>
      </c>
      <c r="J24" s="159">
        <f t="shared" ref="J24:J34" si="12">H24-G24</f>
        <v>678</v>
      </c>
      <c r="K24" s="161">
        <f t="shared" si="11"/>
        <v>2.4328781717048584E-2</v>
      </c>
    </row>
    <row r="25" spans="1:23" x14ac:dyDescent="0.25">
      <c r="B25" s="163" t="s">
        <v>108</v>
      </c>
      <c r="C25" s="164">
        <v>13399</v>
      </c>
      <c r="D25" s="164">
        <v>6134</v>
      </c>
      <c r="E25" s="164">
        <v>6493</v>
      </c>
      <c r="F25" s="164">
        <v>6081</v>
      </c>
      <c r="G25" s="164">
        <v>4276</v>
      </c>
      <c r="H25" s="164">
        <v>5050</v>
      </c>
      <c r="I25" s="179">
        <f>IFERROR(H25/G25-1,"-")</f>
        <v>0.18101028999064539</v>
      </c>
      <c r="J25" s="163">
        <f t="shared" si="12"/>
        <v>774</v>
      </c>
      <c r="K25" s="165">
        <f t="shared" si="11"/>
        <v>1.034613454072382E-2</v>
      </c>
    </row>
    <row r="26" spans="1:23" x14ac:dyDescent="0.25">
      <c r="B26" s="163" t="s">
        <v>105</v>
      </c>
      <c r="C26" s="164">
        <v>2729</v>
      </c>
      <c r="D26" s="164">
        <v>4271</v>
      </c>
      <c r="E26" s="164">
        <v>5728</v>
      </c>
      <c r="F26" s="164">
        <v>5769</v>
      </c>
      <c r="G26" s="164">
        <v>6921</v>
      </c>
      <c r="H26" s="164">
        <v>6825</v>
      </c>
      <c r="I26" s="179">
        <f>IFERROR(H26/G26-1,"-")</f>
        <v>-1.3870827915041128E-2</v>
      </c>
      <c r="J26" s="163">
        <f t="shared" si="12"/>
        <v>-96</v>
      </c>
      <c r="K26" s="165">
        <f t="shared" si="11"/>
        <v>1.3982647176324766E-2</v>
      </c>
    </row>
    <row r="27" spans="1:23" x14ac:dyDescent="0.25">
      <c r="B27" s="159" t="s">
        <v>112</v>
      </c>
      <c r="C27" s="160">
        <v>11853</v>
      </c>
      <c r="D27" s="160">
        <v>82939</v>
      </c>
      <c r="E27" s="160">
        <v>123277</v>
      </c>
      <c r="F27" s="160">
        <v>137227</v>
      </c>
      <c r="G27" s="160">
        <v>140671</v>
      </c>
      <c r="H27" s="160">
        <v>130351</v>
      </c>
      <c r="I27" s="178">
        <f>IFERROR(H27/G27-1,"-")</f>
        <v>-7.3362668922521301E-2</v>
      </c>
      <c r="J27" s="159">
        <f t="shared" si="12"/>
        <v>-10320</v>
      </c>
      <c r="K27" s="161">
        <f t="shared" si="11"/>
        <v>0.26705524426096844</v>
      </c>
    </row>
    <row r="28" spans="1:23" x14ac:dyDescent="0.25">
      <c r="B28" s="163" t="s">
        <v>115</v>
      </c>
      <c r="C28" s="164">
        <v>831</v>
      </c>
      <c r="D28" s="164">
        <v>39529</v>
      </c>
      <c r="E28" s="164">
        <v>65090</v>
      </c>
      <c r="F28" s="164">
        <v>76523</v>
      </c>
      <c r="G28" s="164">
        <v>81963</v>
      </c>
      <c r="H28" s="164">
        <v>70500</v>
      </c>
      <c r="I28" s="179">
        <f t="shared" ref="I28:I35" si="13">IFERROR(H28/G28-1,"-")</f>
        <v>-0.13985578858753345</v>
      </c>
      <c r="J28" s="163">
        <f t="shared" si="12"/>
        <v>-11463</v>
      </c>
      <c r="K28" s="165">
        <f t="shared" si="11"/>
        <v>0.14443613566753055</v>
      </c>
    </row>
    <row r="29" spans="1:23" x14ac:dyDescent="0.25">
      <c r="B29" s="163" t="s">
        <v>118</v>
      </c>
      <c r="C29" s="164">
        <v>1407</v>
      </c>
      <c r="D29" s="164">
        <v>5430</v>
      </c>
      <c r="E29" s="164">
        <v>6424</v>
      </c>
      <c r="F29" s="164">
        <v>7330</v>
      </c>
      <c r="G29" s="164">
        <v>6658</v>
      </c>
      <c r="H29" s="164">
        <v>6561</v>
      </c>
      <c r="I29" s="179">
        <f t="shared" si="13"/>
        <v>-1.4568939621507959E-2</v>
      </c>
      <c r="J29" s="163">
        <f t="shared" si="12"/>
        <v>-97</v>
      </c>
      <c r="K29" s="165">
        <f t="shared" si="11"/>
        <v>1.3441779944888908E-2</v>
      </c>
    </row>
    <row r="30" spans="1:23" x14ac:dyDescent="0.25">
      <c r="B30" s="163" t="s">
        <v>121</v>
      </c>
      <c r="C30" s="164">
        <v>1901</v>
      </c>
      <c r="D30" s="164">
        <v>4245</v>
      </c>
      <c r="E30" s="164">
        <v>6768</v>
      </c>
      <c r="F30" s="164">
        <v>8693</v>
      </c>
      <c r="G30" s="164">
        <v>5116</v>
      </c>
      <c r="H30" s="164">
        <v>5560</v>
      </c>
      <c r="I30" s="179">
        <f t="shared" si="13"/>
        <v>8.6786551993745187E-2</v>
      </c>
      <c r="J30" s="163">
        <f t="shared" si="12"/>
        <v>444</v>
      </c>
      <c r="K30" s="165">
        <f t="shared" si="11"/>
        <v>1.1390991692361276E-2</v>
      </c>
    </row>
    <row r="31" spans="1:23" x14ac:dyDescent="0.25">
      <c r="B31" s="163" t="s">
        <v>128</v>
      </c>
      <c r="C31" s="164">
        <v>442</v>
      </c>
      <c r="D31" s="164">
        <v>4881</v>
      </c>
      <c r="E31" s="164">
        <v>5557</v>
      </c>
      <c r="F31" s="164">
        <v>4713</v>
      </c>
      <c r="G31" s="164">
        <v>4494</v>
      </c>
      <c r="H31" s="164">
        <v>4451</v>
      </c>
      <c r="I31" s="179">
        <f t="shared" si="13"/>
        <v>-9.5683133066311044E-3</v>
      </c>
      <c r="J31" s="163">
        <f t="shared" si="12"/>
        <v>-43</v>
      </c>
      <c r="K31" s="165">
        <f t="shared" si="11"/>
        <v>9.1189395724280628E-3</v>
      </c>
    </row>
    <row r="32" spans="1:23" x14ac:dyDescent="0.25">
      <c r="B32" s="163" t="s">
        <v>124</v>
      </c>
      <c r="C32" s="164">
        <v>499</v>
      </c>
      <c r="D32" s="164">
        <v>2109</v>
      </c>
      <c r="E32" s="164">
        <v>2232</v>
      </c>
      <c r="F32" s="164">
        <v>2348</v>
      </c>
      <c r="G32" s="164">
        <v>2118</v>
      </c>
      <c r="H32" s="164">
        <v>2234</v>
      </c>
      <c r="I32" s="179">
        <f t="shared" si="13"/>
        <v>5.4768649669499458E-2</v>
      </c>
      <c r="J32" s="163">
        <f t="shared" si="12"/>
        <v>116</v>
      </c>
      <c r="K32" s="165">
        <f t="shared" si="11"/>
        <v>4.576884072074656E-3</v>
      </c>
    </row>
    <row r="33" spans="2:11" x14ac:dyDescent="0.25">
      <c r="B33" s="163" t="s">
        <v>133</v>
      </c>
      <c r="C33" s="164">
        <v>24</v>
      </c>
      <c r="D33" s="164">
        <v>1352</v>
      </c>
      <c r="E33" s="164">
        <v>2266</v>
      </c>
      <c r="F33" s="164">
        <v>1743</v>
      </c>
      <c r="G33" s="164">
        <v>2137</v>
      </c>
      <c r="H33" s="164">
        <v>3014</v>
      </c>
      <c r="I33" s="179">
        <f t="shared" si="13"/>
        <v>0.41038839494618617</v>
      </c>
      <c r="J33" s="163">
        <f t="shared" si="12"/>
        <v>877</v>
      </c>
      <c r="K33" s="165">
        <f t="shared" si="11"/>
        <v>6.1749008922260583E-3</v>
      </c>
    </row>
    <row r="34" spans="2:11" x14ac:dyDescent="0.25">
      <c r="B34" s="163" t="s">
        <v>136</v>
      </c>
      <c r="C34" s="164">
        <v>126</v>
      </c>
      <c r="D34" s="164">
        <v>811</v>
      </c>
      <c r="E34" s="164">
        <v>1891</v>
      </c>
      <c r="F34" s="164">
        <v>2106</v>
      </c>
      <c r="G34" s="164">
        <v>1206</v>
      </c>
      <c r="H34" s="164">
        <v>2100</v>
      </c>
      <c r="I34" s="179">
        <f t="shared" si="13"/>
        <v>0.74129353233830853</v>
      </c>
      <c r="J34" s="163">
        <f t="shared" si="12"/>
        <v>894</v>
      </c>
      <c r="K34" s="165">
        <f t="shared" si="11"/>
        <v>4.302352977330697E-3</v>
      </c>
    </row>
    <row r="35" spans="2:11" x14ac:dyDescent="0.25">
      <c r="B35" s="168" t="s">
        <v>149</v>
      </c>
      <c r="C35" s="169">
        <f t="shared" ref="C35:H35" si="14">C27-SUM(C28:C34)</f>
        <v>6623</v>
      </c>
      <c r="D35" s="169">
        <f t="shared" si="14"/>
        <v>24582</v>
      </c>
      <c r="E35" s="169">
        <f t="shared" si="14"/>
        <v>33049</v>
      </c>
      <c r="F35" s="169">
        <f t="shared" si="14"/>
        <v>33771</v>
      </c>
      <c r="G35" s="169">
        <f t="shared" si="14"/>
        <v>36979</v>
      </c>
      <c r="H35" s="169">
        <f t="shared" si="14"/>
        <v>35931</v>
      </c>
      <c r="I35" s="180">
        <f t="shared" si="13"/>
        <v>-2.8340409421563573E-2</v>
      </c>
      <c r="J35" s="168">
        <f>H35-G35</f>
        <v>-1048</v>
      </c>
      <c r="K35" s="170">
        <f t="shared" si="11"/>
        <v>7.3613259442128237E-2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43809</v>
      </c>
      <c r="D37" s="176">
        <f t="shared" si="15"/>
        <v>196098</v>
      </c>
      <c r="E37" s="176">
        <f t="shared" si="15"/>
        <v>204306</v>
      </c>
      <c r="F37" s="176">
        <f t="shared" si="15"/>
        <v>219623</v>
      </c>
      <c r="G37" s="176">
        <f t="shared" si="15"/>
        <v>223924</v>
      </c>
      <c r="H37" s="176">
        <f t="shared" si="15"/>
        <v>227835</v>
      </c>
      <c r="I37" s="177">
        <f>IFERROR(H37/G37-1,"-")</f>
        <v>1.7465747307122026E-2</v>
      </c>
      <c r="J37" s="176">
        <f>H37-G37</f>
        <v>3911</v>
      </c>
      <c r="K37" s="177">
        <f t="shared" ref="K37:K49" si="16">H37/H$9</f>
        <v>0.46677456694768543</v>
      </c>
    </row>
    <row r="38" spans="2:11" x14ac:dyDescent="0.25">
      <c r="B38" s="159" t="s">
        <v>102</v>
      </c>
      <c r="C38" s="160">
        <v>15685</v>
      </c>
      <c r="D38" s="160">
        <v>12609</v>
      </c>
      <c r="E38" s="160">
        <v>10643</v>
      </c>
      <c r="F38" s="160">
        <v>10511</v>
      </c>
      <c r="G38" s="160">
        <v>11460</v>
      </c>
      <c r="H38" s="160">
        <v>14717</v>
      </c>
      <c r="I38" s="178">
        <f>IFERROR(H38/G38-1,"-")</f>
        <v>0.28420593368237346</v>
      </c>
      <c r="J38" s="159">
        <f t="shared" ref="J38:J48" si="17">H38-G38</f>
        <v>3257</v>
      </c>
      <c r="K38" s="161">
        <f t="shared" si="16"/>
        <v>3.0151299413036129E-2</v>
      </c>
    </row>
    <row r="39" spans="2:11" x14ac:dyDescent="0.25">
      <c r="B39" s="163" t="s">
        <v>108</v>
      </c>
      <c r="C39" s="164">
        <v>14160</v>
      </c>
      <c r="D39" s="164">
        <v>9181</v>
      </c>
      <c r="E39" s="164">
        <v>6542</v>
      </c>
      <c r="F39" s="164">
        <v>5341</v>
      </c>
      <c r="G39" s="164">
        <v>5768</v>
      </c>
      <c r="H39" s="164">
        <v>8747</v>
      </c>
      <c r="I39" s="179">
        <f>IFERROR(H39/G39-1,"-")</f>
        <v>0.5164701803051317</v>
      </c>
      <c r="J39" s="163">
        <f t="shared" si="17"/>
        <v>2979</v>
      </c>
      <c r="K39" s="165">
        <f t="shared" si="16"/>
        <v>1.792032452033886E-2</v>
      </c>
    </row>
    <row r="40" spans="2:11" x14ac:dyDescent="0.25">
      <c r="B40" s="163" t="s">
        <v>105</v>
      </c>
      <c r="C40" s="164">
        <v>1525</v>
      </c>
      <c r="D40" s="164">
        <v>3428</v>
      </c>
      <c r="E40" s="164">
        <v>4101</v>
      </c>
      <c r="F40" s="164">
        <v>5170</v>
      </c>
      <c r="G40" s="164">
        <v>5692</v>
      </c>
      <c r="H40" s="164">
        <v>5970</v>
      </c>
      <c r="I40" s="179">
        <f>IFERROR(H40/G40-1,"-")</f>
        <v>4.8840477863668408E-2</v>
      </c>
      <c r="J40" s="163">
        <f t="shared" si="17"/>
        <v>278</v>
      </c>
      <c r="K40" s="165">
        <f t="shared" si="16"/>
        <v>1.2230974892697267E-2</v>
      </c>
    </row>
    <row r="41" spans="2:11" x14ac:dyDescent="0.25">
      <c r="B41" s="159" t="s">
        <v>112</v>
      </c>
      <c r="C41" s="160">
        <v>28124</v>
      </c>
      <c r="D41" s="160">
        <v>183489</v>
      </c>
      <c r="E41" s="160">
        <v>193663</v>
      </c>
      <c r="F41" s="160">
        <v>209112</v>
      </c>
      <c r="G41" s="160">
        <v>212464</v>
      </c>
      <c r="H41" s="160">
        <v>213118</v>
      </c>
      <c r="I41" s="178">
        <f>IFERROR(H41/G41-1,"-")</f>
        <v>3.078168536787329E-3</v>
      </c>
      <c r="J41" s="159">
        <f t="shared" si="17"/>
        <v>654</v>
      </c>
      <c r="K41" s="161">
        <f t="shared" si="16"/>
        <v>0.43662326753464931</v>
      </c>
    </row>
    <row r="42" spans="2:11" x14ac:dyDescent="0.25">
      <c r="B42" s="163" t="s">
        <v>115</v>
      </c>
      <c r="C42" s="164">
        <v>1009</v>
      </c>
      <c r="D42" s="164">
        <v>84219</v>
      </c>
      <c r="E42" s="164">
        <v>97787</v>
      </c>
      <c r="F42" s="164">
        <v>107454</v>
      </c>
      <c r="G42" s="164">
        <v>110577</v>
      </c>
      <c r="H42" s="164">
        <v>110668</v>
      </c>
      <c r="I42" s="179">
        <f t="shared" ref="I42:I49" si="18">IFERROR(H42/G42-1,"-")</f>
        <v>8.2295594924808313E-4</v>
      </c>
      <c r="J42" s="163">
        <f t="shared" si="17"/>
        <v>91</v>
      </c>
      <c r="K42" s="165">
        <f t="shared" si="16"/>
        <v>0.22672990442630173</v>
      </c>
    </row>
    <row r="43" spans="2:11" x14ac:dyDescent="0.25">
      <c r="B43" s="163" t="s">
        <v>118</v>
      </c>
      <c r="C43" s="164">
        <v>2070</v>
      </c>
      <c r="D43" s="164">
        <v>5041</v>
      </c>
      <c r="E43" s="164">
        <v>4711</v>
      </c>
      <c r="F43" s="164">
        <v>5722</v>
      </c>
      <c r="G43" s="164">
        <v>6731</v>
      </c>
      <c r="H43" s="164">
        <v>7022</v>
      </c>
      <c r="I43" s="179">
        <f t="shared" si="18"/>
        <v>4.3232803446739076E-2</v>
      </c>
      <c r="J43" s="163">
        <f t="shared" si="17"/>
        <v>291</v>
      </c>
      <c r="K43" s="165">
        <f t="shared" si="16"/>
        <v>1.4386248860388647E-2</v>
      </c>
    </row>
    <row r="44" spans="2:11" x14ac:dyDescent="0.25">
      <c r="B44" s="163" t="s">
        <v>121</v>
      </c>
      <c r="C44" s="164">
        <v>3864</v>
      </c>
      <c r="D44" s="164">
        <v>4358</v>
      </c>
      <c r="E44" s="164">
        <v>4060</v>
      </c>
      <c r="F44" s="164">
        <v>4459</v>
      </c>
      <c r="G44" s="164">
        <v>4355</v>
      </c>
      <c r="H44" s="164">
        <v>5311</v>
      </c>
      <c r="I44" s="179">
        <f t="shared" si="18"/>
        <v>0.21951779563719853</v>
      </c>
      <c r="J44" s="163">
        <f t="shared" si="17"/>
        <v>956</v>
      </c>
      <c r="K44" s="165">
        <f t="shared" si="16"/>
        <v>1.0880855553620635E-2</v>
      </c>
    </row>
    <row r="45" spans="2:11" x14ac:dyDescent="0.25">
      <c r="B45" s="163" t="s">
        <v>128</v>
      </c>
      <c r="C45" s="164">
        <v>775</v>
      </c>
      <c r="D45" s="164">
        <v>12369</v>
      </c>
      <c r="E45" s="164">
        <v>9571</v>
      </c>
      <c r="F45" s="164">
        <v>10739</v>
      </c>
      <c r="G45" s="164">
        <v>9918</v>
      </c>
      <c r="H45" s="164">
        <v>11720</v>
      </c>
      <c r="I45" s="179">
        <f t="shared" si="18"/>
        <v>0.18168985682597305</v>
      </c>
      <c r="J45" s="163">
        <f t="shared" si="17"/>
        <v>1802</v>
      </c>
      <c r="K45" s="165">
        <f t="shared" si="16"/>
        <v>2.4011227092531319E-2</v>
      </c>
    </row>
    <row r="46" spans="2:11" x14ac:dyDescent="0.25">
      <c r="B46" s="163" t="s">
        <v>124</v>
      </c>
      <c r="C46" s="164">
        <v>640</v>
      </c>
      <c r="D46" s="164">
        <v>3081</v>
      </c>
      <c r="E46" s="164">
        <v>3129</v>
      </c>
      <c r="F46" s="164">
        <v>4033</v>
      </c>
      <c r="G46" s="164">
        <v>3634</v>
      </c>
      <c r="H46" s="164">
        <v>3453</v>
      </c>
      <c r="I46" s="179">
        <f t="shared" si="18"/>
        <v>-4.9807374793615855E-2</v>
      </c>
      <c r="J46" s="163">
        <f t="shared" si="17"/>
        <v>-181</v>
      </c>
      <c r="K46" s="165">
        <f t="shared" si="16"/>
        <v>7.0742975384394755E-3</v>
      </c>
    </row>
    <row r="47" spans="2:11" x14ac:dyDescent="0.25">
      <c r="B47" s="163" t="s">
        <v>133</v>
      </c>
      <c r="C47" s="164">
        <v>79</v>
      </c>
      <c r="D47" s="164">
        <v>7567</v>
      </c>
      <c r="E47" s="164">
        <v>8059</v>
      </c>
      <c r="F47" s="164">
        <v>7857</v>
      </c>
      <c r="G47" s="164">
        <v>7093</v>
      </c>
      <c r="H47" s="164">
        <v>6224</v>
      </c>
      <c r="I47" s="179">
        <f t="shared" si="18"/>
        <v>-0.12251515578739602</v>
      </c>
      <c r="J47" s="163">
        <f t="shared" si="17"/>
        <v>-869</v>
      </c>
      <c r="K47" s="165">
        <f t="shared" si="16"/>
        <v>1.2751354729002981E-2</v>
      </c>
    </row>
    <row r="48" spans="2:11" x14ac:dyDescent="0.25">
      <c r="B48" s="163" t="s">
        <v>136</v>
      </c>
      <c r="C48" s="164">
        <v>881</v>
      </c>
      <c r="D48" s="164">
        <v>7474</v>
      </c>
      <c r="E48" s="164">
        <v>8296</v>
      </c>
      <c r="F48" s="164">
        <v>9369</v>
      </c>
      <c r="G48" s="164">
        <v>6869</v>
      </c>
      <c r="H48" s="164">
        <v>6774</v>
      </c>
      <c r="I48" s="179">
        <f t="shared" si="18"/>
        <v>-1.3830251856165376E-2</v>
      </c>
      <c r="J48" s="163">
        <f t="shared" si="17"/>
        <v>-95</v>
      </c>
      <c r="K48" s="165">
        <f t="shared" si="16"/>
        <v>1.3878161461161021E-2</v>
      </c>
    </row>
    <row r="49" spans="2:11" x14ac:dyDescent="0.25">
      <c r="B49" s="168" t="s">
        <v>149</v>
      </c>
      <c r="C49" s="169">
        <f t="shared" ref="C49:H49" si="19">C41-SUM(C42:C48)</f>
        <v>18806</v>
      </c>
      <c r="D49" s="169">
        <f t="shared" si="19"/>
        <v>59380</v>
      </c>
      <c r="E49" s="169">
        <f t="shared" si="19"/>
        <v>58050</v>
      </c>
      <c r="F49" s="169">
        <f t="shared" si="19"/>
        <v>59479</v>
      </c>
      <c r="G49" s="169">
        <f t="shared" si="19"/>
        <v>63287</v>
      </c>
      <c r="H49" s="169">
        <f t="shared" si="19"/>
        <v>61946</v>
      </c>
      <c r="I49" s="180">
        <f t="shared" si="18"/>
        <v>-2.118918577274953E-2</v>
      </c>
      <c r="J49" s="168">
        <f>H49-G49</f>
        <v>-1341</v>
      </c>
      <c r="K49" s="170">
        <f t="shared" si="16"/>
        <v>0.1269112178732035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IFERROR(C52+C55,"nd")</f>
        <v>0</v>
      </c>
      <c r="D51" s="176">
        <f t="shared" si="20"/>
        <v>0</v>
      </c>
      <c r="E51" s="176">
        <f t="shared" si="20"/>
        <v>0</v>
      </c>
      <c r="F51" s="176">
        <f t="shared" si="20"/>
        <v>0</v>
      </c>
      <c r="G51" s="176">
        <f t="shared" si="20"/>
        <v>0</v>
      </c>
      <c r="H51" s="176">
        <f t="shared" si="20"/>
        <v>0</v>
      </c>
      <c r="I51" s="177" t="str">
        <f>IFERROR(H51/G51-1,"-")</f>
        <v>-</v>
      </c>
      <c r="J51" s="176">
        <f>H51-G51</f>
        <v>0</v>
      </c>
      <c r="K51" s="177">
        <f t="shared" ref="K51:K63" si="21">H51/H$9</f>
        <v>0</v>
      </c>
    </row>
    <row r="52" spans="2:11" x14ac:dyDescent="0.25"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0">
        <v>0</v>
      </c>
      <c r="I52" s="178" t="str">
        <f>IFERROR(H52/G52-1,"-")</f>
        <v>-</v>
      </c>
      <c r="J52" s="159">
        <f t="shared" ref="J52:J62" si="22">H52-G52</f>
        <v>0</v>
      </c>
      <c r="K52" s="161">
        <f t="shared" si="21"/>
        <v>0</v>
      </c>
    </row>
    <row r="53" spans="2:11" x14ac:dyDescent="0.25"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79" t="str">
        <f>IFERROR(H53/G53-1,"-")</f>
        <v>-</v>
      </c>
      <c r="J53" s="163">
        <f t="shared" si="22"/>
        <v>0</v>
      </c>
      <c r="K53" s="165">
        <f t="shared" si="21"/>
        <v>0</v>
      </c>
    </row>
    <row r="54" spans="2:11" x14ac:dyDescent="0.25"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4">
        <v>0</v>
      </c>
      <c r="I54" s="179" t="str">
        <f>IFERROR(H54/G54-1,"-")</f>
        <v>-</v>
      </c>
      <c r="J54" s="163">
        <f t="shared" si="22"/>
        <v>0</v>
      </c>
      <c r="K54" s="165">
        <f t="shared" si="21"/>
        <v>0</v>
      </c>
    </row>
    <row r="55" spans="2:11" x14ac:dyDescent="0.25"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0">
        <v>0</v>
      </c>
      <c r="I55" s="178" t="str">
        <f>IFERROR(H55/G55-1,"-")</f>
        <v>-</v>
      </c>
      <c r="J55" s="159">
        <f t="shared" si="22"/>
        <v>0</v>
      </c>
      <c r="K55" s="161">
        <f t="shared" si="21"/>
        <v>0</v>
      </c>
    </row>
    <row r="56" spans="2:11" x14ac:dyDescent="0.25"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79" t="str">
        <f t="shared" ref="I56:I63" si="23">IFERROR(H56/G56-1,"-")</f>
        <v>-</v>
      </c>
      <c r="J56" s="163">
        <f t="shared" si="22"/>
        <v>0</v>
      </c>
      <c r="K56" s="165">
        <f t="shared" si="21"/>
        <v>0</v>
      </c>
    </row>
    <row r="57" spans="2:11" x14ac:dyDescent="0.25"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79" t="str">
        <f t="shared" si="23"/>
        <v>-</v>
      </c>
      <c r="J57" s="163">
        <f t="shared" si="22"/>
        <v>0</v>
      </c>
      <c r="K57" s="165">
        <f t="shared" si="21"/>
        <v>0</v>
      </c>
    </row>
    <row r="58" spans="2:11" x14ac:dyDescent="0.25"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79" t="str">
        <f t="shared" si="23"/>
        <v>-</v>
      </c>
      <c r="J58" s="163">
        <f t="shared" si="22"/>
        <v>0</v>
      </c>
      <c r="K58" s="165">
        <f t="shared" si="21"/>
        <v>0</v>
      </c>
    </row>
    <row r="59" spans="2:11" x14ac:dyDescent="0.25"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79" t="str">
        <f t="shared" si="23"/>
        <v>-</v>
      </c>
      <c r="J59" s="163">
        <f t="shared" si="22"/>
        <v>0</v>
      </c>
      <c r="K59" s="165">
        <f t="shared" si="21"/>
        <v>0</v>
      </c>
    </row>
    <row r="60" spans="2:11" x14ac:dyDescent="0.25"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79" t="str">
        <f t="shared" si="23"/>
        <v>-</v>
      </c>
      <c r="J60" s="163">
        <f t="shared" si="22"/>
        <v>0</v>
      </c>
      <c r="K60" s="165">
        <f t="shared" si="21"/>
        <v>0</v>
      </c>
    </row>
    <row r="61" spans="2:11" x14ac:dyDescent="0.25"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79" t="str">
        <f t="shared" si="23"/>
        <v>-</v>
      </c>
      <c r="J61" s="163">
        <f t="shared" si="22"/>
        <v>0</v>
      </c>
      <c r="K61" s="165">
        <f t="shared" si="21"/>
        <v>0</v>
      </c>
    </row>
    <row r="62" spans="2:11" x14ac:dyDescent="0.25"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4">
        <v>0</v>
      </c>
      <c r="I62" s="179" t="str">
        <f t="shared" si="23"/>
        <v>-</v>
      </c>
      <c r="J62" s="163">
        <f t="shared" si="22"/>
        <v>0</v>
      </c>
      <c r="K62" s="165">
        <f t="shared" si="21"/>
        <v>0</v>
      </c>
    </row>
    <row r="63" spans="2:11" x14ac:dyDescent="0.25">
      <c r="B63" s="168" t="s">
        <v>149</v>
      </c>
      <c r="C63" s="169">
        <f t="shared" ref="C63:H63" si="24">IFERROR(C55-SUM(C56:C62),"nd")</f>
        <v>0</v>
      </c>
      <c r="D63" s="169">
        <f t="shared" si="24"/>
        <v>0</v>
      </c>
      <c r="E63" s="169">
        <f t="shared" si="24"/>
        <v>0</v>
      </c>
      <c r="F63" s="169">
        <f t="shared" si="24"/>
        <v>0</v>
      </c>
      <c r="G63" s="169">
        <f t="shared" si="24"/>
        <v>0</v>
      </c>
      <c r="H63" s="169">
        <f t="shared" si="24"/>
        <v>0</v>
      </c>
      <c r="I63" s="180" t="str">
        <f t="shared" si="23"/>
        <v>-</v>
      </c>
      <c r="J63" s="168">
        <f>H63-G63</f>
        <v>0</v>
      </c>
      <c r="K63" s="170">
        <f t="shared" si="21"/>
        <v>0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 t="str">
        <f t="shared" ref="C65:H65" si="25">IFERROR(C66+C69,"nd")</f>
        <v>nd</v>
      </c>
      <c r="D65" s="176" t="str">
        <f t="shared" si="25"/>
        <v>nd</v>
      </c>
      <c r="E65" s="176" t="str">
        <f t="shared" si="25"/>
        <v>nd</v>
      </c>
      <c r="F65" s="176" t="str">
        <f t="shared" si="25"/>
        <v>nd</v>
      </c>
      <c r="G65" s="176" t="str">
        <f t="shared" si="25"/>
        <v>nd</v>
      </c>
      <c r="H65" s="176" t="str">
        <f t="shared" si="25"/>
        <v>nd</v>
      </c>
      <c r="I65" s="177" t="str">
        <f>IFERROR(H65/G65-1,"-")</f>
        <v>-</v>
      </c>
      <c r="J65" s="176" t="str">
        <f>IFERROR(H65-G65,"-")</f>
        <v>-</v>
      </c>
      <c r="K65" s="177" t="str">
        <f>IFERROR(H65/H$9,"-")</f>
        <v>-</v>
      </c>
    </row>
    <row r="66" spans="2:11" x14ac:dyDescent="0.25">
      <c r="B66" s="159" t="s">
        <v>102</v>
      </c>
      <c r="C66" s="160" t="s">
        <v>310</v>
      </c>
      <c r="D66" s="160" t="s">
        <v>310</v>
      </c>
      <c r="E66" s="160" t="s">
        <v>310</v>
      </c>
      <c r="F66" s="160" t="s">
        <v>310</v>
      </c>
      <c r="G66" s="160" t="s">
        <v>310</v>
      </c>
      <c r="H66" s="160" t="s">
        <v>310</v>
      </c>
      <c r="I66" s="178" t="str">
        <f>IFERROR(H66/G66-1,"-")</f>
        <v>-</v>
      </c>
      <c r="J66" s="181" t="str">
        <f t="shared" ref="J66:J77" si="26">IFERROR(H66-G66,"-")</f>
        <v>-</v>
      </c>
      <c r="K66" s="161" t="str">
        <f t="shared" ref="K66:K77" si="27">IFERROR(H66/H$9,"-")</f>
        <v>-</v>
      </c>
    </row>
    <row r="67" spans="2:11" x14ac:dyDescent="0.25">
      <c r="B67" s="163" t="s">
        <v>108</v>
      </c>
      <c r="C67" s="164" t="s">
        <v>310</v>
      </c>
      <c r="D67" s="164" t="s">
        <v>310</v>
      </c>
      <c r="E67" s="164" t="s">
        <v>310</v>
      </c>
      <c r="F67" s="164" t="s">
        <v>310</v>
      </c>
      <c r="G67" s="164" t="s">
        <v>310</v>
      </c>
      <c r="H67" s="164" t="s">
        <v>310</v>
      </c>
      <c r="I67" s="179" t="str">
        <f>IFERROR(H67/G67-1,"-")</f>
        <v>-</v>
      </c>
      <c r="J67" s="182" t="str">
        <f t="shared" si="26"/>
        <v>-</v>
      </c>
      <c r="K67" s="165" t="str">
        <f t="shared" si="27"/>
        <v>-</v>
      </c>
    </row>
    <row r="68" spans="2:11" x14ac:dyDescent="0.25">
      <c r="B68" s="163" t="s">
        <v>105</v>
      </c>
      <c r="C68" s="164" t="s">
        <v>310</v>
      </c>
      <c r="D68" s="164" t="s">
        <v>310</v>
      </c>
      <c r="E68" s="164" t="s">
        <v>310</v>
      </c>
      <c r="F68" s="164" t="s">
        <v>310</v>
      </c>
      <c r="G68" s="164" t="s">
        <v>310</v>
      </c>
      <c r="H68" s="164" t="s">
        <v>310</v>
      </c>
      <c r="I68" s="179" t="str">
        <f>IFERROR(H68/G68-1,"-")</f>
        <v>-</v>
      </c>
      <c r="J68" s="182" t="str">
        <f t="shared" si="26"/>
        <v>-</v>
      </c>
      <c r="K68" s="165" t="str">
        <f t="shared" si="27"/>
        <v>-</v>
      </c>
    </row>
    <row r="69" spans="2:11" x14ac:dyDescent="0.25">
      <c r="B69" s="159" t="s">
        <v>112</v>
      </c>
      <c r="C69" s="160" t="s">
        <v>310</v>
      </c>
      <c r="D69" s="160" t="s">
        <v>310</v>
      </c>
      <c r="E69" s="160" t="s">
        <v>310</v>
      </c>
      <c r="F69" s="160" t="s">
        <v>310</v>
      </c>
      <c r="G69" s="160" t="s">
        <v>310</v>
      </c>
      <c r="H69" s="160" t="s">
        <v>310</v>
      </c>
      <c r="I69" s="178" t="str">
        <f>IFERROR(H69/G69-1,"-")</f>
        <v>-</v>
      </c>
      <c r="J69" s="181" t="str">
        <f t="shared" si="26"/>
        <v>-</v>
      </c>
      <c r="K69" s="161" t="str">
        <f t="shared" si="27"/>
        <v>-</v>
      </c>
    </row>
    <row r="70" spans="2:11" x14ac:dyDescent="0.25">
      <c r="B70" s="163" t="s">
        <v>115</v>
      </c>
      <c r="C70" s="164" t="s">
        <v>310</v>
      </c>
      <c r="D70" s="164" t="s">
        <v>310</v>
      </c>
      <c r="E70" s="164" t="s">
        <v>310</v>
      </c>
      <c r="F70" s="164" t="s">
        <v>310</v>
      </c>
      <c r="G70" s="164" t="s">
        <v>310</v>
      </c>
      <c r="H70" s="164" t="s">
        <v>310</v>
      </c>
      <c r="I70" s="179" t="str">
        <f t="shared" ref="I70:I77" si="28">IFERROR(H70/G70-1,"-")</f>
        <v>-</v>
      </c>
      <c r="J70" s="182" t="str">
        <f t="shared" si="26"/>
        <v>-</v>
      </c>
      <c r="K70" s="165" t="str">
        <f t="shared" si="27"/>
        <v>-</v>
      </c>
    </row>
    <row r="71" spans="2:11" x14ac:dyDescent="0.25">
      <c r="B71" s="163" t="s">
        <v>118</v>
      </c>
      <c r="C71" s="164" t="s">
        <v>310</v>
      </c>
      <c r="D71" s="164" t="s">
        <v>310</v>
      </c>
      <c r="E71" s="164" t="s">
        <v>310</v>
      </c>
      <c r="F71" s="164" t="s">
        <v>310</v>
      </c>
      <c r="G71" s="164" t="s">
        <v>310</v>
      </c>
      <c r="H71" s="164" t="s">
        <v>310</v>
      </c>
      <c r="I71" s="179" t="str">
        <f t="shared" si="28"/>
        <v>-</v>
      </c>
      <c r="J71" s="182" t="str">
        <f t="shared" si="26"/>
        <v>-</v>
      </c>
      <c r="K71" s="165" t="str">
        <f t="shared" si="27"/>
        <v>-</v>
      </c>
    </row>
    <row r="72" spans="2:11" x14ac:dyDescent="0.25">
      <c r="B72" s="163" t="s">
        <v>121</v>
      </c>
      <c r="C72" s="164" t="s">
        <v>310</v>
      </c>
      <c r="D72" s="164" t="s">
        <v>310</v>
      </c>
      <c r="E72" s="164" t="s">
        <v>310</v>
      </c>
      <c r="F72" s="164" t="s">
        <v>310</v>
      </c>
      <c r="G72" s="164" t="s">
        <v>310</v>
      </c>
      <c r="H72" s="164" t="s">
        <v>310</v>
      </c>
      <c r="I72" s="179" t="str">
        <f t="shared" si="28"/>
        <v>-</v>
      </c>
      <c r="J72" s="182" t="str">
        <f t="shared" si="26"/>
        <v>-</v>
      </c>
      <c r="K72" s="165" t="str">
        <f t="shared" si="27"/>
        <v>-</v>
      </c>
    </row>
    <row r="73" spans="2:11" x14ac:dyDescent="0.25">
      <c r="B73" s="163" t="s">
        <v>128</v>
      </c>
      <c r="C73" s="164" t="s">
        <v>310</v>
      </c>
      <c r="D73" s="164" t="s">
        <v>310</v>
      </c>
      <c r="E73" s="164" t="s">
        <v>310</v>
      </c>
      <c r="F73" s="164" t="s">
        <v>310</v>
      </c>
      <c r="G73" s="164" t="s">
        <v>310</v>
      </c>
      <c r="H73" s="164" t="s">
        <v>310</v>
      </c>
      <c r="I73" s="179" t="str">
        <f t="shared" si="28"/>
        <v>-</v>
      </c>
      <c r="J73" s="182" t="str">
        <f t="shared" si="26"/>
        <v>-</v>
      </c>
      <c r="K73" s="165" t="str">
        <f t="shared" si="27"/>
        <v>-</v>
      </c>
    </row>
    <row r="74" spans="2:11" x14ac:dyDescent="0.25">
      <c r="B74" s="163" t="s">
        <v>124</v>
      </c>
      <c r="C74" s="164" t="s">
        <v>310</v>
      </c>
      <c r="D74" s="164" t="s">
        <v>310</v>
      </c>
      <c r="E74" s="164" t="s">
        <v>310</v>
      </c>
      <c r="F74" s="164" t="s">
        <v>310</v>
      </c>
      <c r="G74" s="164" t="s">
        <v>310</v>
      </c>
      <c r="H74" s="164" t="s">
        <v>310</v>
      </c>
      <c r="I74" s="179" t="str">
        <f t="shared" si="28"/>
        <v>-</v>
      </c>
      <c r="J74" s="182" t="str">
        <f t="shared" si="26"/>
        <v>-</v>
      </c>
      <c r="K74" s="165" t="str">
        <f t="shared" si="27"/>
        <v>-</v>
      </c>
    </row>
    <row r="75" spans="2:11" x14ac:dyDescent="0.25">
      <c r="B75" s="163" t="s">
        <v>133</v>
      </c>
      <c r="C75" s="164" t="s">
        <v>310</v>
      </c>
      <c r="D75" s="164" t="s">
        <v>310</v>
      </c>
      <c r="E75" s="164" t="s">
        <v>310</v>
      </c>
      <c r="F75" s="164" t="s">
        <v>310</v>
      </c>
      <c r="G75" s="164" t="s">
        <v>310</v>
      </c>
      <c r="H75" s="164" t="s">
        <v>310</v>
      </c>
      <c r="I75" s="179" t="str">
        <f t="shared" si="28"/>
        <v>-</v>
      </c>
      <c r="J75" s="182" t="str">
        <f t="shared" si="26"/>
        <v>-</v>
      </c>
      <c r="K75" s="165" t="str">
        <f t="shared" si="27"/>
        <v>-</v>
      </c>
    </row>
    <row r="76" spans="2:11" x14ac:dyDescent="0.25">
      <c r="B76" s="163" t="s">
        <v>136</v>
      </c>
      <c r="C76" s="164" t="s">
        <v>310</v>
      </c>
      <c r="D76" s="164" t="s">
        <v>310</v>
      </c>
      <c r="E76" s="164" t="s">
        <v>310</v>
      </c>
      <c r="F76" s="164" t="s">
        <v>310</v>
      </c>
      <c r="G76" s="164" t="s">
        <v>310</v>
      </c>
      <c r="H76" s="164" t="s">
        <v>310</v>
      </c>
      <c r="I76" s="179" t="str">
        <f t="shared" si="28"/>
        <v>-</v>
      </c>
      <c r="J76" s="182" t="str">
        <f t="shared" si="26"/>
        <v>-</v>
      </c>
      <c r="K76" s="165" t="str">
        <f t="shared" si="27"/>
        <v>-</v>
      </c>
    </row>
    <row r="77" spans="2:11" x14ac:dyDescent="0.25">
      <c r="B77" s="168" t="s">
        <v>149</v>
      </c>
      <c r="C77" s="169" t="str">
        <f t="shared" ref="C77:H77" si="29">IFERROR(C69-SUM(C70:C76),"nd")</f>
        <v>nd</v>
      </c>
      <c r="D77" s="169" t="str">
        <f t="shared" si="29"/>
        <v>nd</v>
      </c>
      <c r="E77" s="169" t="str">
        <f t="shared" si="29"/>
        <v>nd</v>
      </c>
      <c r="F77" s="169" t="str">
        <f t="shared" si="29"/>
        <v>nd</v>
      </c>
      <c r="G77" s="169" t="str">
        <f t="shared" si="29"/>
        <v>nd</v>
      </c>
      <c r="H77" s="169" t="str">
        <f t="shared" si="29"/>
        <v>nd</v>
      </c>
      <c r="I77" s="180" t="str">
        <f t="shared" si="28"/>
        <v>-</v>
      </c>
      <c r="J77" s="183" t="str">
        <f t="shared" si="26"/>
        <v>-</v>
      </c>
      <c r="K77" s="170" t="str">
        <f t="shared" si="27"/>
        <v>-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IFERROR(C80+C83,"nd")</f>
        <v>12355</v>
      </c>
      <c r="D79" s="176">
        <f t="shared" si="30"/>
        <v>48023</v>
      </c>
      <c r="E79" s="176">
        <f t="shared" si="30"/>
        <v>58261</v>
      </c>
      <c r="F79" s="176">
        <f t="shared" si="30"/>
        <v>64208</v>
      </c>
      <c r="G79" s="176">
        <f t="shared" si="30"/>
        <v>73707</v>
      </c>
      <c r="H79" s="176">
        <f t="shared" si="30"/>
        <v>64838</v>
      </c>
      <c r="I79" s="177">
        <f>IFERROR(H79/G79-1,"-")</f>
        <v>-0.12032778433527347</v>
      </c>
      <c r="J79" s="176">
        <f>IFERROR(H79-G79,"-")</f>
        <v>-8869</v>
      </c>
      <c r="K79" s="177">
        <f>IFERROR(H79/H$9,"-")</f>
        <v>0.13283617254484179</v>
      </c>
    </row>
    <row r="80" spans="2:11" x14ac:dyDescent="0.25">
      <c r="B80" s="159" t="s">
        <v>102</v>
      </c>
      <c r="C80" s="160">
        <v>5741</v>
      </c>
      <c r="D80" s="160">
        <v>18844</v>
      </c>
      <c r="E80" s="160">
        <v>21367</v>
      </c>
      <c r="F80" s="160">
        <v>25639</v>
      </c>
      <c r="G80" s="160">
        <v>29293</v>
      </c>
      <c r="H80" s="160">
        <v>28192</v>
      </c>
      <c r="I80" s="178">
        <f>IFERROR(H80/G80-1,"-")</f>
        <v>-3.7585771344689878E-2</v>
      </c>
      <c r="J80" s="181">
        <f t="shared" ref="J80:J91" si="31">IFERROR(H80-G80,"-")</f>
        <v>-1101</v>
      </c>
      <c r="K80" s="161">
        <f t="shared" ref="K80:K91" si="32">IFERROR(H80/H$9,"-")</f>
        <v>5.7758064350908106E-2</v>
      </c>
    </row>
    <row r="81" spans="2:11" x14ac:dyDescent="0.25">
      <c r="B81" s="163" t="s">
        <v>108</v>
      </c>
      <c r="C81" s="164">
        <v>3459</v>
      </c>
      <c r="D81" s="164">
        <v>8898</v>
      </c>
      <c r="E81" s="164">
        <v>11075</v>
      </c>
      <c r="F81" s="164">
        <v>10692</v>
      </c>
      <c r="G81" s="164">
        <v>9256</v>
      </c>
      <c r="H81" s="164">
        <v>11320</v>
      </c>
      <c r="I81" s="179">
        <f>IFERROR(H81/G81-1,"-")</f>
        <v>0.22299049265341409</v>
      </c>
      <c r="J81" s="182">
        <f t="shared" si="31"/>
        <v>2064</v>
      </c>
      <c r="K81" s="165">
        <f t="shared" si="32"/>
        <v>2.3191731287325473E-2</v>
      </c>
    </row>
    <row r="82" spans="2:11" x14ac:dyDescent="0.25">
      <c r="B82" s="163" t="s">
        <v>105</v>
      </c>
      <c r="C82" s="164">
        <v>2282</v>
      </c>
      <c r="D82" s="164">
        <v>9946</v>
      </c>
      <c r="E82" s="164">
        <v>10292</v>
      </c>
      <c r="F82" s="164">
        <v>14947</v>
      </c>
      <c r="G82" s="164">
        <v>20037</v>
      </c>
      <c r="H82" s="164">
        <v>16872</v>
      </c>
      <c r="I82" s="179">
        <f>IFERROR(H82/G82-1,"-")</f>
        <v>-0.15795777811049561</v>
      </c>
      <c r="J82" s="182">
        <f t="shared" si="31"/>
        <v>-3165</v>
      </c>
      <c r="K82" s="165">
        <f t="shared" si="32"/>
        <v>3.456633306358263E-2</v>
      </c>
    </row>
    <row r="83" spans="2:11" x14ac:dyDescent="0.25">
      <c r="B83" s="159" t="s">
        <v>112</v>
      </c>
      <c r="C83" s="160">
        <v>6614</v>
      </c>
      <c r="D83" s="160">
        <v>29179</v>
      </c>
      <c r="E83" s="160">
        <v>36894</v>
      </c>
      <c r="F83" s="160">
        <v>38569</v>
      </c>
      <c r="G83" s="160">
        <v>44414</v>
      </c>
      <c r="H83" s="160">
        <v>36646</v>
      </c>
      <c r="I83" s="178">
        <f>IFERROR(H83/G83-1,"-")</f>
        <v>-0.17489980636736169</v>
      </c>
      <c r="J83" s="181">
        <f t="shared" si="31"/>
        <v>-7768</v>
      </c>
      <c r="K83" s="161">
        <f t="shared" si="32"/>
        <v>7.5078108193933679E-2</v>
      </c>
    </row>
    <row r="84" spans="2:11" x14ac:dyDescent="0.25">
      <c r="B84" s="163" t="s">
        <v>115</v>
      </c>
      <c r="C84" s="164">
        <v>266</v>
      </c>
      <c r="D84" s="164">
        <v>3314</v>
      </c>
      <c r="E84" s="164">
        <v>4473</v>
      </c>
      <c r="F84" s="164">
        <v>5471</v>
      </c>
      <c r="G84" s="164">
        <v>5185</v>
      </c>
      <c r="H84" s="164">
        <v>4575</v>
      </c>
      <c r="I84" s="179">
        <f t="shared" ref="I84:I91" si="33">IFERROR(H84/G84-1,"-")</f>
        <v>-0.11764705882352944</v>
      </c>
      <c r="J84" s="182">
        <f t="shared" si="31"/>
        <v>-610</v>
      </c>
      <c r="K84" s="165">
        <f t="shared" si="32"/>
        <v>9.3729832720418765E-3</v>
      </c>
    </row>
    <row r="85" spans="2:11" x14ac:dyDescent="0.25">
      <c r="B85" s="163" t="s">
        <v>118</v>
      </c>
      <c r="C85" s="164">
        <v>1348</v>
      </c>
      <c r="D85" s="164">
        <v>6731</v>
      </c>
      <c r="E85" s="164">
        <v>7580</v>
      </c>
      <c r="F85" s="164">
        <v>8278</v>
      </c>
      <c r="G85" s="164">
        <v>9830</v>
      </c>
      <c r="H85" s="164">
        <v>7959</v>
      </c>
      <c r="I85" s="179">
        <f t="shared" si="33"/>
        <v>-0.19033570701932856</v>
      </c>
      <c r="J85" s="182">
        <f t="shared" si="31"/>
        <v>-1871</v>
      </c>
      <c r="K85" s="165">
        <f t="shared" si="32"/>
        <v>1.6305917784083343E-2</v>
      </c>
    </row>
    <row r="86" spans="2:11" x14ac:dyDescent="0.25">
      <c r="B86" s="163" t="s">
        <v>121</v>
      </c>
      <c r="C86" s="164">
        <v>1161</v>
      </c>
      <c r="D86" s="164">
        <v>2137</v>
      </c>
      <c r="E86" s="164">
        <v>2077</v>
      </c>
      <c r="F86" s="164">
        <v>2146</v>
      </c>
      <c r="G86" s="164">
        <v>5104</v>
      </c>
      <c r="H86" s="164">
        <v>3695</v>
      </c>
      <c r="I86" s="179">
        <f t="shared" si="33"/>
        <v>-0.27605799373040751</v>
      </c>
      <c r="J86" s="182">
        <f t="shared" si="31"/>
        <v>-1409</v>
      </c>
      <c r="K86" s="165">
        <f t="shared" si="32"/>
        <v>7.5700925005890126E-3</v>
      </c>
    </row>
    <row r="87" spans="2:11" x14ac:dyDescent="0.25">
      <c r="B87" s="163" t="s">
        <v>128</v>
      </c>
      <c r="C87" s="164">
        <v>161</v>
      </c>
      <c r="D87" s="164">
        <v>1709</v>
      </c>
      <c r="E87" s="164">
        <v>1543</v>
      </c>
      <c r="F87" s="164">
        <v>1872</v>
      </c>
      <c r="G87" s="164">
        <v>1471</v>
      </c>
      <c r="H87" s="164">
        <v>1135</v>
      </c>
      <c r="I87" s="179">
        <f t="shared" si="33"/>
        <v>-0.22841604350781786</v>
      </c>
      <c r="J87" s="182">
        <f t="shared" si="31"/>
        <v>-336</v>
      </c>
      <c r="K87" s="165">
        <f t="shared" si="32"/>
        <v>2.325319347271591E-3</v>
      </c>
    </row>
    <row r="88" spans="2:11" x14ac:dyDescent="0.25">
      <c r="B88" s="163" t="s">
        <v>124</v>
      </c>
      <c r="C88" s="164">
        <v>111</v>
      </c>
      <c r="D88" s="164">
        <v>316</v>
      </c>
      <c r="E88" s="164">
        <v>270</v>
      </c>
      <c r="F88" s="164">
        <v>332</v>
      </c>
      <c r="G88" s="164">
        <v>397</v>
      </c>
      <c r="H88" s="164">
        <v>345</v>
      </c>
      <c r="I88" s="179">
        <f t="shared" si="33"/>
        <v>-0.13098236775818639</v>
      </c>
      <c r="J88" s="182">
        <f t="shared" si="31"/>
        <v>-52</v>
      </c>
      <c r="K88" s="165">
        <f t="shared" si="32"/>
        <v>7.068151319900431E-4</v>
      </c>
    </row>
    <row r="89" spans="2:11" x14ac:dyDescent="0.25">
      <c r="B89" s="163" t="s">
        <v>133</v>
      </c>
      <c r="C89" s="164">
        <v>47</v>
      </c>
      <c r="D89" s="164">
        <v>1629</v>
      </c>
      <c r="E89" s="164">
        <v>2649</v>
      </c>
      <c r="F89" s="164">
        <v>1815</v>
      </c>
      <c r="G89" s="164">
        <v>1916</v>
      </c>
      <c r="H89" s="164">
        <v>1803</v>
      </c>
      <c r="I89" s="179">
        <f t="shared" si="33"/>
        <v>-5.8977035490605401E-2</v>
      </c>
      <c r="J89" s="182">
        <f t="shared" si="31"/>
        <v>-113</v>
      </c>
      <c r="K89" s="165">
        <f t="shared" si="32"/>
        <v>3.6938773419653557E-3</v>
      </c>
    </row>
    <row r="90" spans="2:11" x14ac:dyDescent="0.25">
      <c r="B90" s="163" t="s">
        <v>136</v>
      </c>
      <c r="C90" s="164">
        <v>194</v>
      </c>
      <c r="D90" s="164">
        <v>1702</v>
      </c>
      <c r="E90" s="164">
        <v>3091</v>
      </c>
      <c r="F90" s="164">
        <v>2941</v>
      </c>
      <c r="G90" s="164">
        <v>1920</v>
      </c>
      <c r="H90" s="164">
        <v>2270</v>
      </c>
      <c r="I90" s="179">
        <f t="shared" si="33"/>
        <v>0.18229166666666674</v>
      </c>
      <c r="J90" s="182">
        <f t="shared" si="31"/>
        <v>350</v>
      </c>
      <c r="K90" s="165">
        <f t="shared" si="32"/>
        <v>4.650638694543182E-3</v>
      </c>
    </row>
    <row r="91" spans="2:11" x14ac:dyDescent="0.25">
      <c r="B91" s="168" t="s">
        <v>149</v>
      </c>
      <c r="C91" s="169">
        <f t="shared" ref="C91:H91" si="34">IFERROR(C83-SUM(C84:C90),"nd")</f>
        <v>3326</v>
      </c>
      <c r="D91" s="169">
        <f t="shared" si="34"/>
        <v>11641</v>
      </c>
      <c r="E91" s="169">
        <f t="shared" si="34"/>
        <v>15211</v>
      </c>
      <c r="F91" s="169">
        <f t="shared" si="34"/>
        <v>15714</v>
      </c>
      <c r="G91" s="169">
        <f t="shared" si="34"/>
        <v>18591</v>
      </c>
      <c r="H91" s="169">
        <f t="shared" si="34"/>
        <v>14864</v>
      </c>
      <c r="I91" s="180">
        <f t="shared" si="33"/>
        <v>-0.20047334731859501</v>
      </c>
      <c r="J91" s="183">
        <f t="shared" si="31"/>
        <v>-3727</v>
      </c>
      <c r="K91" s="170">
        <f t="shared" si="32"/>
        <v>3.045246412144928E-2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 t="str">
        <f t="shared" ref="C93:H93" si="35">IFERROR(C94+C97,"nd")</f>
        <v>nd</v>
      </c>
      <c r="D93" s="176" t="str">
        <f t="shared" si="35"/>
        <v>nd</v>
      </c>
      <c r="E93" s="176" t="str">
        <f t="shared" si="35"/>
        <v>nd</v>
      </c>
      <c r="F93" s="176" t="str">
        <f t="shared" si="35"/>
        <v>nd</v>
      </c>
      <c r="G93" s="176" t="str">
        <f t="shared" si="35"/>
        <v>nd</v>
      </c>
      <c r="H93" s="176" t="str">
        <f t="shared" si="35"/>
        <v>nd</v>
      </c>
      <c r="I93" s="177" t="str">
        <f>IFERROR(H93/G93-1,"-")</f>
        <v>-</v>
      </c>
      <c r="J93" s="176" t="str">
        <f>IFERROR(H93-G93,"-")</f>
        <v>-</v>
      </c>
      <c r="K93" s="177" t="str">
        <f>IFERROR(H93/H$9,"-")</f>
        <v>-</v>
      </c>
    </row>
    <row r="94" spans="2:11" x14ac:dyDescent="0.25">
      <c r="B94" s="159" t="s">
        <v>102</v>
      </c>
      <c r="C94" s="160" t="s">
        <v>310</v>
      </c>
      <c r="D94" s="160" t="s">
        <v>310</v>
      </c>
      <c r="E94" s="160" t="s">
        <v>310</v>
      </c>
      <c r="F94" s="160" t="s">
        <v>310</v>
      </c>
      <c r="G94" s="160" t="s">
        <v>310</v>
      </c>
      <c r="H94" s="160" t="s">
        <v>310</v>
      </c>
      <c r="I94" s="178" t="str">
        <f>IFERROR(H94/G94-1,"-")</f>
        <v>-</v>
      </c>
      <c r="J94" s="181" t="str">
        <f t="shared" ref="J94:J105" si="36">IFERROR(H94-G94,"-")</f>
        <v>-</v>
      </c>
      <c r="K94" s="161" t="str">
        <f t="shared" ref="K94:K105" si="37">IFERROR(H94/H$9,"-")</f>
        <v>-</v>
      </c>
    </row>
    <row r="95" spans="2:11" x14ac:dyDescent="0.25">
      <c r="B95" s="163" t="s">
        <v>108</v>
      </c>
      <c r="C95" s="164" t="s">
        <v>310</v>
      </c>
      <c r="D95" s="164" t="s">
        <v>310</v>
      </c>
      <c r="E95" s="164" t="s">
        <v>310</v>
      </c>
      <c r="F95" s="164" t="s">
        <v>310</v>
      </c>
      <c r="G95" s="164" t="s">
        <v>310</v>
      </c>
      <c r="H95" s="164" t="s">
        <v>310</v>
      </c>
      <c r="I95" s="179" t="str">
        <f>IFERROR(H95/G95-1,"-")</f>
        <v>-</v>
      </c>
      <c r="J95" s="182" t="str">
        <f t="shared" si="36"/>
        <v>-</v>
      </c>
      <c r="K95" s="165" t="str">
        <f t="shared" si="37"/>
        <v>-</v>
      </c>
    </row>
    <row r="96" spans="2:11" x14ac:dyDescent="0.25">
      <c r="B96" s="163" t="s">
        <v>105</v>
      </c>
      <c r="C96" s="164" t="s">
        <v>310</v>
      </c>
      <c r="D96" s="164" t="s">
        <v>310</v>
      </c>
      <c r="E96" s="164" t="s">
        <v>310</v>
      </c>
      <c r="F96" s="164" t="s">
        <v>310</v>
      </c>
      <c r="G96" s="164" t="s">
        <v>310</v>
      </c>
      <c r="H96" s="164" t="s">
        <v>310</v>
      </c>
      <c r="I96" s="179" t="str">
        <f>IFERROR(H96/G96-1,"-")</f>
        <v>-</v>
      </c>
      <c r="J96" s="182" t="str">
        <f t="shared" si="36"/>
        <v>-</v>
      </c>
      <c r="K96" s="165" t="str">
        <f t="shared" si="37"/>
        <v>-</v>
      </c>
    </row>
    <row r="97" spans="2:11" x14ac:dyDescent="0.25">
      <c r="B97" s="159" t="s">
        <v>112</v>
      </c>
      <c r="C97" s="160" t="s">
        <v>310</v>
      </c>
      <c r="D97" s="160" t="s">
        <v>310</v>
      </c>
      <c r="E97" s="160" t="s">
        <v>310</v>
      </c>
      <c r="F97" s="160" t="s">
        <v>310</v>
      </c>
      <c r="G97" s="160" t="s">
        <v>310</v>
      </c>
      <c r="H97" s="160" t="s">
        <v>310</v>
      </c>
      <c r="I97" s="178" t="str">
        <f>IFERROR(H97/G97-1,"-")</f>
        <v>-</v>
      </c>
      <c r="J97" s="181" t="str">
        <f t="shared" si="36"/>
        <v>-</v>
      </c>
      <c r="K97" s="161" t="str">
        <f t="shared" si="37"/>
        <v>-</v>
      </c>
    </row>
    <row r="98" spans="2:11" x14ac:dyDescent="0.25">
      <c r="B98" s="163" t="s">
        <v>115</v>
      </c>
      <c r="C98" s="164" t="s">
        <v>310</v>
      </c>
      <c r="D98" s="164" t="s">
        <v>310</v>
      </c>
      <c r="E98" s="164" t="s">
        <v>310</v>
      </c>
      <c r="F98" s="164" t="s">
        <v>310</v>
      </c>
      <c r="G98" s="164" t="s">
        <v>310</v>
      </c>
      <c r="H98" s="164" t="s">
        <v>310</v>
      </c>
      <c r="I98" s="179" t="str">
        <f t="shared" ref="I98:I105" si="38">IFERROR(H98/G98-1,"-")</f>
        <v>-</v>
      </c>
      <c r="J98" s="182" t="str">
        <f t="shared" si="36"/>
        <v>-</v>
      </c>
      <c r="K98" s="165" t="str">
        <f t="shared" si="37"/>
        <v>-</v>
      </c>
    </row>
    <row r="99" spans="2:11" x14ac:dyDescent="0.25">
      <c r="B99" s="163" t="s">
        <v>118</v>
      </c>
      <c r="C99" s="164" t="s">
        <v>310</v>
      </c>
      <c r="D99" s="164" t="s">
        <v>310</v>
      </c>
      <c r="E99" s="164" t="s">
        <v>310</v>
      </c>
      <c r="F99" s="164" t="s">
        <v>310</v>
      </c>
      <c r="G99" s="164" t="s">
        <v>310</v>
      </c>
      <c r="H99" s="164" t="s">
        <v>310</v>
      </c>
      <c r="I99" s="179" t="str">
        <f t="shared" si="38"/>
        <v>-</v>
      </c>
      <c r="J99" s="182" t="str">
        <f t="shared" si="36"/>
        <v>-</v>
      </c>
      <c r="K99" s="165" t="str">
        <f t="shared" si="37"/>
        <v>-</v>
      </c>
    </row>
    <row r="100" spans="2:11" x14ac:dyDescent="0.25">
      <c r="B100" s="163" t="s">
        <v>121</v>
      </c>
      <c r="C100" s="164" t="s">
        <v>310</v>
      </c>
      <c r="D100" s="164" t="s">
        <v>310</v>
      </c>
      <c r="E100" s="164" t="s">
        <v>310</v>
      </c>
      <c r="F100" s="164" t="s">
        <v>310</v>
      </c>
      <c r="G100" s="164" t="s">
        <v>310</v>
      </c>
      <c r="H100" s="164" t="s">
        <v>310</v>
      </c>
      <c r="I100" s="179" t="str">
        <f t="shared" si="38"/>
        <v>-</v>
      </c>
      <c r="J100" s="182" t="str">
        <f t="shared" si="36"/>
        <v>-</v>
      </c>
      <c r="K100" s="165" t="str">
        <f t="shared" si="37"/>
        <v>-</v>
      </c>
    </row>
    <row r="101" spans="2:11" x14ac:dyDescent="0.25">
      <c r="B101" s="163" t="s">
        <v>128</v>
      </c>
      <c r="C101" s="164" t="s">
        <v>310</v>
      </c>
      <c r="D101" s="164" t="s">
        <v>310</v>
      </c>
      <c r="E101" s="164" t="s">
        <v>310</v>
      </c>
      <c r="F101" s="164" t="s">
        <v>310</v>
      </c>
      <c r="G101" s="164" t="s">
        <v>310</v>
      </c>
      <c r="H101" s="164" t="s">
        <v>310</v>
      </c>
      <c r="I101" s="179" t="str">
        <f t="shared" si="38"/>
        <v>-</v>
      </c>
      <c r="J101" s="182" t="str">
        <f t="shared" si="36"/>
        <v>-</v>
      </c>
      <c r="K101" s="165" t="str">
        <f t="shared" si="37"/>
        <v>-</v>
      </c>
    </row>
    <row r="102" spans="2:11" x14ac:dyDescent="0.25">
      <c r="B102" s="163" t="s">
        <v>124</v>
      </c>
      <c r="C102" s="164" t="s">
        <v>310</v>
      </c>
      <c r="D102" s="164" t="s">
        <v>310</v>
      </c>
      <c r="E102" s="164" t="s">
        <v>310</v>
      </c>
      <c r="F102" s="164" t="s">
        <v>310</v>
      </c>
      <c r="G102" s="164" t="s">
        <v>310</v>
      </c>
      <c r="H102" s="164" t="s">
        <v>310</v>
      </c>
      <c r="I102" s="179" t="str">
        <f t="shared" si="38"/>
        <v>-</v>
      </c>
      <c r="J102" s="182" t="str">
        <f t="shared" si="36"/>
        <v>-</v>
      </c>
      <c r="K102" s="165" t="str">
        <f t="shared" si="37"/>
        <v>-</v>
      </c>
    </row>
    <row r="103" spans="2:11" x14ac:dyDescent="0.25">
      <c r="B103" s="163" t="s">
        <v>133</v>
      </c>
      <c r="C103" s="164" t="s">
        <v>310</v>
      </c>
      <c r="D103" s="164" t="s">
        <v>310</v>
      </c>
      <c r="E103" s="164" t="s">
        <v>310</v>
      </c>
      <c r="F103" s="164" t="s">
        <v>310</v>
      </c>
      <c r="G103" s="164" t="s">
        <v>310</v>
      </c>
      <c r="H103" s="164" t="s">
        <v>310</v>
      </c>
      <c r="I103" s="179" t="str">
        <f t="shared" si="38"/>
        <v>-</v>
      </c>
      <c r="J103" s="182" t="str">
        <f t="shared" si="36"/>
        <v>-</v>
      </c>
      <c r="K103" s="165" t="str">
        <f t="shared" si="37"/>
        <v>-</v>
      </c>
    </row>
    <row r="104" spans="2:11" x14ac:dyDescent="0.25">
      <c r="B104" s="163" t="s">
        <v>136</v>
      </c>
      <c r="C104" s="164" t="s">
        <v>310</v>
      </c>
      <c r="D104" s="164" t="s">
        <v>310</v>
      </c>
      <c r="E104" s="164" t="s">
        <v>310</v>
      </c>
      <c r="F104" s="164" t="s">
        <v>310</v>
      </c>
      <c r="G104" s="164" t="s">
        <v>310</v>
      </c>
      <c r="H104" s="164" t="s">
        <v>310</v>
      </c>
      <c r="I104" s="179" t="str">
        <f t="shared" si="38"/>
        <v>-</v>
      </c>
      <c r="J104" s="182" t="str">
        <f t="shared" si="36"/>
        <v>-</v>
      </c>
      <c r="K104" s="165" t="str">
        <f t="shared" si="37"/>
        <v>-</v>
      </c>
    </row>
    <row r="105" spans="2:11" x14ac:dyDescent="0.25">
      <c r="B105" s="168" t="s">
        <v>149</v>
      </c>
      <c r="C105" s="169" t="str">
        <f t="shared" ref="C105:H105" si="39">IFERROR(C97-SUM(C98:C104),"nd")</f>
        <v>nd</v>
      </c>
      <c r="D105" s="169" t="str">
        <f t="shared" si="39"/>
        <v>nd</v>
      </c>
      <c r="E105" s="169" t="str">
        <f t="shared" si="39"/>
        <v>nd</v>
      </c>
      <c r="F105" s="169" t="str">
        <f t="shared" si="39"/>
        <v>nd</v>
      </c>
      <c r="G105" s="169" t="str">
        <f t="shared" si="39"/>
        <v>nd</v>
      </c>
      <c r="H105" s="169" t="str">
        <f t="shared" si="39"/>
        <v>nd</v>
      </c>
      <c r="I105" s="180" t="str">
        <f t="shared" si="38"/>
        <v>-</v>
      </c>
      <c r="J105" s="183" t="str">
        <f t="shared" si="36"/>
        <v>-</v>
      </c>
      <c r="K105" s="170" t="str">
        <f t="shared" si="37"/>
        <v>-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IFERROR(C108+C111,"nd")</f>
        <v>34</v>
      </c>
      <c r="D107" s="176">
        <f t="shared" si="40"/>
        <v>10187</v>
      </c>
      <c r="E107" s="176">
        <f t="shared" si="40"/>
        <v>11931</v>
      </c>
      <c r="F107" s="176">
        <f t="shared" si="40"/>
        <v>11919</v>
      </c>
      <c r="G107" s="176">
        <f t="shared" si="40"/>
        <v>12964</v>
      </c>
      <c r="H107" s="176">
        <f t="shared" si="40"/>
        <v>13594</v>
      </c>
      <c r="I107" s="177">
        <f>IFERROR(H107/G107-1,"-")</f>
        <v>4.8596112311015016E-2</v>
      </c>
      <c r="J107" s="176">
        <f>IFERROR(H107-G107,"-")</f>
        <v>630</v>
      </c>
      <c r="K107" s="177">
        <f>IFERROR(H107/H$9,"-")</f>
        <v>2.7850564939920715E-2</v>
      </c>
    </row>
    <row r="108" spans="2:11" x14ac:dyDescent="0.25">
      <c r="B108" s="159" t="s">
        <v>102</v>
      </c>
      <c r="C108" s="160">
        <v>28</v>
      </c>
      <c r="D108" s="160">
        <v>2061</v>
      </c>
      <c r="E108" s="160">
        <v>1945</v>
      </c>
      <c r="F108" s="160">
        <v>1386</v>
      </c>
      <c r="G108" s="160">
        <v>2037</v>
      </c>
      <c r="H108" s="160">
        <v>2114</v>
      </c>
      <c r="I108" s="178">
        <f>IFERROR(H108/G108-1,"-")</f>
        <v>3.7800687285223455E-2</v>
      </c>
      <c r="J108" s="181">
        <f t="shared" ref="J108:J119" si="41">IFERROR(H108-G108,"-")</f>
        <v>77</v>
      </c>
      <c r="K108" s="161">
        <f t="shared" ref="K108:K119" si="42">IFERROR(H108/H$9,"-")</f>
        <v>4.3310353305129022E-3</v>
      </c>
    </row>
    <row r="109" spans="2:11" x14ac:dyDescent="0.25">
      <c r="B109" s="163" t="s">
        <v>108</v>
      </c>
      <c r="C109" s="164">
        <v>22</v>
      </c>
      <c r="D109" s="164">
        <v>1458</v>
      </c>
      <c r="E109" s="164">
        <v>1307</v>
      </c>
      <c r="F109" s="164">
        <v>662</v>
      </c>
      <c r="G109" s="164">
        <v>1070</v>
      </c>
      <c r="H109" s="164">
        <v>1475</v>
      </c>
      <c r="I109" s="179">
        <f>IFERROR(H109/G109-1,"-")</f>
        <v>0.37850467289719636</v>
      </c>
      <c r="J109" s="182">
        <f t="shared" si="41"/>
        <v>405</v>
      </c>
      <c r="K109" s="165">
        <f t="shared" si="42"/>
        <v>3.0218907816965614E-3</v>
      </c>
    </row>
    <row r="110" spans="2:11" x14ac:dyDescent="0.25">
      <c r="B110" s="163" t="s">
        <v>105</v>
      </c>
      <c r="C110" s="164">
        <v>6</v>
      </c>
      <c r="D110" s="164">
        <v>603</v>
      </c>
      <c r="E110" s="164">
        <v>638</v>
      </c>
      <c r="F110" s="164">
        <v>724</v>
      </c>
      <c r="G110" s="164">
        <v>967</v>
      </c>
      <c r="H110" s="164">
        <v>639</v>
      </c>
      <c r="I110" s="179">
        <f>IFERROR(H110/G110-1,"-")</f>
        <v>-0.3391933815925543</v>
      </c>
      <c r="J110" s="182">
        <f t="shared" si="41"/>
        <v>-328</v>
      </c>
      <c r="K110" s="165">
        <f t="shared" si="42"/>
        <v>1.3091445488163408E-3</v>
      </c>
    </row>
    <row r="111" spans="2:11" x14ac:dyDescent="0.25">
      <c r="B111" s="159" t="s">
        <v>112</v>
      </c>
      <c r="C111" s="160">
        <v>6</v>
      </c>
      <c r="D111" s="160">
        <v>8126</v>
      </c>
      <c r="E111" s="160">
        <v>9986</v>
      </c>
      <c r="F111" s="160">
        <v>10533</v>
      </c>
      <c r="G111" s="160">
        <v>10927</v>
      </c>
      <c r="H111" s="160">
        <v>11480</v>
      </c>
      <c r="I111" s="178">
        <f>IFERROR(H111/G111-1,"-")</f>
        <v>5.0608584240871224E-2</v>
      </c>
      <c r="J111" s="181">
        <f t="shared" si="41"/>
        <v>553</v>
      </c>
      <c r="K111" s="161">
        <f t="shared" si="42"/>
        <v>2.3519529609407813E-2</v>
      </c>
    </row>
    <row r="112" spans="2:11" x14ac:dyDescent="0.25">
      <c r="B112" s="163" t="s">
        <v>115</v>
      </c>
      <c r="C112" s="164">
        <v>0</v>
      </c>
      <c r="D112" s="164">
        <v>4896</v>
      </c>
      <c r="E112" s="164">
        <v>5884</v>
      </c>
      <c r="F112" s="164">
        <v>5857</v>
      </c>
      <c r="G112" s="164">
        <v>5915</v>
      </c>
      <c r="H112" s="164">
        <v>6328</v>
      </c>
      <c r="I112" s="179">
        <f t="shared" ref="I112:I119" si="43">IFERROR(H112/G112-1,"-")</f>
        <v>6.9822485207100549E-2</v>
      </c>
      <c r="J112" s="182">
        <f t="shared" si="41"/>
        <v>413</v>
      </c>
      <c r="K112" s="165">
        <f t="shared" si="42"/>
        <v>1.2964423638356501E-2</v>
      </c>
    </row>
    <row r="113" spans="2:11" x14ac:dyDescent="0.25">
      <c r="B113" s="163" t="s">
        <v>118</v>
      </c>
      <c r="C113" s="164">
        <v>4</v>
      </c>
      <c r="D113" s="164">
        <v>362</v>
      </c>
      <c r="E113" s="164">
        <v>584</v>
      </c>
      <c r="F113" s="164">
        <v>576</v>
      </c>
      <c r="G113" s="164">
        <v>615</v>
      </c>
      <c r="H113" s="164">
        <v>793</v>
      </c>
      <c r="I113" s="179">
        <f t="shared" si="43"/>
        <v>0.2894308943089432</v>
      </c>
      <c r="J113" s="182">
        <f t="shared" si="41"/>
        <v>178</v>
      </c>
      <c r="K113" s="165">
        <f t="shared" si="42"/>
        <v>1.6246504338205919E-3</v>
      </c>
    </row>
    <row r="114" spans="2:11" x14ac:dyDescent="0.25">
      <c r="B114" s="163" t="s">
        <v>121</v>
      </c>
      <c r="C114" s="164">
        <v>0</v>
      </c>
      <c r="D114" s="164">
        <v>394</v>
      </c>
      <c r="E114" s="164">
        <v>549</v>
      </c>
      <c r="F114" s="164">
        <v>499</v>
      </c>
      <c r="G114" s="164">
        <v>597</v>
      </c>
      <c r="H114" s="164">
        <v>726</v>
      </c>
      <c r="I114" s="179">
        <f t="shared" si="43"/>
        <v>0.21608040201005019</v>
      </c>
      <c r="J114" s="182">
        <f t="shared" si="41"/>
        <v>129</v>
      </c>
      <c r="K114" s="165">
        <f t="shared" si="42"/>
        <v>1.4873848864486124E-3</v>
      </c>
    </row>
    <row r="115" spans="2:11" x14ac:dyDescent="0.25">
      <c r="B115" s="163" t="s">
        <v>128</v>
      </c>
      <c r="C115" s="164">
        <v>1</v>
      </c>
      <c r="D115" s="164">
        <v>199</v>
      </c>
      <c r="E115" s="164">
        <v>214</v>
      </c>
      <c r="F115" s="164">
        <v>230</v>
      </c>
      <c r="G115" s="164">
        <v>261</v>
      </c>
      <c r="H115" s="164">
        <v>270</v>
      </c>
      <c r="I115" s="179">
        <f t="shared" si="43"/>
        <v>3.4482758620689724E-2</v>
      </c>
      <c r="J115" s="182">
        <f t="shared" si="41"/>
        <v>9</v>
      </c>
      <c r="K115" s="165">
        <f t="shared" si="42"/>
        <v>5.5315966851394679E-4</v>
      </c>
    </row>
    <row r="116" spans="2:11" x14ac:dyDescent="0.25">
      <c r="B116" s="163" t="s">
        <v>124</v>
      </c>
      <c r="C116" s="164">
        <v>1</v>
      </c>
      <c r="D116" s="164">
        <v>173</v>
      </c>
      <c r="E116" s="164">
        <v>207</v>
      </c>
      <c r="F116" s="164">
        <v>162</v>
      </c>
      <c r="G116" s="164">
        <v>201</v>
      </c>
      <c r="H116" s="164">
        <v>307</v>
      </c>
      <c r="I116" s="179">
        <f t="shared" si="43"/>
        <v>0.52736318407960203</v>
      </c>
      <c r="J116" s="182">
        <f t="shared" si="41"/>
        <v>106</v>
      </c>
      <c r="K116" s="165">
        <f t="shared" si="42"/>
        <v>6.2896303049548761E-4</v>
      </c>
    </row>
    <row r="117" spans="2:11" x14ac:dyDescent="0.25">
      <c r="B117" s="163" t="s">
        <v>133</v>
      </c>
      <c r="C117" s="164">
        <v>0</v>
      </c>
      <c r="D117" s="164">
        <v>52</v>
      </c>
      <c r="E117" s="164">
        <v>108</v>
      </c>
      <c r="F117" s="164">
        <v>65</v>
      </c>
      <c r="G117" s="164">
        <v>55</v>
      </c>
      <c r="H117" s="164">
        <v>37</v>
      </c>
      <c r="I117" s="179">
        <f t="shared" si="43"/>
        <v>-0.32727272727272727</v>
      </c>
      <c r="J117" s="182">
        <f t="shared" si="41"/>
        <v>-18</v>
      </c>
      <c r="K117" s="165">
        <f t="shared" si="42"/>
        <v>7.5803361981540858E-5</v>
      </c>
    </row>
    <row r="118" spans="2:11" x14ac:dyDescent="0.25">
      <c r="B118" s="163" t="s">
        <v>136</v>
      </c>
      <c r="C118" s="164">
        <v>0</v>
      </c>
      <c r="D118" s="164">
        <v>70</v>
      </c>
      <c r="E118" s="164">
        <v>60</v>
      </c>
      <c r="F118" s="164">
        <v>65</v>
      </c>
      <c r="G118" s="164">
        <v>53</v>
      </c>
      <c r="H118" s="164">
        <v>67</v>
      </c>
      <c r="I118" s="179">
        <f t="shared" si="43"/>
        <v>0.26415094339622636</v>
      </c>
      <c r="J118" s="182">
        <f t="shared" si="41"/>
        <v>14</v>
      </c>
      <c r="K118" s="165">
        <f t="shared" si="42"/>
        <v>1.3726554737197939E-4</v>
      </c>
    </row>
    <row r="119" spans="2:11" x14ac:dyDescent="0.25">
      <c r="B119" s="168" t="s">
        <v>149</v>
      </c>
      <c r="C119" s="169">
        <f t="shared" ref="C119:H119" si="44">IFERROR(C111-SUM(C112:C118),"nd")</f>
        <v>0</v>
      </c>
      <c r="D119" s="169">
        <f t="shared" si="44"/>
        <v>1980</v>
      </c>
      <c r="E119" s="169">
        <f t="shared" si="44"/>
        <v>2380</v>
      </c>
      <c r="F119" s="169">
        <f t="shared" si="44"/>
        <v>3079</v>
      </c>
      <c r="G119" s="169">
        <f t="shared" si="44"/>
        <v>3230</v>
      </c>
      <c r="H119" s="169">
        <f t="shared" si="44"/>
        <v>2952</v>
      </c>
      <c r="I119" s="180">
        <f t="shared" si="43"/>
        <v>-8.6068111455108398E-2</v>
      </c>
      <c r="J119" s="183">
        <f t="shared" si="41"/>
        <v>-278</v>
      </c>
      <c r="K119" s="170">
        <f t="shared" si="42"/>
        <v>6.0478790424191515E-3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 t="str">
        <f t="shared" ref="C121:H121" si="45">IFERROR(C122+C125,"nd")</f>
        <v>nd</v>
      </c>
      <c r="D121" s="176" t="str">
        <f t="shared" si="45"/>
        <v>nd</v>
      </c>
      <c r="E121" s="176" t="str">
        <f t="shared" si="45"/>
        <v>nd</v>
      </c>
      <c r="F121" s="176" t="str">
        <f t="shared" si="45"/>
        <v>nd</v>
      </c>
      <c r="G121" s="176" t="str">
        <f t="shared" si="45"/>
        <v>nd</v>
      </c>
      <c r="H121" s="176" t="str">
        <f t="shared" si="45"/>
        <v>nd</v>
      </c>
      <c r="I121" s="177" t="str">
        <f>IFERROR(H121/G121-1,"-")</f>
        <v>-</v>
      </c>
      <c r="J121" s="176" t="str">
        <f>IFERROR(H121-G121,"-")</f>
        <v>-</v>
      </c>
      <c r="K121" s="177" t="str">
        <f>IFERROR(H121/H$9,"-")</f>
        <v>-</v>
      </c>
    </row>
    <row r="122" spans="2:11" x14ac:dyDescent="0.25">
      <c r="B122" s="159" t="s">
        <v>102</v>
      </c>
      <c r="C122" s="160" t="s">
        <v>310</v>
      </c>
      <c r="D122" s="160" t="s">
        <v>310</v>
      </c>
      <c r="E122" s="160" t="s">
        <v>310</v>
      </c>
      <c r="F122" s="160" t="s">
        <v>310</v>
      </c>
      <c r="G122" s="160" t="s">
        <v>310</v>
      </c>
      <c r="H122" s="160" t="s">
        <v>310</v>
      </c>
      <c r="I122" s="178" t="str">
        <f>IFERROR(H122/G122-1,"-")</f>
        <v>-</v>
      </c>
      <c r="J122" s="181" t="str">
        <f t="shared" ref="J122:J133" si="46">IFERROR(H122-G122,"-")</f>
        <v>-</v>
      </c>
      <c r="K122" s="161" t="str">
        <f t="shared" ref="K122:K133" si="47">IFERROR(H122/H$9,"-")</f>
        <v>-</v>
      </c>
    </row>
    <row r="123" spans="2:11" x14ac:dyDescent="0.25">
      <c r="B123" s="163" t="s">
        <v>108</v>
      </c>
      <c r="C123" s="164" t="s">
        <v>310</v>
      </c>
      <c r="D123" s="164" t="s">
        <v>310</v>
      </c>
      <c r="E123" s="164" t="s">
        <v>310</v>
      </c>
      <c r="F123" s="164" t="s">
        <v>310</v>
      </c>
      <c r="G123" s="164" t="s">
        <v>310</v>
      </c>
      <c r="H123" s="164" t="s">
        <v>310</v>
      </c>
      <c r="I123" s="179" t="str">
        <f>IFERROR(H123/G123-1,"-")</f>
        <v>-</v>
      </c>
      <c r="J123" s="182" t="str">
        <f t="shared" si="46"/>
        <v>-</v>
      </c>
      <c r="K123" s="165" t="str">
        <f t="shared" si="47"/>
        <v>-</v>
      </c>
    </row>
    <row r="124" spans="2:11" x14ac:dyDescent="0.25">
      <c r="B124" s="163" t="s">
        <v>105</v>
      </c>
      <c r="C124" s="164" t="s">
        <v>310</v>
      </c>
      <c r="D124" s="164" t="s">
        <v>310</v>
      </c>
      <c r="E124" s="164" t="s">
        <v>310</v>
      </c>
      <c r="F124" s="164" t="s">
        <v>310</v>
      </c>
      <c r="G124" s="164" t="s">
        <v>310</v>
      </c>
      <c r="H124" s="164" t="s">
        <v>310</v>
      </c>
      <c r="I124" s="179" t="str">
        <f>IFERROR(H124/G124-1,"-")</f>
        <v>-</v>
      </c>
      <c r="J124" s="182" t="str">
        <f t="shared" si="46"/>
        <v>-</v>
      </c>
      <c r="K124" s="165" t="str">
        <f t="shared" si="47"/>
        <v>-</v>
      </c>
    </row>
    <row r="125" spans="2:11" x14ac:dyDescent="0.25">
      <c r="B125" s="159" t="s">
        <v>112</v>
      </c>
      <c r="C125" s="160" t="s">
        <v>310</v>
      </c>
      <c r="D125" s="160" t="s">
        <v>310</v>
      </c>
      <c r="E125" s="160" t="s">
        <v>310</v>
      </c>
      <c r="F125" s="160" t="s">
        <v>310</v>
      </c>
      <c r="G125" s="160" t="s">
        <v>310</v>
      </c>
      <c r="H125" s="160" t="s">
        <v>310</v>
      </c>
      <c r="I125" s="178" t="str">
        <f>IFERROR(H125/G125-1,"-")</f>
        <v>-</v>
      </c>
      <c r="J125" s="181" t="str">
        <f t="shared" si="46"/>
        <v>-</v>
      </c>
      <c r="K125" s="161" t="str">
        <f t="shared" si="47"/>
        <v>-</v>
      </c>
    </row>
    <row r="126" spans="2:11" x14ac:dyDescent="0.25">
      <c r="B126" s="163" t="s">
        <v>115</v>
      </c>
      <c r="C126" s="164" t="s">
        <v>310</v>
      </c>
      <c r="D126" s="164" t="s">
        <v>310</v>
      </c>
      <c r="E126" s="164" t="s">
        <v>310</v>
      </c>
      <c r="F126" s="164" t="s">
        <v>310</v>
      </c>
      <c r="G126" s="164" t="s">
        <v>310</v>
      </c>
      <c r="H126" s="164" t="s">
        <v>310</v>
      </c>
      <c r="I126" s="179" t="str">
        <f t="shared" ref="I126:I133" si="48">IFERROR(H126/G126-1,"-")</f>
        <v>-</v>
      </c>
      <c r="J126" s="182" t="str">
        <f t="shared" si="46"/>
        <v>-</v>
      </c>
      <c r="K126" s="165" t="str">
        <f t="shared" si="47"/>
        <v>-</v>
      </c>
    </row>
    <row r="127" spans="2:11" x14ac:dyDescent="0.25">
      <c r="B127" s="163" t="s">
        <v>118</v>
      </c>
      <c r="C127" s="164" t="s">
        <v>310</v>
      </c>
      <c r="D127" s="164" t="s">
        <v>310</v>
      </c>
      <c r="E127" s="164" t="s">
        <v>310</v>
      </c>
      <c r="F127" s="164" t="s">
        <v>310</v>
      </c>
      <c r="G127" s="164" t="s">
        <v>310</v>
      </c>
      <c r="H127" s="164" t="s">
        <v>310</v>
      </c>
      <c r="I127" s="179" t="str">
        <f t="shared" si="48"/>
        <v>-</v>
      </c>
      <c r="J127" s="182" t="str">
        <f t="shared" si="46"/>
        <v>-</v>
      </c>
      <c r="K127" s="165" t="str">
        <f t="shared" si="47"/>
        <v>-</v>
      </c>
    </row>
    <row r="128" spans="2:11" x14ac:dyDescent="0.25">
      <c r="B128" s="163" t="s">
        <v>121</v>
      </c>
      <c r="C128" s="164" t="s">
        <v>310</v>
      </c>
      <c r="D128" s="164" t="s">
        <v>310</v>
      </c>
      <c r="E128" s="164" t="s">
        <v>310</v>
      </c>
      <c r="F128" s="164" t="s">
        <v>310</v>
      </c>
      <c r="G128" s="164" t="s">
        <v>310</v>
      </c>
      <c r="H128" s="164" t="s">
        <v>310</v>
      </c>
      <c r="I128" s="179" t="str">
        <f t="shared" si="48"/>
        <v>-</v>
      </c>
      <c r="J128" s="182" t="str">
        <f t="shared" si="46"/>
        <v>-</v>
      </c>
      <c r="K128" s="165" t="str">
        <f t="shared" si="47"/>
        <v>-</v>
      </c>
    </row>
    <row r="129" spans="2:11" x14ac:dyDescent="0.25">
      <c r="B129" s="163" t="s">
        <v>128</v>
      </c>
      <c r="C129" s="164" t="s">
        <v>310</v>
      </c>
      <c r="D129" s="164" t="s">
        <v>310</v>
      </c>
      <c r="E129" s="164" t="s">
        <v>310</v>
      </c>
      <c r="F129" s="164" t="s">
        <v>310</v>
      </c>
      <c r="G129" s="164" t="s">
        <v>310</v>
      </c>
      <c r="H129" s="164" t="s">
        <v>310</v>
      </c>
      <c r="I129" s="179" t="str">
        <f t="shared" si="48"/>
        <v>-</v>
      </c>
      <c r="J129" s="182" t="str">
        <f t="shared" si="46"/>
        <v>-</v>
      </c>
      <c r="K129" s="165" t="str">
        <f t="shared" si="47"/>
        <v>-</v>
      </c>
    </row>
    <row r="130" spans="2:11" x14ac:dyDescent="0.25">
      <c r="B130" s="163" t="s">
        <v>124</v>
      </c>
      <c r="C130" s="164" t="s">
        <v>310</v>
      </c>
      <c r="D130" s="164" t="s">
        <v>310</v>
      </c>
      <c r="E130" s="164" t="s">
        <v>310</v>
      </c>
      <c r="F130" s="164" t="s">
        <v>310</v>
      </c>
      <c r="G130" s="164" t="s">
        <v>310</v>
      </c>
      <c r="H130" s="164" t="s">
        <v>310</v>
      </c>
      <c r="I130" s="179" t="str">
        <f t="shared" si="48"/>
        <v>-</v>
      </c>
      <c r="J130" s="182" t="str">
        <f t="shared" si="46"/>
        <v>-</v>
      </c>
      <c r="K130" s="165" t="str">
        <f t="shared" si="47"/>
        <v>-</v>
      </c>
    </row>
    <row r="131" spans="2:11" x14ac:dyDescent="0.25">
      <c r="B131" s="163" t="s">
        <v>133</v>
      </c>
      <c r="C131" s="164" t="s">
        <v>310</v>
      </c>
      <c r="D131" s="164" t="s">
        <v>310</v>
      </c>
      <c r="E131" s="164" t="s">
        <v>310</v>
      </c>
      <c r="F131" s="164" t="s">
        <v>310</v>
      </c>
      <c r="G131" s="164" t="s">
        <v>310</v>
      </c>
      <c r="H131" s="164" t="s">
        <v>310</v>
      </c>
      <c r="I131" s="179" t="str">
        <f t="shared" si="48"/>
        <v>-</v>
      </c>
      <c r="J131" s="182" t="str">
        <f t="shared" si="46"/>
        <v>-</v>
      </c>
      <c r="K131" s="165" t="str">
        <f t="shared" si="47"/>
        <v>-</v>
      </c>
    </row>
    <row r="132" spans="2:11" x14ac:dyDescent="0.25">
      <c r="B132" s="163" t="s">
        <v>136</v>
      </c>
      <c r="C132" s="164" t="s">
        <v>310</v>
      </c>
      <c r="D132" s="164" t="s">
        <v>310</v>
      </c>
      <c r="E132" s="164" t="s">
        <v>310</v>
      </c>
      <c r="F132" s="164" t="s">
        <v>310</v>
      </c>
      <c r="G132" s="164" t="s">
        <v>310</v>
      </c>
      <c r="H132" s="164" t="s">
        <v>310</v>
      </c>
      <c r="I132" s="179" t="str">
        <f t="shared" si="48"/>
        <v>-</v>
      </c>
      <c r="J132" s="182" t="str">
        <f t="shared" si="46"/>
        <v>-</v>
      </c>
      <c r="K132" s="165" t="str">
        <f t="shared" si="47"/>
        <v>-</v>
      </c>
    </row>
    <row r="133" spans="2:11" x14ac:dyDescent="0.25">
      <c r="B133" s="168" t="s">
        <v>149</v>
      </c>
      <c r="C133" s="169" t="str">
        <f t="shared" ref="C133:H133" si="49">IFERROR(C125-SUM(C126:C132),"nd")</f>
        <v>nd</v>
      </c>
      <c r="D133" s="169" t="str">
        <f t="shared" si="49"/>
        <v>nd</v>
      </c>
      <c r="E133" s="169" t="str">
        <f t="shared" si="49"/>
        <v>nd</v>
      </c>
      <c r="F133" s="169" t="str">
        <f t="shared" si="49"/>
        <v>nd</v>
      </c>
      <c r="G133" s="169" t="str">
        <f t="shared" si="49"/>
        <v>nd</v>
      </c>
      <c r="H133" s="169" t="str">
        <f t="shared" si="49"/>
        <v>nd</v>
      </c>
      <c r="I133" s="180" t="str">
        <f t="shared" si="48"/>
        <v>-</v>
      </c>
      <c r="J133" s="183" t="str">
        <f t="shared" si="46"/>
        <v>-</v>
      </c>
      <c r="K133" s="170" t="str">
        <f t="shared" si="47"/>
        <v>-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IFERROR(C136+C139,"nd")</f>
        <v>4831</v>
      </c>
      <c r="D135" s="176">
        <f t="shared" si="50"/>
        <v>18374</v>
      </c>
      <c r="E135" s="176">
        <f t="shared" si="50"/>
        <v>19874</v>
      </c>
      <c r="F135" s="176">
        <f t="shared" si="50"/>
        <v>20869</v>
      </c>
      <c r="G135" s="176">
        <f t="shared" si="50"/>
        <v>21438</v>
      </c>
      <c r="H135" s="176">
        <f t="shared" si="50"/>
        <v>20526</v>
      </c>
      <c r="I135" s="177">
        <f>IFERROR(H135/G135-1,"-")</f>
        <v>-4.2541281835992151E-2</v>
      </c>
      <c r="J135" s="176">
        <f>IFERROR(H135-G135,"-")</f>
        <v>-912</v>
      </c>
      <c r="K135" s="177">
        <f>IFERROR(H135/H$9,"-")</f>
        <v>4.2052427244138046E-2</v>
      </c>
    </row>
    <row r="136" spans="2:11" x14ac:dyDescent="0.25">
      <c r="B136" s="159" t="s">
        <v>102</v>
      </c>
      <c r="C136" s="160">
        <v>2118</v>
      </c>
      <c r="D136" s="160">
        <v>1787</v>
      </c>
      <c r="E136" s="160">
        <v>2871</v>
      </c>
      <c r="F136" s="160">
        <v>2186</v>
      </c>
      <c r="G136" s="160">
        <v>2113</v>
      </c>
      <c r="H136" s="160">
        <v>2510</v>
      </c>
      <c r="I136" s="178">
        <f>IFERROR(H136/G136-1,"-")</f>
        <v>0.18788452437292946</v>
      </c>
      <c r="J136" s="181">
        <f t="shared" ref="J136:J147" si="51">IFERROR(H136-G136,"-")</f>
        <v>397</v>
      </c>
      <c r="K136" s="161">
        <f t="shared" ref="K136:K147" si="52">IFERROR(H136/H$9,"-")</f>
        <v>5.1423361776666903E-3</v>
      </c>
    </row>
    <row r="137" spans="2:11" x14ac:dyDescent="0.25">
      <c r="B137" s="163" t="s">
        <v>108</v>
      </c>
      <c r="C137" s="164">
        <v>1523</v>
      </c>
      <c r="D137" s="164">
        <v>1141</v>
      </c>
      <c r="E137" s="164">
        <v>1979</v>
      </c>
      <c r="F137" s="164">
        <v>1541</v>
      </c>
      <c r="G137" s="164">
        <v>1304</v>
      </c>
      <c r="H137" s="164">
        <v>1566</v>
      </c>
      <c r="I137" s="179">
        <f>IFERROR(H137/G137-1,"-")</f>
        <v>0.20092024539877307</v>
      </c>
      <c r="J137" s="182">
        <f t="shared" si="51"/>
        <v>262</v>
      </c>
      <c r="K137" s="165">
        <f t="shared" si="52"/>
        <v>3.2083260773808913E-3</v>
      </c>
    </row>
    <row r="138" spans="2:11" x14ac:dyDescent="0.25">
      <c r="B138" s="163" t="s">
        <v>105</v>
      </c>
      <c r="C138" s="164">
        <v>595</v>
      </c>
      <c r="D138" s="164">
        <v>646</v>
      </c>
      <c r="E138" s="164">
        <v>892</v>
      </c>
      <c r="F138" s="164">
        <v>645</v>
      </c>
      <c r="G138" s="164">
        <v>809</v>
      </c>
      <c r="H138" s="164">
        <v>944</v>
      </c>
      <c r="I138" s="179">
        <f>IFERROR(H138/G138-1,"-")</f>
        <v>0.16687268232385666</v>
      </c>
      <c r="J138" s="182">
        <f t="shared" si="51"/>
        <v>135</v>
      </c>
      <c r="K138" s="165">
        <f t="shared" si="52"/>
        <v>1.9340101002857991E-3</v>
      </c>
    </row>
    <row r="139" spans="2:11" x14ac:dyDescent="0.25">
      <c r="B139" s="159" t="s">
        <v>112</v>
      </c>
      <c r="C139" s="160">
        <v>2713</v>
      </c>
      <c r="D139" s="160">
        <v>16587</v>
      </c>
      <c r="E139" s="160">
        <v>17003</v>
      </c>
      <c r="F139" s="160">
        <v>18683</v>
      </c>
      <c r="G139" s="160">
        <v>19325</v>
      </c>
      <c r="H139" s="160">
        <v>18016</v>
      </c>
      <c r="I139" s="178">
        <f>IFERROR(H139/G139-1,"-")</f>
        <v>-6.773609314359641E-2</v>
      </c>
      <c r="J139" s="181">
        <f t="shared" si="51"/>
        <v>-1309</v>
      </c>
      <c r="K139" s="161">
        <f t="shared" si="52"/>
        <v>3.6910091066471355E-2</v>
      </c>
    </row>
    <row r="140" spans="2:11" x14ac:dyDescent="0.25">
      <c r="B140" s="163" t="s">
        <v>115</v>
      </c>
      <c r="C140" s="164">
        <v>91</v>
      </c>
      <c r="D140" s="164">
        <v>5965</v>
      </c>
      <c r="E140" s="164">
        <v>6583</v>
      </c>
      <c r="F140" s="164">
        <v>7948</v>
      </c>
      <c r="G140" s="164">
        <v>8057</v>
      </c>
      <c r="H140" s="164">
        <v>7586</v>
      </c>
      <c r="I140" s="179">
        <f t="shared" ref="I140:I147" si="53">IFERROR(H140/G140-1,"-")</f>
        <v>-5.8458483306441655E-2</v>
      </c>
      <c r="J140" s="182">
        <f t="shared" si="51"/>
        <v>-471</v>
      </c>
      <c r="K140" s="165">
        <f t="shared" si="52"/>
        <v>1.5541737945728891E-2</v>
      </c>
    </row>
    <row r="141" spans="2:11" x14ac:dyDescent="0.25">
      <c r="B141" s="163" t="s">
        <v>118</v>
      </c>
      <c r="C141" s="164">
        <v>220</v>
      </c>
      <c r="D141" s="164">
        <v>1525</v>
      </c>
      <c r="E141" s="164">
        <v>1190</v>
      </c>
      <c r="F141" s="164">
        <v>1339</v>
      </c>
      <c r="G141" s="164">
        <v>1283</v>
      </c>
      <c r="H141" s="164">
        <v>1128</v>
      </c>
      <c r="I141" s="179">
        <f t="shared" si="53"/>
        <v>-0.12081060015588463</v>
      </c>
      <c r="J141" s="182">
        <f t="shared" si="51"/>
        <v>-155</v>
      </c>
      <c r="K141" s="165">
        <f t="shared" si="52"/>
        <v>2.3109781706804888E-3</v>
      </c>
    </row>
    <row r="142" spans="2:11" x14ac:dyDescent="0.25">
      <c r="B142" s="163" t="s">
        <v>121</v>
      </c>
      <c r="C142" s="164">
        <v>712</v>
      </c>
      <c r="D142" s="164">
        <v>1711</v>
      </c>
      <c r="E142" s="164">
        <v>1694</v>
      </c>
      <c r="F142" s="164">
        <v>1571</v>
      </c>
      <c r="G142" s="164">
        <v>1758</v>
      </c>
      <c r="H142" s="164">
        <v>1375</v>
      </c>
      <c r="I142" s="179">
        <f t="shared" si="53"/>
        <v>-0.21786120591581337</v>
      </c>
      <c r="J142" s="182">
        <f t="shared" si="51"/>
        <v>-383</v>
      </c>
      <c r="K142" s="165">
        <f t="shared" si="52"/>
        <v>2.8170168303950993E-3</v>
      </c>
    </row>
    <row r="143" spans="2:11" x14ac:dyDescent="0.25">
      <c r="B143" s="163" t="s">
        <v>128</v>
      </c>
      <c r="C143" s="164">
        <v>52</v>
      </c>
      <c r="D143" s="164">
        <v>782</v>
      </c>
      <c r="E143" s="164">
        <v>537</v>
      </c>
      <c r="F143" s="164">
        <v>571</v>
      </c>
      <c r="G143" s="164">
        <v>587</v>
      </c>
      <c r="H143" s="164">
        <v>479</v>
      </c>
      <c r="I143" s="179">
        <f t="shared" si="53"/>
        <v>-0.18398637137989782</v>
      </c>
      <c r="J143" s="182">
        <f t="shared" si="51"/>
        <v>-108</v>
      </c>
      <c r="K143" s="165">
        <f t="shared" si="52"/>
        <v>9.8134622673400193E-4</v>
      </c>
    </row>
    <row r="144" spans="2:11" x14ac:dyDescent="0.25">
      <c r="B144" s="163" t="s">
        <v>124</v>
      </c>
      <c r="C144" s="164">
        <v>29</v>
      </c>
      <c r="D144" s="164">
        <v>465</v>
      </c>
      <c r="E144" s="164">
        <v>296</v>
      </c>
      <c r="F144" s="164">
        <v>402</v>
      </c>
      <c r="G144" s="164">
        <v>389</v>
      </c>
      <c r="H144" s="164">
        <v>288</v>
      </c>
      <c r="I144" s="179">
        <f t="shared" si="53"/>
        <v>-0.25964010282776351</v>
      </c>
      <c r="J144" s="182">
        <f t="shared" si="51"/>
        <v>-101</v>
      </c>
      <c r="K144" s="165">
        <f t="shared" si="52"/>
        <v>5.9003697974820992E-4</v>
      </c>
    </row>
    <row r="145" spans="2:11" x14ac:dyDescent="0.25">
      <c r="B145" s="163" t="s">
        <v>133</v>
      </c>
      <c r="C145" s="164">
        <v>15</v>
      </c>
      <c r="D145" s="164">
        <v>219</v>
      </c>
      <c r="E145" s="164">
        <v>294</v>
      </c>
      <c r="F145" s="164">
        <v>182</v>
      </c>
      <c r="G145" s="164">
        <v>250</v>
      </c>
      <c r="H145" s="164">
        <v>331</v>
      </c>
      <c r="I145" s="179">
        <f t="shared" si="53"/>
        <v>0.32400000000000007</v>
      </c>
      <c r="J145" s="182">
        <f t="shared" si="51"/>
        <v>81</v>
      </c>
      <c r="K145" s="165">
        <f t="shared" si="52"/>
        <v>6.7813277880783844E-4</v>
      </c>
    </row>
    <row r="146" spans="2:11" x14ac:dyDescent="0.25">
      <c r="B146" s="163" t="s">
        <v>136</v>
      </c>
      <c r="C146" s="164">
        <v>4</v>
      </c>
      <c r="D146" s="164">
        <v>163</v>
      </c>
      <c r="E146" s="164">
        <v>286</v>
      </c>
      <c r="F146" s="164">
        <v>305</v>
      </c>
      <c r="G146" s="164">
        <v>272</v>
      </c>
      <c r="H146" s="164">
        <v>322</v>
      </c>
      <c r="I146" s="179">
        <f t="shared" si="53"/>
        <v>0.18382352941176472</v>
      </c>
      <c r="J146" s="182">
        <f t="shared" si="51"/>
        <v>50</v>
      </c>
      <c r="K146" s="165">
        <f t="shared" si="52"/>
        <v>6.5969412319070693E-4</v>
      </c>
    </row>
    <row r="147" spans="2:11" x14ac:dyDescent="0.25">
      <c r="B147" s="168" t="s">
        <v>149</v>
      </c>
      <c r="C147" s="169">
        <f t="shared" ref="C147:H147" si="54">IFERROR(C139-SUM(C140:C146),"nd")</f>
        <v>1590</v>
      </c>
      <c r="D147" s="169">
        <f t="shared" si="54"/>
        <v>5757</v>
      </c>
      <c r="E147" s="169">
        <f t="shared" si="54"/>
        <v>6123</v>
      </c>
      <c r="F147" s="169">
        <f t="shared" si="54"/>
        <v>6365</v>
      </c>
      <c r="G147" s="169">
        <f t="shared" si="54"/>
        <v>6729</v>
      </c>
      <c r="H147" s="169">
        <f t="shared" si="54"/>
        <v>6507</v>
      </c>
      <c r="I147" s="180">
        <f t="shared" si="53"/>
        <v>-3.2991529201961689E-2</v>
      </c>
      <c r="J147" s="183">
        <f t="shared" si="51"/>
        <v>-222</v>
      </c>
      <c r="K147" s="170">
        <f t="shared" si="52"/>
        <v>1.3331148011186117E-2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IFERROR(C150+C153,"nd")</f>
        <v>454</v>
      </c>
      <c r="D149" s="176">
        <f t="shared" si="55"/>
        <v>5828</v>
      </c>
      <c r="E149" s="176">
        <f t="shared" si="55"/>
        <v>7801</v>
      </c>
      <c r="F149" s="176">
        <f t="shared" si="55"/>
        <v>21245</v>
      </c>
      <c r="G149" s="176">
        <f t="shared" si="55"/>
        <v>20838</v>
      </c>
      <c r="H149" s="176">
        <f t="shared" si="55"/>
        <v>19086</v>
      </c>
      <c r="I149" s="177">
        <f>IFERROR(H149/G149-1,"-")</f>
        <v>-8.4077166714655927E-2</v>
      </c>
      <c r="J149" s="176">
        <f>IFERROR(H149-G149,"-")</f>
        <v>-1752</v>
      </c>
      <c r="K149" s="177">
        <f>IFERROR(H149/H$9,"-")</f>
        <v>3.9102242345396991E-2</v>
      </c>
    </row>
    <row r="150" spans="2:11" x14ac:dyDescent="0.25">
      <c r="B150" s="159" t="s">
        <v>102</v>
      </c>
      <c r="C150" s="160">
        <v>171</v>
      </c>
      <c r="D150" s="160">
        <v>847</v>
      </c>
      <c r="E150" s="160">
        <v>1444</v>
      </c>
      <c r="F150" s="160">
        <v>1810</v>
      </c>
      <c r="G150" s="160">
        <v>1823</v>
      </c>
      <c r="H150" s="160">
        <v>2110</v>
      </c>
      <c r="I150" s="178">
        <f>IFERROR(H150/G150-1,"-")</f>
        <v>0.15743280307185947</v>
      </c>
      <c r="J150" s="181">
        <f t="shared" ref="J150:J161" si="56">IFERROR(H150-G150,"-")</f>
        <v>287</v>
      </c>
      <c r="K150" s="161">
        <f t="shared" ref="K150:K161" si="57">IFERROR(H150/H$9,"-")</f>
        <v>4.3228403724608431E-3</v>
      </c>
    </row>
    <row r="151" spans="2:11" x14ac:dyDescent="0.25">
      <c r="B151" s="163" t="s">
        <v>108</v>
      </c>
      <c r="C151" s="164">
        <v>62</v>
      </c>
      <c r="D151" s="164">
        <v>366</v>
      </c>
      <c r="E151" s="164">
        <v>505</v>
      </c>
      <c r="F151" s="164">
        <v>1310</v>
      </c>
      <c r="G151" s="164">
        <v>1140</v>
      </c>
      <c r="H151" s="164">
        <v>1588</v>
      </c>
      <c r="I151" s="179">
        <f>IFERROR(H151/G151-1,"-")</f>
        <v>0.39298245614035077</v>
      </c>
      <c r="J151" s="182">
        <f t="shared" si="56"/>
        <v>448</v>
      </c>
      <c r="K151" s="165">
        <f t="shared" si="57"/>
        <v>3.253398346667213E-3</v>
      </c>
    </row>
    <row r="152" spans="2:11" x14ac:dyDescent="0.25">
      <c r="B152" s="163" t="s">
        <v>105</v>
      </c>
      <c r="C152" s="164">
        <v>109</v>
      </c>
      <c r="D152" s="164">
        <v>481</v>
      </c>
      <c r="E152" s="164">
        <v>939</v>
      </c>
      <c r="F152" s="164">
        <v>500</v>
      </c>
      <c r="G152" s="164">
        <v>683</v>
      </c>
      <c r="H152" s="164">
        <v>522</v>
      </c>
      <c r="I152" s="179">
        <f>IFERROR(H152/G152-1,"-")</f>
        <v>-0.23572474377745245</v>
      </c>
      <c r="J152" s="182">
        <f t="shared" si="56"/>
        <v>-161</v>
      </c>
      <c r="K152" s="165">
        <f t="shared" si="57"/>
        <v>1.0694420257936306E-3</v>
      </c>
    </row>
    <row r="153" spans="2:11" x14ac:dyDescent="0.25">
      <c r="B153" s="159" t="s">
        <v>112</v>
      </c>
      <c r="C153" s="160">
        <v>283</v>
      </c>
      <c r="D153" s="160">
        <v>4981</v>
      </c>
      <c r="E153" s="160">
        <v>6357</v>
      </c>
      <c r="F153" s="160">
        <v>19435</v>
      </c>
      <c r="G153" s="160">
        <v>19015</v>
      </c>
      <c r="H153" s="160">
        <v>16976</v>
      </c>
      <c r="I153" s="178">
        <f>IFERROR(H153/G153-1,"-")</f>
        <v>-0.10723113331580336</v>
      </c>
      <c r="J153" s="181">
        <f t="shared" si="56"/>
        <v>-2039</v>
      </c>
      <c r="K153" s="161">
        <f t="shared" si="57"/>
        <v>3.477940197293615E-2</v>
      </c>
    </row>
    <row r="154" spans="2:11" x14ac:dyDescent="0.25">
      <c r="B154" s="163" t="s">
        <v>115</v>
      </c>
      <c r="C154" s="164">
        <v>6</v>
      </c>
      <c r="D154" s="164">
        <v>1941</v>
      </c>
      <c r="E154" s="164">
        <v>1242</v>
      </c>
      <c r="F154" s="164">
        <v>10504</v>
      </c>
      <c r="G154" s="164">
        <v>11071</v>
      </c>
      <c r="H154" s="164">
        <v>10275</v>
      </c>
      <c r="I154" s="179">
        <f t="shared" ref="I154:I161" si="58">IFERROR(H154/G154-1,"-")</f>
        <v>-7.1899557402221981E-2</v>
      </c>
      <c r="J154" s="182">
        <f t="shared" si="56"/>
        <v>-796</v>
      </c>
      <c r="K154" s="165">
        <f t="shared" si="57"/>
        <v>2.1050798496225199E-2</v>
      </c>
    </row>
    <row r="155" spans="2:11" x14ac:dyDescent="0.25">
      <c r="B155" s="163" t="s">
        <v>118</v>
      </c>
      <c r="C155" s="164">
        <v>82</v>
      </c>
      <c r="D155" s="164">
        <v>786</v>
      </c>
      <c r="E155" s="164">
        <v>1449</v>
      </c>
      <c r="F155" s="164">
        <v>1969</v>
      </c>
      <c r="G155" s="164">
        <v>1524</v>
      </c>
      <c r="H155" s="164">
        <v>1383</v>
      </c>
      <c r="I155" s="179">
        <f t="shared" si="58"/>
        <v>-9.2519685039370025E-2</v>
      </c>
      <c r="J155" s="182">
        <f t="shared" si="56"/>
        <v>-141</v>
      </c>
      <c r="K155" s="165">
        <f t="shared" si="57"/>
        <v>2.8334067464992163E-3</v>
      </c>
    </row>
    <row r="156" spans="2:11" x14ac:dyDescent="0.25">
      <c r="B156" s="163" t="s">
        <v>121</v>
      </c>
      <c r="C156" s="164">
        <v>51</v>
      </c>
      <c r="D156" s="164">
        <v>182</v>
      </c>
      <c r="E156" s="164">
        <v>667</v>
      </c>
      <c r="F156" s="164">
        <v>420</v>
      </c>
      <c r="G156" s="164">
        <v>565</v>
      </c>
      <c r="H156" s="164">
        <v>653</v>
      </c>
      <c r="I156" s="179">
        <f t="shared" si="58"/>
        <v>0.15575221238938064</v>
      </c>
      <c r="J156" s="182">
        <f t="shared" si="56"/>
        <v>88</v>
      </c>
      <c r="K156" s="165">
        <f t="shared" si="57"/>
        <v>1.3378269019985454E-3</v>
      </c>
    </row>
    <row r="157" spans="2:11" x14ac:dyDescent="0.25">
      <c r="B157" s="163" t="s">
        <v>128</v>
      </c>
      <c r="C157" s="164">
        <v>4</v>
      </c>
      <c r="D157" s="164">
        <v>738</v>
      </c>
      <c r="E157" s="164">
        <v>393</v>
      </c>
      <c r="F157" s="164">
        <v>1253</v>
      </c>
      <c r="G157" s="164">
        <v>1428</v>
      </c>
      <c r="H157" s="164">
        <v>1296</v>
      </c>
      <c r="I157" s="179">
        <f t="shared" si="58"/>
        <v>-9.2436974789915971E-2</v>
      </c>
      <c r="J157" s="182">
        <f t="shared" si="56"/>
        <v>-132</v>
      </c>
      <c r="K157" s="165">
        <f t="shared" si="57"/>
        <v>2.6551664088669447E-3</v>
      </c>
    </row>
    <row r="158" spans="2:11" x14ac:dyDescent="0.25">
      <c r="B158" s="163" t="s">
        <v>124</v>
      </c>
      <c r="C158" s="164">
        <v>13</v>
      </c>
      <c r="D158" s="164">
        <v>126</v>
      </c>
      <c r="E158" s="164">
        <v>361</v>
      </c>
      <c r="F158" s="164">
        <v>352</v>
      </c>
      <c r="G158" s="164">
        <v>49</v>
      </c>
      <c r="H158" s="164">
        <v>85</v>
      </c>
      <c r="I158" s="179">
        <f t="shared" si="58"/>
        <v>0.73469387755102034</v>
      </c>
      <c r="J158" s="182">
        <f t="shared" si="56"/>
        <v>36</v>
      </c>
      <c r="K158" s="165">
        <f t="shared" si="57"/>
        <v>1.7414285860624251E-4</v>
      </c>
    </row>
    <row r="159" spans="2:11" x14ac:dyDescent="0.25">
      <c r="B159" s="163" t="s">
        <v>133</v>
      </c>
      <c r="C159" s="164">
        <v>1</v>
      </c>
      <c r="D159" s="164">
        <v>168</v>
      </c>
      <c r="E159" s="164">
        <v>180</v>
      </c>
      <c r="F159" s="164">
        <v>593</v>
      </c>
      <c r="G159" s="164">
        <v>737</v>
      </c>
      <c r="H159" s="164">
        <v>534</v>
      </c>
      <c r="I159" s="179">
        <f t="shared" si="58"/>
        <v>-0.27544097693351421</v>
      </c>
      <c r="J159" s="182">
        <f t="shared" si="56"/>
        <v>-203</v>
      </c>
      <c r="K159" s="165">
        <f t="shared" si="57"/>
        <v>1.094026899949806E-3</v>
      </c>
    </row>
    <row r="160" spans="2:11" x14ac:dyDescent="0.25">
      <c r="B160" s="163" t="s">
        <v>136</v>
      </c>
      <c r="C160" s="164">
        <v>0</v>
      </c>
      <c r="D160" s="164">
        <v>140</v>
      </c>
      <c r="E160" s="164">
        <v>55</v>
      </c>
      <c r="F160" s="164">
        <v>1548</v>
      </c>
      <c r="G160" s="164">
        <v>1379</v>
      </c>
      <c r="H160" s="164">
        <v>1156</v>
      </c>
      <c r="I160" s="179">
        <f t="shared" si="58"/>
        <v>-0.16171138506163885</v>
      </c>
      <c r="J160" s="182">
        <f t="shared" si="56"/>
        <v>-223</v>
      </c>
      <c r="K160" s="165">
        <f t="shared" si="57"/>
        <v>2.3683428770448979E-3</v>
      </c>
    </row>
    <row r="161" spans="2:11" x14ac:dyDescent="0.25">
      <c r="B161" s="168" t="s">
        <v>149</v>
      </c>
      <c r="C161" s="169">
        <f t="shared" ref="C161:H161" si="59">IFERROR(C153-SUM(C154:C160),"nd")</f>
        <v>126</v>
      </c>
      <c r="D161" s="169">
        <f t="shared" si="59"/>
        <v>900</v>
      </c>
      <c r="E161" s="169">
        <f t="shared" si="59"/>
        <v>2010</v>
      </c>
      <c r="F161" s="169">
        <f t="shared" si="59"/>
        <v>2796</v>
      </c>
      <c r="G161" s="169">
        <f t="shared" si="59"/>
        <v>2262</v>
      </c>
      <c r="H161" s="169">
        <f t="shared" si="59"/>
        <v>1594</v>
      </c>
      <c r="I161" s="180">
        <f t="shared" si="58"/>
        <v>-0.29531388152077809</v>
      </c>
      <c r="J161" s="183">
        <f t="shared" si="56"/>
        <v>-668</v>
      </c>
      <c r="K161" s="170">
        <f t="shared" si="57"/>
        <v>3.2656907837453008E-3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7D985-2B95-42BC-B0D2-DBA031990D08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6" width="11.7109375" customWidth="1"/>
    <col min="7" max="8" width="11" customWidth="1"/>
    <col min="9" max="10" width="10.5703125" customWidth="1"/>
    <col min="11" max="14" width="11.7109375" customWidth="1"/>
    <col min="15" max="16" width="11" customWidth="1"/>
    <col min="17" max="18" width="10.5703125" customWidth="1"/>
    <col min="19" max="21" width="11.7109375" customWidth="1"/>
    <col min="22" max="23" width="11" customWidth="1"/>
    <col min="24" max="25" width="10.5703125" customWidth="1"/>
  </cols>
  <sheetData>
    <row r="1" spans="1:25" ht="42.75" customHeight="1" x14ac:dyDescent="0.25"/>
    <row r="3" spans="1:25" ht="42" customHeight="1" thickBot="1" x14ac:dyDescent="0.3">
      <c r="B3" s="143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</row>
    <row r="4" spans="1:25" ht="6" customHeight="1" x14ac:dyDescent="0.25"/>
    <row r="5" spans="1:25" ht="15.75" x14ac:dyDescent="0.25">
      <c r="B5" s="184"/>
      <c r="C5" s="307" t="s">
        <v>143</v>
      </c>
      <c r="D5" s="308"/>
      <c r="E5" s="308"/>
      <c r="F5" s="308"/>
      <c r="G5" s="308"/>
      <c r="H5" s="308"/>
      <c r="I5" s="308"/>
      <c r="J5" s="308"/>
      <c r="K5" s="307" t="s">
        <v>63</v>
      </c>
      <c r="L5" s="308"/>
      <c r="M5" s="308"/>
      <c r="N5" s="308"/>
      <c r="O5" s="308"/>
      <c r="P5" s="308"/>
      <c r="Q5" s="308"/>
      <c r="R5" s="308"/>
      <c r="S5" s="307" t="s">
        <v>142</v>
      </c>
      <c r="T5" s="308"/>
      <c r="U5" s="308"/>
      <c r="V5" s="308"/>
      <c r="W5" s="308"/>
      <c r="X5" s="308"/>
      <c r="Y5" s="308"/>
    </row>
    <row r="6" spans="1:25" s="146" customFormat="1" ht="72" customHeight="1" x14ac:dyDescent="0.25">
      <c r="B6" s="147"/>
      <c r="C6" s="172" t="s">
        <v>263</v>
      </c>
      <c r="D6" s="172" t="s">
        <v>264</v>
      </c>
      <c r="E6" s="172" t="s">
        <v>265</v>
      </c>
      <c r="F6" s="172" t="s">
        <v>266</v>
      </c>
      <c r="G6" s="172" t="s">
        <v>267</v>
      </c>
      <c r="H6" s="172" t="s">
        <v>268</v>
      </c>
      <c r="I6" s="173" t="str">
        <f>CONCATENATE("var. ",RIGHT(H6,2),"/",RIGHT(G6,2))</f>
        <v>var. 26/25</v>
      </c>
      <c r="J6" s="173" t="str">
        <f>CONCATENATE("Cuota s/ total lugares de residencia ",RIGHT(H6,4))</f>
        <v>Cuota s/ total lugares de residencia 2026</v>
      </c>
      <c r="K6" s="172" t="s">
        <v>263</v>
      </c>
      <c r="L6" s="172" t="s">
        <v>264</v>
      </c>
      <c r="M6" s="172" t="s">
        <v>265</v>
      </c>
      <c r="N6" s="172" t="s">
        <v>266</v>
      </c>
      <c r="O6" s="172" t="s">
        <v>267</v>
      </c>
      <c r="P6" s="172" t="s">
        <v>268</v>
      </c>
      <c r="Q6" s="173" t="str">
        <f>CONCATENATE("var. ",RIGHT(P6,2),"/",RIGHT(O6,2))</f>
        <v>var. 26/25</v>
      </c>
      <c r="R6" s="173" t="str">
        <f>CONCATENATE("Cuota s/ total lugares de residencia ",RIGHT(P6,4))</f>
        <v>Cuota s/ total lugares de residencia 2026</v>
      </c>
      <c r="S6" s="172" t="s">
        <v>263</v>
      </c>
      <c r="T6" s="172" t="s">
        <v>265</v>
      </c>
      <c r="U6" s="172" t="s">
        <v>266</v>
      </c>
      <c r="V6" s="172" t="s">
        <v>267</v>
      </c>
      <c r="W6" s="172" t="s">
        <v>268</v>
      </c>
      <c r="X6" s="173" t="str">
        <f>CONCATENATE("var. ",RIGHT(W6,2),"/",RIGHT(V6,2))</f>
        <v>var. 26/25</v>
      </c>
      <c r="Y6" s="173" t="str">
        <f>CONCATENATE("Cuota s/ total lugares de residencia ",RIGHT(W6,4))</f>
        <v>Cuota s/ total lugares de residencia 2026</v>
      </c>
    </row>
    <row r="7" spans="1:25" x14ac:dyDescent="0.25">
      <c r="A7" s="1"/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</row>
    <row r="8" spans="1:25" x14ac:dyDescent="0.25">
      <c r="A8" s="1"/>
      <c r="B8" s="156" t="s">
        <v>73</v>
      </c>
      <c r="C8" s="176">
        <f t="shared" ref="C8:H8" si="0">C9+C12</f>
        <v>62316</v>
      </c>
      <c r="D8" s="176">
        <f t="shared" si="0"/>
        <v>262285</v>
      </c>
      <c r="E8" s="176">
        <f t="shared" si="0"/>
        <v>314159</v>
      </c>
      <c r="F8" s="176">
        <f t="shared" si="0"/>
        <v>311843</v>
      </c>
      <c r="G8" s="176">
        <f t="shared" si="0"/>
        <v>312264</v>
      </c>
      <c r="H8" s="176">
        <f t="shared" si="0"/>
        <v>315025</v>
      </c>
      <c r="I8" s="177">
        <f>IFERROR(H8/G8-1,"-")</f>
        <v>8.8418773858016664E-3</v>
      </c>
      <c r="J8" s="177">
        <f t="shared" ref="J8:J20" si="1">H8/H$8</f>
        <v>1</v>
      </c>
      <c r="K8" s="176">
        <f t="shared" ref="K8:P8" si="2">K9+K12</f>
        <v>226523</v>
      </c>
      <c r="L8" s="176">
        <f t="shared" si="2"/>
        <v>1187391</v>
      </c>
      <c r="M8" s="176">
        <f t="shared" si="2"/>
        <v>1340265</v>
      </c>
      <c r="N8" s="176">
        <f t="shared" si="2"/>
        <v>1443427</v>
      </c>
      <c r="O8" s="176">
        <f t="shared" si="2"/>
        <v>1411884</v>
      </c>
      <c r="P8" s="176">
        <f t="shared" si="2"/>
        <v>1414066</v>
      </c>
      <c r="Q8" s="177">
        <f>IFERROR(P8/O8-1,"-")</f>
        <v>1.5454527425766695E-3</v>
      </c>
      <c r="R8" s="177">
        <f t="shared" ref="R8:R20" si="3">P8/P$8</f>
        <v>1</v>
      </c>
      <c r="S8" s="176">
        <f>S9+S12</f>
        <v>288839</v>
      </c>
      <c r="T8" s="176">
        <f>T9+T12</f>
        <v>1654424</v>
      </c>
      <c r="U8" s="176">
        <f>U9+U12</f>
        <v>1755270</v>
      </c>
      <c r="V8" s="176">
        <f>V9+V12</f>
        <v>1724148</v>
      </c>
      <c r="W8" s="176">
        <f>W9+W12</f>
        <v>1729091</v>
      </c>
      <c r="X8" s="177">
        <f>IFERROR(W8/V8-1,"-")</f>
        <v>2.8669232571680858E-3</v>
      </c>
      <c r="Y8" s="177">
        <f>W8/W$8</f>
        <v>1</v>
      </c>
    </row>
    <row r="9" spans="1:25" x14ac:dyDescent="0.25">
      <c r="A9" s="1"/>
      <c r="B9" s="159" t="s">
        <v>102</v>
      </c>
      <c r="C9" s="160">
        <v>32818</v>
      </c>
      <c r="D9" s="160">
        <v>64260</v>
      </c>
      <c r="E9" s="160">
        <v>84206</v>
      </c>
      <c r="F9" s="160">
        <v>79674</v>
      </c>
      <c r="G9" s="160">
        <v>74058</v>
      </c>
      <c r="H9" s="160">
        <v>80347</v>
      </c>
      <c r="I9" s="161">
        <f>IFERROR(H9/G9-1,"-")</f>
        <v>8.4919927624294456E-2</v>
      </c>
      <c r="J9" s="161">
        <f t="shared" si="1"/>
        <v>0.25504959923815568</v>
      </c>
      <c r="K9" s="160">
        <v>121758</v>
      </c>
      <c r="L9" s="160">
        <v>235023</v>
      </c>
      <c r="M9" s="160">
        <v>234182</v>
      </c>
      <c r="N9" s="160">
        <v>235882</v>
      </c>
      <c r="O9" s="160">
        <v>241325</v>
      </c>
      <c r="P9" s="160">
        <v>240518</v>
      </c>
      <c r="Q9" s="161">
        <f>IFERROR(P9/O9-1,"-")</f>
        <v>-3.3440381228633242E-3</v>
      </c>
      <c r="R9" s="161">
        <f t="shared" si="3"/>
        <v>0.17008965635267378</v>
      </c>
      <c r="S9" s="160">
        <v>154576</v>
      </c>
      <c r="T9" s="160">
        <v>318388</v>
      </c>
      <c r="U9" s="160">
        <v>315556</v>
      </c>
      <c r="V9" s="160">
        <v>315383</v>
      </c>
      <c r="W9" s="160">
        <v>320865</v>
      </c>
      <c r="X9" s="161">
        <f>IFERROR(W9/V9-1,"-")</f>
        <v>1.7382040249474429E-2</v>
      </c>
      <c r="Y9" s="161">
        <f>W9/W$8</f>
        <v>0.18556860223088317</v>
      </c>
    </row>
    <row r="10" spans="1:25" x14ac:dyDescent="0.25">
      <c r="A10" s="162"/>
      <c r="B10" s="163" t="s">
        <v>108</v>
      </c>
      <c r="C10" s="164">
        <v>24604</v>
      </c>
      <c r="D10" s="164">
        <v>35556</v>
      </c>
      <c r="E10" s="164">
        <v>46343</v>
      </c>
      <c r="F10" s="164">
        <v>42422</v>
      </c>
      <c r="G10" s="164">
        <v>37739</v>
      </c>
      <c r="H10" s="164">
        <v>42818</v>
      </c>
      <c r="I10" s="165">
        <f>IFERROR(H10/G10-1,"-")</f>
        <v>0.13458226238109128</v>
      </c>
      <c r="J10" s="165">
        <f t="shared" si="1"/>
        <v>0.13591937147845409</v>
      </c>
      <c r="K10" s="164">
        <v>77825</v>
      </c>
      <c r="L10" s="164">
        <v>86451</v>
      </c>
      <c r="M10" s="164">
        <v>72393</v>
      </c>
      <c r="N10" s="164">
        <v>72768</v>
      </c>
      <c r="O10" s="164">
        <v>75205</v>
      </c>
      <c r="P10" s="164">
        <v>82344</v>
      </c>
      <c r="Q10" s="165">
        <f>IFERROR(P10/O10-1,"-")</f>
        <v>9.4927198989428918E-2</v>
      </c>
      <c r="R10" s="165">
        <f t="shared" si="3"/>
        <v>5.82320768620418E-2</v>
      </c>
      <c r="S10" s="164">
        <v>102429</v>
      </c>
      <c r="T10" s="164">
        <v>118736</v>
      </c>
      <c r="U10" s="164">
        <v>115190</v>
      </c>
      <c r="V10" s="164">
        <v>112944</v>
      </c>
      <c r="W10" s="164">
        <v>125162</v>
      </c>
      <c r="X10" s="165">
        <f>IFERROR(W10/V10-1,"-")</f>
        <v>0.10817750389573599</v>
      </c>
      <c r="Y10" s="165">
        <f>W10/W$8</f>
        <v>7.2386010915561988E-2</v>
      </c>
    </row>
    <row r="11" spans="1:25" x14ac:dyDescent="0.25">
      <c r="A11" s="162"/>
      <c r="B11" s="163" t="s">
        <v>105</v>
      </c>
      <c r="C11" s="164">
        <v>8214</v>
      </c>
      <c r="D11" s="164">
        <v>28704</v>
      </c>
      <c r="E11" s="164">
        <v>37863</v>
      </c>
      <c r="F11" s="164">
        <v>37252</v>
      </c>
      <c r="G11" s="164">
        <v>36319</v>
      </c>
      <c r="H11" s="164">
        <v>37529</v>
      </c>
      <c r="I11" s="165">
        <f>IFERROR(H11/G11-1,"-")</f>
        <v>3.3315895261433415E-2</v>
      </c>
      <c r="J11" s="165">
        <f t="shared" si="1"/>
        <v>0.11913022775970161</v>
      </c>
      <c r="K11" s="164">
        <v>43933</v>
      </c>
      <c r="L11" s="164">
        <v>148572</v>
      </c>
      <c r="M11" s="164">
        <v>161789</v>
      </c>
      <c r="N11" s="164">
        <v>163114</v>
      </c>
      <c r="O11" s="164">
        <v>166120</v>
      </c>
      <c r="P11" s="164">
        <v>158174</v>
      </c>
      <c r="Q11" s="165">
        <f>IFERROR(P11/O11-1,"-")</f>
        <v>-4.7832891885384088E-2</v>
      </c>
      <c r="R11" s="165">
        <f t="shared" si="3"/>
        <v>0.11185757949063198</v>
      </c>
      <c r="S11" s="164">
        <v>52147</v>
      </c>
      <c r="T11" s="164">
        <v>199652</v>
      </c>
      <c r="U11" s="164">
        <v>200366</v>
      </c>
      <c r="V11" s="164">
        <v>202439</v>
      </c>
      <c r="W11" s="164">
        <v>195703</v>
      </c>
      <c r="X11" s="165">
        <f>IFERROR(W11/V11-1,"-")</f>
        <v>-3.3274220876412186E-2</v>
      </c>
      <c r="Y11" s="165">
        <f>W11/W$8</f>
        <v>0.11318259131532117</v>
      </c>
    </row>
    <row r="12" spans="1:25" x14ac:dyDescent="0.25">
      <c r="A12" s="1"/>
      <c r="B12" s="159" t="s">
        <v>112</v>
      </c>
      <c r="C12" s="160">
        <v>29498</v>
      </c>
      <c r="D12" s="160">
        <v>198025</v>
      </c>
      <c r="E12" s="160">
        <v>229953</v>
      </c>
      <c r="F12" s="160">
        <v>232169</v>
      </c>
      <c r="G12" s="160">
        <v>238206</v>
      </c>
      <c r="H12" s="160">
        <v>234678</v>
      </c>
      <c r="I12" s="161">
        <f>IFERROR(H12/G12-1,"-")</f>
        <v>-1.4810710057681198E-2</v>
      </c>
      <c r="J12" s="161">
        <f t="shared" si="1"/>
        <v>0.74495040076184427</v>
      </c>
      <c r="K12" s="160">
        <v>104765</v>
      </c>
      <c r="L12" s="160">
        <v>952368</v>
      </c>
      <c r="M12" s="160">
        <v>1106083</v>
      </c>
      <c r="N12" s="160">
        <v>1207545</v>
      </c>
      <c r="O12" s="160">
        <v>1170559</v>
      </c>
      <c r="P12" s="160">
        <v>1173548</v>
      </c>
      <c r="Q12" s="161">
        <f>IFERROR(P12/O12-1,"-")</f>
        <v>2.5534808582907687E-3</v>
      </c>
      <c r="R12" s="161">
        <f t="shared" si="3"/>
        <v>0.82991034364732619</v>
      </c>
      <c r="S12" s="160">
        <v>134263</v>
      </c>
      <c r="T12" s="160">
        <v>1336036</v>
      </c>
      <c r="U12" s="160">
        <v>1439714</v>
      </c>
      <c r="V12" s="160">
        <v>1408765</v>
      </c>
      <c r="W12" s="160">
        <v>1408226</v>
      </c>
      <c r="X12" s="161">
        <f>IFERROR(W12/V12-1,"-")</f>
        <v>-3.8260462177863719E-4</v>
      </c>
      <c r="Y12" s="161">
        <f>W12/W$8</f>
        <v>0.81443139776911688</v>
      </c>
    </row>
    <row r="13" spans="1:25" s="57" customFormat="1" x14ac:dyDescent="0.25">
      <c r="B13" s="163" t="s">
        <v>115</v>
      </c>
      <c r="C13" s="164">
        <v>1938</v>
      </c>
      <c r="D13" s="164">
        <v>68234</v>
      </c>
      <c r="E13" s="164">
        <v>87235</v>
      </c>
      <c r="F13" s="164">
        <v>83002</v>
      </c>
      <c r="G13" s="164">
        <v>82415</v>
      </c>
      <c r="H13" s="164">
        <v>73243</v>
      </c>
      <c r="I13" s="165">
        <f t="shared" ref="I13:I20" si="4">IFERROR(H13/G13-1,"-")</f>
        <v>-0.11129042043317361</v>
      </c>
      <c r="J13" s="165">
        <f t="shared" si="1"/>
        <v>0.23249900801523687</v>
      </c>
      <c r="K13" s="164">
        <v>4474</v>
      </c>
      <c r="L13" s="164">
        <v>421831</v>
      </c>
      <c r="M13" s="164">
        <v>487261</v>
      </c>
      <c r="N13" s="164">
        <v>531390</v>
      </c>
      <c r="O13" s="164">
        <v>526212</v>
      </c>
      <c r="P13" s="164">
        <v>541325</v>
      </c>
      <c r="Q13" s="165">
        <f t="shared" ref="Q13:Q20" si="5">IFERROR(P13/O13-1,"-")</f>
        <v>2.8720363655712955E-2</v>
      </c>
      <c r="R13" s="165">
        <f t="shared" si="3"/>
        <v>0.38281452209444256</v>
      </c>
      <c r="S13" s="164">
        <v>6412</v>
      </c>
      <c r="T13" s="164">
        <v>574496</v>
      </c>
      <c r="U13" s="164">
        <v>614392</v>
      </c>
      <c r="V13" s="164">
        <v>608627</v>
      </c>
      <c r="W13" s="164">
        <v>614568</v>
      </c>
      <c r="X13" s="165">
        <f t="shared" ref="X13:X20" si="6">IFERROR(W13/V13-1,"-")</f>
        <v>9.761315222624134E-3</v>
      </c>
      <c r="Y13" s="165">
        <f t="shared" ref="Y13:Y20" si="7">W13/W$8</f>
        <v>0.35542837248010661</v>
      </c>
    </row>
    <row r="14" spans="1:25" s="57" customFormat="1" x14ac:dyDescent="0.25">
      <c r="B14" s="163" t="s">
        <v>118</v>
      </c>
      <c r="C14" s="164">
        <v>4709</v>
      </c>
      <c r="D14" s="164">
        <v>26286</v>
      </c>
      <c r="E14" s="164">
        <v>32588</v>
      </c>
      <c r="F14" s="164">
        <v>32698</v>
      </c>
      <c r="G14" s="164">
        <v>33350</v>
      </c>
      <c r="H14" s="164">
        <v>32603</v>
      </c>
      <c r="I14" s="165">
        <f t="shared" si="4"/>
        <v>-2.2398800599700119E-2</v>
      </c>
      <c r="J14" s="165">
        <f t="shared" si="1"/>
        <v>0.1034933735417824</v>
      </c>
      <c r="K14" s="164">
        <v>16134</v>
      </c>
      <c r="L14" s="164">
        <v>109942</v>
      </c>
      <c r="M14" s="164">
        <v>132626</v>
      </c>
      <c r="N14" s="164">
        <v>144866</v>
      </c>
      <c r="O14" s="164">
        <v>134327</v>
      </c>
      <c r="P14" s="164">
        <v>130761</v>
      </c>
      <c r="Q14" s="165">
        <f t="shared" si="5"/>
        <v>-2.6547157310146119E-2</v>
      </c>
      <c r="R14" s="165">
        <f t="shared" si="3"/>
        <v>9.247163852323724E-2</v>
      </c>
      <c r="S14" s="164">
        <v>20843</v>
      </c>
      <c r="T14" s="164">
        <v>165214</v>
      </c>
      <c r="U14" s="164">
        <v>177564</v>
      </c>
      <c r="V14" s="164">
        <v>167677</v>
      </c>
      <c r="W14" s="164">
        <v>163364</v>
      </c>
      <c r="X14" s="165">
        <f t="shared" si="6"/>
        <v>-2.5722072794718387E-2</v>
      </c>
      <c r="Y14" s="165">
        <f t="shared" si="7"/>
        <v>9.4479700605693981E-2</v>
      </c>
    </row>
    <row r="15" spans="1:25" x14ac:dyDescent="0.25">
      <c r="A15" s="1"/>
      <c r="B15" s="163" t="s">
        <v>121</v>
      </c>
      <c r="C15" s="164">
        <v>6844</v>
      </c>
      <c r="D15" s="164">
        <v>13576</v>
      </c>
      <c r="E15" s="164">
        <v>16517</v>
      </c>
      <c r="F15" s="164">
        <v>14476</v>
      </c>
      <c r="G15" s="164">
        <v>14800</v>
      </c>
      <c r="H15" s="164">
        <v>16640</v>
      </c>
      <c r="I15" s="165">
        <f t="shared" si="4"/>
        <v>0.12432432432432439</v>
      </c>
      <c r="J15" s="165">
        <f t="shared" si="1"/>
        <v>5.2821204666296327E-2</v>
      </c>
      <c r="K15" s="164">
        <v>21662</v>
      </c>
      <c r="L15" s="164">
        <v>57229</v>
      </c>
      <c r="M15" s="164">
        <v>64778</v>
      </c>
      <c r="N15" s="164">
        <v>71044</v>
      </c>
      <c r="O15" s="164">
        <v>64660</v>
      </c>
      <c r="P15" s="164">
        <v>64762</v>
      </c>
      <c r="Q15" s="165">
        <f t="shared" si="5"/>
        <v>1.5774822146612522E-3</v>
      </c>
      <c r="R15" s="165">
        <f t="shared" si="3"/>
        <v>4.5798428079028841E-2</v>
      </c>
      <c r="S15" s="164">
        <v>28506</v>
      </c>
      <c r="T15" s="164">
        <v>81295</v>
      </c>
      <c r="U15" s="164">
        <v>85520</v>
      </c>
      <c r="V15" s="164">
        <v>79460</v>
      </c>
      <c r="W15" s="164">
        <v>81402</v>
      </c>
      <c r="X15" s="165">
        <f t="shared" si="6"/>
        <v>2.4439969796123728E-2</v>
      </c>
      <c r="Y15" s="165">
        <f t="shared" si="7"/>
        <v>4.7077915505892978E-2</v>
      </c>
    </row>
    <row r="16" spans="1:25" x14ac:dyDescent="0.25">
      <c r="A16" s="1"/>
      <c r="B16" s="163" t="s">
        <v>128</v>
      </c>
      <c r="C16" s="164">
        <v>386</v>
      </c>
      <c r="D16" s="164">
        <v>7890</v>
      </c>
      <c r="E16" s="164">
        <v>6042</v>
      </c>
      <c r="F16" s="164">
        <v>6038</v>
      </c>
      <c r="G16" s="164">
        <v>6051</v>
      </c>
      <c r="H16" s="164">
        <v>6835</v>
      </c>
      <c r="I16" s="165">
        <f t="shared" si="4"/>
        <v>0.12956536109733929</v>
      </c>
      <c r="J16" s="165">
        <f t="shared" si="1"/>
        <v>2.1696690738830252E-2</v>
      </c>
      <c r="K16" s="164">
        <v>1972</v>
      </c>
      <c r="L16" s="164">
        <v>46993</v>
      </c>
      <c r="M16" s="164">
        <v>41269</v>
      </c>
      <c r="N16" s="164">
        <v>46961</v>
      </c>
      <c r="O16" s="164">
        <v>42648</v>
      </c>
      <c r="P16" s="164">
        <v>42226</v>
      </c>
      <c r="Q16" s="165">
        <f t="shared" si="5"/>
        <v>-9.8949540423936E-3</v>
      </c>
      <c r="R16" s="165">
        <f t="shared" si="3"/>
        <v>2.986140675187721E-2</v>
      </c>
      <c r="S16" s="164">
        <v>2358</v>
      </c>
      <c r="T16" s="164">
        <v>47311</v>
      </c>
      <c r="U16" s="164">
        <v>52999</v>
      </c>
      <c r="V16" s="164">
        <v>48699</v>
      </c>
      <c r="W16" s="164">
        <v>49061</v>
      </c>
      <c r="X16" s="165">
        <f t="shared" si="6"/>
        <v>7.433417523973862E-3</v>
      </c>
      <c r="Y16" s="165">
        <f t="shared" si="7"/>
        <v>2.8373868119144684E-2</v>
      </c>
    </row>
    <row r="17" spans="1:25" x14ac:dyDescent="0.25">
      <c r="A17" s="57"/>
      <c r="B17" s="163" t="s">
        <v>124</v>
      </c>
      <c r="C17" s="164">
        <v>753</v>
      </c>
      <c r="D17" s="164">
        <v>4334</v>
      </c>
      <c r="E17" s="164">
        <v>3842</v>
      </c>
      <c r="F17" s="164">
        <v>4000</v>
      </c>
      <c r="G17" s="164">
        <v>4105</v>
      </c>
      <c r="H17" s="164">
        <v>5035</v>
      </c>
      <c r="I17" s="165">
        <f t="shared" si="4"/>
        <v>0.22655298416565173</v>
      </c>
      <c r="J17" s="165">
        <f t="shared" si="1"/>
        <v>1.5982858503293389E-2</v>
      </c>
      <c r="K17" s="164">
        <v>5507</v>
      </c>
      <c r="L17" s="164">
        <v>51894</v>
      </c>
      <c r="M17" s="164">
        <v>50364</v>
      </c>
      <c r="N17" s="164">
        <v>54341</v>
      </c>
      <c r="O17" s="164">
        <v>49452</v>
      </c>
      <c r="P17" s="164">
        <v>50270</v>
      </c>
      <c r="Q17" s="165">
        <f t="shared" si="5"/>
        <v>1.6541292566529142E-2</v>
      </c>
      <c r="R17" s="165">
        <f t="shared" si="3"/>
        <v>3.5549967257539603E-2</v>
      </c>
      <c r="S17" s="164">
        <v>6260</v>
      </c>
      <c r="T17" s="164">
        <v>54206</v>
      </c>
      <c r="U17" s="164">
        <v>58341</v>
      </c>
      <c r="V17" s="164">
        <v>53557</v>
      </c>
      <c r="W17" s="164">
        <v>55305</v>
      </c>
      <c r="X17" s="165">
        <f t="shared" si="6"/>
        <v>3.2638123868028446E-2</v>
      </c>
      <c r="Y17" s="165">
        <f t="shared" si="7"/>
        <v>3.1985014091219025E-2</v>
      </c>
    </row>
    <row r="18" spans="1:25" x14ac:dyDescent="0.25">
      <c r="A18" s="57"/>
      <c r="B18" s="163" t="s">
        <v>133</v>
      </c>
      <c r="C18" s="164">
        <v>75</v>
      </c>
      <c r="D18" s="164">
        <v>3254</v>
      </c>
      <c r="E18" s="164">
        <v>3930</v>
      </c>
      <c r="F18" s="164">
        <v>3155</v>
      </c>
      <c r="G18" s="164">
        <v>3382</v>
      </c>
      <c r="H18" s="164">
        <v>2879</v>
      </c>
      <c r="I18" s="165">
        <f t="shared" si="4"/>
        <v>-0.14872856298048487</v>
      </c>
      <c r="J18" s="165">
        <f t="shared" si="1"/>
        <v>9.1389572256170143E-3</v>
      </c>
      <c r="K18" s="164">
        <v>284</v>
      </c>
      <c r="L18" s="164">
        <v>17788</v>
      </c>
      <c r="M18" s="164">
        <v>23772</v>
      </c>
      <c r="N18" s="164">
        <v>20957</v>
      </c>
      <c r="O18" s="164">
        <v>20006</v>
      </c>
      <c r="P18" s="164">
        <v>17350</v>
      </c>
      <c r="Q18" s="165">
        <f t="shared" si="5"/>
        <v>-0.1327601719484155</v>
      </c>
      <c r="R18" s="165">
        <f t="shared" si="3"/>
        <v>1.2269582890756159E-2</v>
      </c>
      <c r="S18" s="164">
        <v>359</v>
      </c>
      <c r="T18" s="164">
        <v>27702</v>
      </c>
      <c r="U18" s="164">
        <v>24112</v>
      </c>
      <c r="V18" s="164">
        <v>23388</v>
      </c>
      <c r="W18" s="164">
        <v>20229</v>
      </c>
      <c r="X18" s="165">
        <f t="shared" si="6"/>
        <v>-0.13506926629040539</v>
      </c>
      <c r="Y18" s="165">
        <f t="shared" si="7"/>
        <v>1.1699210741366418E-2</v>
      </c>
    </row>
    <row r="19" spans="1:25" x14ac:dyDescent="0.25">
      <c r="A19" s="57"/>
      <c r="B19" s="163" t="s">
        <v>136</v>
      </c>
      <c r="C19" s="164">
        <v>186</v>
      </c>
      <c r="D19" s="164">
        <v>1904</v>
      </c>
      <c r="E19" s="164">
        <v>2343</v>
      </c>
      <c r="F19" s="164">
        <v>1960</v>
      </c>
      <c r="G19" s="164">
        <v>2032</v>
      </c>
      <c r="H19" s="164">
        <v>1676</v>
      </c>
      <c r="I19" s="165">
        <f t="shared" si="4"/>
        <v>-0.17519685039370081</v>
      </c>
      <c r="J19" s="165">
        <f t="shared" si="1"/>
        <v>5.3202126815332113E-3</v>
      </c>
      <c r="K19" s="164">
        <v>1053</v>
      </c>
      <c r="L19" s="164">
        <v>13090</v>
      </c>
      <c r="M19" s="164">
        <v>21828</v>
      </c>
      <c r="N19" s="164">
        <v>21729</v>
      </c>
      <c r="O19" s="164">
        <v>17904</v>
      </c>
      <c r="P19" s="164">
        <v>17864</v>
      </c>
      <c r="Q19" s="165">
        <f t="shared" si="5"/>
        <v>-2.2341376228776078E-3</v>
      </c>
      <c r="R19" s="165">
        <f t="shared" si="3"/>
        <v>1.2633073703773375E-2</v>
      </c>
      <c r="S19" s="164">
        <v>1239</v>
      </c>
      <c r="T19" s="164">
        <v>24171</v>
      </c>
      <c r="U19" s="164">
        <v>23689</v>
      </c>
      <c r="V19" s="164">
        <v>19936</v>
      </c>
      <c r="W19" s="164">
        <v>19540</v>
      </c>
      <c r="X19" s="165">
        <f t="shared" si="6"/>
        <v>-1.9863563402889195E-2</v>
      </c>
      <c r="Y19" s="165">
        <f t="shared" si="7"/>
        <v>1.1300735473147451E-2</v>
      </c>
    </row>
    <row r="20" spans="1:25" x14ac:dyDescent="0.25">
      <c r="A20" s="57"/>
      <c r="B20" s="168" t="s">
        <v>149</v>
      </c>
      <c r="C20" s="169">
        <f t="shared" ref="C20:H20" si="8">C12-SUM(C13:C19)</f>
        <v>14607</v>
      </c>
      <c r="D20" s="169">
        <f t="shared" si="8"/>
        <v>72547</v>
      </c>
      <c r="E20" s="169">
        <f t="shared" si="8"/>
        <v>77456</v>
      </c>
      <c r="F20" s="169">
        <f t="shared" si="8"/>
        <v>86840</v>
      </c>
      <c r="G20" s="169">
        <f t="shared" si="8"/>
        <v>92071</v>
      </c>
      <c r="H20" s="169">
        <f t="shared" si="8"/>
        <v>95767</v>
      </c>
      <c r="I20" s="170">
        <f t="shared" si="4"/>
        <v>4.0142933171139594E-2</v>
      </c>
      <c r="J20" s="170">
        <f t="shared" si="1"/>
        <v>0.30399809538925482</v>
      </c>
      <c r="K20" s="169">
        <f t="shared" ref="K20:P20" si="9">K12-SUM(K13:K19)</f>
        <v>53679</v>
      </c>
      <c r="L20" s="169">
        <f t="shared" si="9"/>
        <v>233601</v>
      </c>
      <c r="M20" s="169">
        <f t="shared" si="9"/>
        <v>284185</v>
      </c>
      <c r="N20" s="169">
        <f t="shared" si="9"/>
        <v>316257</v>
      </c>
      <c r="O20" s="169">
        <f t="shared" si="9"/>
        <v>315350</v>
      </c>
      <c r="P20" s="169">
        <f t="shared" si="9"/>
        <v>308990</v>
      </c>
      <c r="Q20" s="170">
        <f t="shared" si="5"/>
        <v>-2.0168067226890796E-2</v>
      </c>
      <c r="R20" s="170">
        <f t="shared" si="3"/>
        <v>0.21851172434667124</v>
      </c>
      <c r="S20" s="169">
        <f>S12-SUM(S13:S19)</f>
        <v>68286</v>
      </c>
      <c r="T20" s="169">
        <f>T12-SUM(T13:T19)</f>
        <v>361641</v>
      </c>
      <c r="U20" s="169">
        <f>U12-SUM(U13:U19)</f>
        <v>403097</v>
      </c>
      <c r="V20" s="169">
        <f>V12-SUM(V13:V19)</f>
        <v>407421</v>
      </c>
      <c r="W20" s="169">
        <f>W12-SUM(W13:W19)</f>
        <v>404757</v>
      </c>
      <c r="X20" s="170">
        <f t="shared" si="6"/>
        <v>-6.5386909364023582E-3</v>
      </c>
      <c r="Y20" s="170">
        <f t="shared" si="7"/>
        <v>0.23408658075254571</v>
      </c>
    </row>
    <row r="21" spans="1:25" x14ac:dyDescent="0.25">
      <c r="A21" s="57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x14ac:dyDescent="0.25">
      <c r="A22" s="57"/>
      <c r="B22" s="156" t="s">
        <v>73</v>
      </c>
      <c r="C22" s="176">
        <f t="shared" ref="C22:H22" si="10">C23+C26</f>
        <v>2115</v>
      </c>
      <c r="D22" s="176">
        <f t="shared" si="10"/>
        <v>61465</v>
      </c>
      <c r="E22" s="176">
        <f t="shared" si="10"/>
        <v>68440</v>
      </c>
      <c r="F22" s="176">
        <f t="shared" si="10"/>
        <v>64776</v>
      </c>
      <c r="G22" s="176">
        <f t="shared" si="10"/>
        <v>65600</v>
      </c>
      <c r="H22" s="176">
        <f t="shared" si="10"/>
        <v>63088</v>
      </c>
      <c r="I22" s="177">
        <f>IFERROR(H22/G22-1,"-")</f>
        <v>-3.8292682926829302E-2</v>
      </c>
      <c r="J22" s="177">
        <f t="shared" ref="J22:J34" si="11">H22/H$8</f>
        <v>0.2002634711530831</v>
      </c>
      <c r="K22" s="176">
        <f t="shared" ref="K22:P22" si="12">K23+K26</f>
        <v>104218</v>
      </c>
      <c r="L22" s="176">
        <f t="shared" si="12"/>
        <v>528412</v>
      </c>
      <c r="M22" s="176">
        <f t="shared" si="12"/>
        <v>554757</v>
      </c>
      <c r="N22" s="176">
        <f t="shared" si="12"/>
        <v>588030</v>
      </c>
      <c r="O22" s="176">
        <f t="shared" si="12"/>
        <v>553904</v>
      </c>
      <c r="P22" s="176">
        <f t="shared" si="12"/>
        <v>561000</v>
      </c>
      <c r="Q22" s="177">
        <f>IFERROR(P22/O22-1,"-")</f>
        <v>1.2810884196539529E-2</v>
      </c>
      <c r="R22" s="177">
        <f t="shared" ref="R22:R34" si="13">P22/P$8</f>
        <v>0.39672829981061702</v>
      </c>
      <c r="S22" s="176">
        <f>S23+S26</f>
        <v>106333</v>
      </c>
      <c r="T22" s="176">
        <f>T23+T26</f>
        <v>623197</v>
      </c>
      <c r="U22" s="176">
        <f>U23+U26</f>
        <v>652806</v>
      </c>
      <c r="V22" s="176">
        <f>V23+V26</f>
        <v>619504</v>
      </c>
      <c r="W22" s="176">
        <f>W23+W26</f>
        <v>624088</v>
      </c>
      <c r="X22" s="177">
        <f>IFERROR(W22/V22-1,"-")</f>
        <v>7.3994679614659553E-3</v>
      </c>
      <c r="Y22" s="177">
        <f>W22/W$8</f>
        <v>0.36093415557654279</v>
      </c>
    </row>
    <row r="23" spans="1:25" x14ac:dyDescent="0.25">
      <c r="A23" s="57"/>
      <c r="B23" s="159" t="s">
        <v>102</v>
      </c>
      <c r="C23" s="160">
        <v>413</v>
      </c>
      <c r="D23" s="160">
        <v>4277</v>
      </c>
      <c r="E23" s="160">
        <v>4227</v>
      </c>
      <c r="F23" s="160">
        <v>2166</v>
      </c>
      <c r="G23" s="160">
        <v>2943</v>
      </c>
      <c r="H23" s="160">
        <v>3008</v>
      </c>
      <c r="I23" s="161">
        <f>IFERROR(H23/G23-1,"-")</f>
        <v>2.2086306489976115E-2</v>
      </c>
      <c r="J23" s="161">
        <f t="shared" si="11"/>
        <v>9.5484485358304904E-3</v>
      </c>
      <c r="K23" s="160">
        <v>51318</v>
      </c>
      <c r="L23" s="160">
        <v>51211</v>
      </c>
      <c r="M23" s="160">
        <v>40656</v>
      </c>
      <c r="N23" s="160">
        <v>35823</v>
      </c>
      <c r="O23" s="160">
        <v>33615</v>
      </c>
      <c r="P23" s="160">
        <v>30151</v>
      </c>
      <c r="Q23" s="161">
        <f>IFERROR(P23/O23-1,"-")</f>
        <v>-0.10304923397292876</v>
      </c>
      <c r="R23" s="161">
        <f t="shared" si="13"/>
        <v>2.1322201368252965E-2</v>
      </c>
      <c r="S23" s="160">
        <v>51731</v>
      </c>
      <c r="T23" s="160">
        <v>44883</v>
      </c>
      <c r="U23" s="160">
        <v>37989</v>
      </c>
      <c r="V23" s="160">
        <v>36558</v>
      </c>
      <c r="W23" s="160">
        <v>33159</v>
      </c>
      <c r="X23" s="161">
        <f>IFERROR(W23/V23-1,"-")</f>
        <v>-9.2975545708189777E-2</v>
      </c>
      <c r="Y23" s="161">
        <f>W23/W$8</f>
        <v>1.9177128329278217E-2</v>
      </c>
    </row>
    <row r="24" spans="1:25" x14ac:dyDescent="0.25">
      <c r="A24" s="57"/>
      <c r="B24" s="163" t="s">
        <v>108</v>
      </c>
      <c r="C24" s="164">
        <v>160</v>
      </c>
      <c r="D24" s="164">
        <v>2670</v>
      </c>
      <c r="E24" s="164">
        <v>2178</v>
      </c>
      <c r="F24" s="164">
        <v>626</v>
      </c>
      <c r="G24" s="164">
        <v>1041</v>
      </c>
      <c r="H24" s="164">
        <v>1066</v>
      </c>
      <c r="I24" s="165">
        <f>IFERROR(H24/G24-1,"-")</f>
        <v>2.4015369836695388E-2</v>
      </c>
      <c r="J24" s="165">
        <f t="shared" si="11"/>
        <v>3.3838584239346083E-3</v>
      </c>
      <c r="K24" s="164">
        <v>31051</v>
      </c>
      <c r="L24" s="164">
        <v>21604</v>
      </c>
      <c r="M24" s="164">
        <v>15756</v>
      </c>
      <c r="N24" s="164">
        <v>11889</v>
      </c>
      <c r="O24" s="164">
        <v>14926</v>
      </c>
      <c r="P24" s="164">
        <v>13424</v>
      </c>
      <c r="Q24" s="165">
        <f>IFERROR(P24/O24-1,"-")</f>
        <v>-0.10062977354951097</v>
      </c>
      <c r="R24" s="165">
        <f t="shared" si="13"/>
        <v>9.4931919726519137E-3</v>
      </c>
      <c r="S24" s="164">
        <v>31211</v>
      </c>
      <c r="T24" s="164">
        <v>17934</v>
      </c>
      <c r="U24" s="164">
        <v>12515</v>
      </c>
      <c r="V24" s="164">
        <v>15967</v>
      </c>
      <c r="W24" s="164">
        <v>14490</v>
      </c>
      <c r="X24" s="165">
        <f>IFERROR(W24/V24-1,"-")</f>
        <v>-9.2503288031565156E-2</v>
      </c>
      <c r="Y24" s="165">
        <f>W24/W$8</f>
        <v>8.3801257423698344E-3</v>
      </c>
    </row>
    <row r="25" spans="1:25" x14ac:dyDescent="0.25">
      <c r="A25" s="57"/>
      <c r="B25" s="163" t="s">
        <v>105</v>
      </c>
      <c r="C25" s="164">
        <v>253</v>
      </c>
      <c r="D25" s="164">
        <v>1607</v>
      </c>
      <c r="E25" s="164">
        <v>2049</v>
      </c>
      <c r="F25" s="164">
        <v>1540</v>
      </c>
      <c r="G25" s="164">
        <v>1902</v>
      </c>
      <c r="H25" s="164">
        <v>1942</v>
      </c>
      <c r="I25" s="165">
        <f>IFERROR(H25/G25-1,"-")</f>
        <v>2.1030494216614182E-2</v>
      </c>
      <c r="J25" s="165">
        <f t="shared" si="11"/>
        <v>6.1645901118958816E-3</v>
      </c>
      <c r="K25" s="164">
        <v>20267</v>
      </c>
      <c r="L25" s="164">
        <v>29607</v>
      </c>
      <c r="M25" s="164">
        <v>24900</v>
      </c>
      <c r="N25" s="164">
        <v>23934</v>
      </c>
      <c r="O25" s="164">
        <v>18689</v>
      </c>
      <c r="P25" s="164">
        <v>16727</v>
      </c>
      <c r="Q25" s="165">
        <f>IFERROR(P25/O25-1,"-")</f>
        <v>-0.10498153994328219</v>
      </c>
      <c r="R25" s="165">
        <f t="shared" si="13"/>
        <v>1.1829009395601053E-2</v>
      </c>
      <c r="S25" s="164">
        <v>20520</v>
      </c>
      <c r="T25" s="164">
        <v>26949</v>
      </c>
      <c r="U25" s="164">
        <v>25474</v>
      </c>
      <c r="V25" s="164">
        <v>20591</v>
      </c>
      <c r="W25" s="164">
        <v>18669</v>
      </c>
      <c r="X25" s="165">
        <f>IFERROR(W25/V25-1,"-")</f>
        <v>-9.3341751250546334E-2</v>
      </c>
      <c r="Y25" s="165">
        <f>W25/W$8</f>
        <v>1.0797002586908381E-2</v>
      </c>
    </row>
    <row r="26" spans="1:25" x14ac:dyDescent="0.25">
      <c r="A26" s="57"/>
      <c r="B26" s="159" t="s">
        <v>112</v>
      </c>
      <c r="C26" s="160">
        <v>1702</v>
      </c>
      <c r="D26" s="160">
        <v>57188</v>
      </c>
      <c r="E26" s="160">
        <v>64213</v>
      </c>
      <c r="F26" s="160">
        <v>62610</v>
      </c>
      <c r="G26" s="160">
        <v>62657</v>
      </c>
      <c r="H26" s="160">
        <v>60080</v>
      </c>
      <c r="I26" s="161">
        <f>IFERROR(H26/G26-1,"-")</f>
        <v>-4.1128684743923283E-2</v>
      </c>
      <c r="J26" s="161">
        <f t="shared" si="11"/>
        <v>0.19071502261725259</v>
      </c>
      <c r="K26" s="160">
        <v>52900</v>
      </c>
      <c r="L26" s="160">
        <v>477201</v>
      </c>
      <c r="M26" s="160">
        <v>514101</v>
      </c>
      <c r="N26" s="160">
        <v>552207</v>
      </c>
      <c r="O26" s="160">
        <v>520289</v>
      </c>
      <c r="P26" s="160">
        <v>530849</v>
      </c>
      <c r="Q26" s="161">
        <f>IFERROR(P26/O26-1,"-")</f>
        <v>2.0296412186304069E-2</v>
      </c>
      <c r="R26" s="161">
        <f t="shared" si="13"/>
        <v>0.37540609844236406</v>
      </c>
      <c r="S26" s="160">
        <v>54602</v>
      </c>
      <c r="T26" s="160">
        <v>578314</v>
      </c>
      <c r="U26" s="160">
        <v>614817</v>
      </c>
      <c r="V26" s="160">
        <v>582946</v>
      </c>
      <c r="W26" s="160">
        <v>590929</v>
      </c>
      <c r="X26" s="161">
        <f>IFERROR(W26/V26-1,"-")</f>
        <v>1.3694235829733836E-2</v>
      </c>
      <c r="Y26" s="161">
        <f>W26/W$8</f>
        <v>0.34175702724726459</v>
      </c>
    </row>
    <row r="27" spans="1:25" s="57" customFormat="1" x14ac:dyDescent="0.25">
      <c r="B27" s="163" t="s">
        <v>115</v>
      </c>
      <c r="C27" s="164">
        <v>5</v>
      </c>
      <c r="D27" s="164">
        <v>22606</v>
      </c>
      <c r="E27" s="164">
        <v>26648</v>
      </c>
      <c r="F27" s="164">
        <v>27187</v>
      </c>
      <c r="G27" s="164">
        <v>26394</v>
      </c>
      <c r="H27" s="164">
        <v>22690</v>
      </c>
      <c r="I27" s="165">
        <f t="shared" ref="I27:I34" si="14">IFERROR(H27/G27-1,"-")</f>
        <v>-0.14033492460407671</v>
      </c>
      <c r="J27" s="165">
        <f t="shared" si="11"/>
        <v>7.2026029680184109E-2</v>
      </c>
      <c r="K27" s="164">
        <v>2107</v>
      </c>
      <c r="L27" s="164">
        <v>232130</v>
      </c>
      <c r="M27" s="164">
        <v>253863</v>
      </c>
      <c r="N27" s="164">
        <v>272919</v>
      </c>
      <c r="O27" s="164">
        <v>262428</v>
      </c>
      <c r="P27" s="164">
        <v>271903</v>
      </c>
      <c r="Q27" s="165">
        <f t="shared" ref="Q27:Q34" si="15">IFERROR(P27/O27-1,"-")</f>
        <v>3.6105141219686887E-2</v>
      </c>
      <c r="R27" s="165">
        <f t="shared" si="13"/>
        <v>0.1922845185443961</v>
      </c>
      <c r="S27" s="164">
        <v>2112</v>
      </c>
      <c r="T27" s="164">
        <v>280511</v>
      </c>
      <c r="U27" s="164">
        <v>300106</v>
      </c>
      <c r="V27" s="164">
        <v>288822</v>
      </c>
      <c r="W27" s="164">
        <v>294593</v>
      </c>
      <c r="X27" s="165">
        <f t="shared" ref="X27:X34" si="16">IFERROR(W27/V27-1,"-")</f>
        <v>1.9981164869712131E-2</v>
      </c>
      <c r="Y27" s="165">
        <f t="shared" ref="Y27:Y34" si="17">W27/W$8</f>
        <v>0.17037449156811296</v>
      </c>
    </row>
    <row r="28" spans="1:25" s="57" customFormat="1" x14ac:dyDescent="0.25">
      <c r="B28" s="163" t="s">
        <v>118</v>
      </c>
      <c r="C28" s="164">
        <v>29</v>
      </c>
      <c r="D28" s="164">
        <v>10179</v>
      </c>
      <c r="E28" s="164">
        <v>12656</v>
      </c>
      <c r="F28" s="164">
        <v>11744</v>
      </c>
      <c r="G28" s="164">
        <v>12063</v>
      </c>
      <c r="H28" s="164">
        <v>11807</v>
      </c>
      <c r="I28" s="165">
        <f t="shared" si="14"/>
        <v>-2.1221918262455453E-2</v>
      </c>
      <c r="J28" s="165">
        <f t="shared" si="11"/>
        <v>3.7479565113879849E-2</v>
      </c>
      <c r="K28" s="164">
        <v>8697</v>
      </c>
      <c r="L28" s="164">
        <v>50375</v>
      </c>
      <c r="M28" s="164">
        <v>57027</v>
      </c>
      <c r="N28" s="164">
        <v>59792</v>
      </c>
      <c r="O28" s="164">
        <v>52776</v>
      </c>
      <c r="P28" s="164">
        <v>51647</v>
      </c>
      <c r="Q28" s="165">
        <f t="shared" si="15"/>
        <v>-2.1392299530089476E-2</v>
      </c>
      <c r="R28" s="165">
        <f t="shared" si="13"/>
        <v>3.65237549025293E-2</v>
      </c>
      <c r="S28" s="164">
        <v>8726</v>
      </c>
      <c r="T28" s="164">
        <v>69683</v>
      </c>
      <c r="U28" s="164">
        <v>71536</v>
      </c>
      <c r="V28" s="164">
        <v>64839</v>
      </c>
      <c r="W28" s="164">
        <v>63454</v>
      </c>
      <c r="X28" s="165">
        <f t="shared" si="16"/>
        <v>-2.1360600872931457E-2</v>
      </c>
      <c r="Y28" s="165">
        <f t="shared" si="17"/>
        <v>3.6697895021141166E-2</v>
      </c>
    </row>
    <row r="29" spans="1:25" x14ac:dyDescent="0.25">
      <c r="A29" s="57"/>
      <c r="B29" s="163" t="s">
        <v>121</v>
      </c>
      <c r="C29" s="164">
        <v>1297</v>
      </c>
      <c r="D29" s="164">
        <v>1770</v>
      </c>
      <c r="E29" s="164">
        <v>1557</v>
      </c>
      <c r="F29" s="164">
        <v>1388</v>
      </c>
      <c r="G29" s="164">
        <v>1465</v>
      </c>
      <c r="H29" s="164">
        <v>1708</v>
      </c>
      <c r="I29" s="165">
        <f t="shared" si="14"/>
        <v>0.16587030716723539</v>
      </c>
      <c r="J29" s="165">
        <f t="shared" si="11"/>
        <v>5.4217919212760889E-3</v>
      </c>
      <c r="K29" s="164">
        <v>9133</v>
      </c>
      <c r="L29" s="164">
        <v>21446</v>
      </c>
      <c r="M29" s="164">
        <v>20496</v>
      </c>
      <c r="N29" s="164">
        <v>18365</v>
      </c>
      <c r="O29" s="164">
        <v>16908</v>
      </c>
      <c r="P29" s="164">
        <v>18767</v>
      </c>
      <c r="Q29" s="165">
        <f t="shared" si="15"/>
        <v>0.10994795363141718</v>
      </c>
      <c r="R29" s="165">
        <f t="shared" si="13"/>
        <v>1.3271657758548753E-2</v>
      </c>
      <c r="S29" s="164">
        <v>10430</v>
      </c>
      <c r="T29" s="164">
        <v>22053</v>
      </c>
      <c r="U29" s="164">
        <v>19753</v>
      </c>
      <c r="V29" s="164">
        <v>18373</v>
      </c>
      <c r="W29" s="164">
        <v>20475</v>
      </c>
      <c r="X29" s="165">
        <f t="shared" si="16"/>
        <v>0.11440701028683398</v>
      </c>
      <c r="Y29" s="165">
        <f t="shared" si="17"/>
        <v>1.1841482027261723E-2</v>
      </c>
    </row>
    <row r="30" spans="1:25" x14ac:dyDescent="0.25">
      <c r="A30" s="57"/>
      <c r="B30" s="163" t="s">
        <v>128</v>
      </c>
      <c r="C30" s="164">
        <v>6</v>
      </c>
      <c r="D30" s="164">
        <v>3316</v>
      </c>
      <c r="E30" s="164">
        <v>1890</v>
      </c>
      <c r="F30" s="164">
        <v>1466</v>
      </c>
      <c r="G30" s="164">
        <v>1490</v>
      </c>
      <c r="H30" s="164">
        <v>2056</v>
      </c>
      <c r="I30" s="165">
        <f t="shared" si="14"/>
        <v>0.37986577181208059</v>
      </c>
      <c r="J30" s="165">
        <f t="shared" si="11"/>
        <v>6.5264661534798823E-3</v>
      </c>
      <c r="K30" s="164">
        <v>995</v>
      </c>
      <c r="L30" s="164">
        <v>26532</v>
      </c>
      <c r="M30" s="164">
        <v>21322</v>
      </c>
      <c r="N30" s="164">
        <v>23862</v>
      </c>
      <c r="O30" s="164">
        <v>21807</v>
      </c>
      <c r="P30" s="164">
        <v>22871</v>
      </c>
      <c r="Q30" s="165">
        <f t="shared" si="15"/>
        <v>4.8791672398771135E-2</v>
      </c>
      <c r="R30" s="165">
        <f t="shared" si="13"/>
        <v>1.6173926818125888E-2</v>
      </c>
      <c r="S30" s="164">
        <v>1001</v>
      </c>
      <c r="T30" s="164">
        <v>23212</v>
      </c>
      <c r="U30" s="164">
        <v>25328</v>
      </c>
      <c r="V30" s="164">
        <v>23297</v>
      </c>
      <c r="W30" s="164">
        <v>24927</v>
      </c>
      <c r="X30" s="165">
        <f t="shared" si="16"/>
        <v>6.9966090054513375E-2</v>
      </c>
      <c r="Y30" s="165">
        <f t="shared" si="17"/>
        <v>1.4416245298830425E-2</v>
      </c>
    </row>
    <row r="31" spans="1:25" x14ac:dyDescent="0.25">
      <c r="A31" s="57"/>
      <c r="B31" s="163" t="s">
        <v>124</v>
      </c>
      <c r="C31" s="164">
        <v>53</v>
      </c>
      <c r="D31" s="164">
        <v>1855</v>
      </c>
      <c r="E31" s="164">
        <v>1389</v>
      </c>
      <c r="F31" s="164">
        <v>1031</v>
      </c>
      <c r="G31" s="164">
        <v>1087</v>
      </c>
      <c r="H31" s="164">
        <v>1110</v>
      </c>
      <c r="I31" s="165">
        <f t="shared" si="14"/>
        <v>2.1159153633854677E-2</v>
      </c>
      <c r="J31" s="165">
        <f t="shared" si="11"/>
        <v>3.5235298785810652E-3</v>
      </c>
      <c r="K31" s="164">
        <v>3575</v>
      </c>
      <c r="L31" s="164">
        <v>32900</v>
      </c>
      <c r="M31" s="164">
        <v>29273</v>
      </c>
      <c r="N31" s="164">
        <v>30742</v>
      </c>
      <c r="O31" s="164">
        <v>29930</v>
      </c>
      <c r="P31" s="164">
        <v>30543</v>
      </c>
      <c r="Q31" s="165">
        <f t="shared" si="15"/>
        <v>2.0481122619445458E-2</v>
      </c>
      <c r="R31" s="165">
        <f t="shared" si="13"/>
        <v>2.1599416151721347E-2</v>
      </c>
      <c r="S31" s="164">
        <v>3628</v>
      </c>
      <c r="T31" s="164">
        <v>30662</v>
      </c>
      <c r="U31" s="164">
        <v>31773</v>
      </c>
      <c r="V31" s="164">
        <v>31017</v>
      </c>
      <c r="W31" s="164">
        <v>31653</v>
      </c>
      <c r="X31" s="165">
        <f t="shared" si="16"/>
        <v>2.0504884418222291E-2</v>
      </c>
      <c r="Y31" s="165">
        <f t="shared" si="17"/>
        <v>1.830615045708988E-2</v>
      </c>
    </row>
    <row r="32" spans="1:25" x14ac:dyDescent="0.25">
      <c r="A32" s="57"/>
      <c r="B32" s="163" t="s">
        <v>133</v>
      </c>
      <c r="C32" s="164">
        <v>0</v>
      </c>
      <c r="D32" s="164">
        <v>1068</v>
      </c>
      <c r="E32" s="164">
        <v>1506</v>
      </c>
      <c r="F32" s="164">
        <v>1538</v>
      </c>
      <c r="G32" s="164">
        <v>1343</v>
      </c>
      <c r="H32" s="164">
        <v>1386</v>
      </c>
      <c r="I32" s="165">
        <f t="shared" si="14"/>
        <v>3.2017870439315033E-2</v>
      </c>
      <c r="J32" s="165">
        <f t="shared" si="11"/>
        <v>4.3996508213633842E-3</v>
      </c>
      <c r="K32" s="164">
        <v>110</v>
      </c>
      <c r="L32" s="164">
        <v>10126</v>
      </c>
      <c r="M32" s="164">
        <v>11005</v>
      </c>
      <c r="N32" s="164">
        <v>9979</v>
      </c>
      <c r="O32" s="164">
        <v>8999</v>
      </c>
      <c r="P32" s="164">
        <v>8493</v>
      </c>
      <c r="Q32" s="165">
        <f t="shared" si="15"/>
        <v>-5.6228469829981087E-2</v>
      </c>
      <c r="R32" s="165">
        <f t="shared" si="13"/>
        <v>6.0060845816249028E-3</v>
      </c>
      <c r="S32" s="164">
        <v>110</v>
      </c>
      <c r="T32" s="164">
        <v>12511</v>
      </c>
      <c r="U32" s="164">
        <v>11517</v>
      </c>
      <c r="V32" s="164">
        <v>10342</v>
      </c>
      <c r="W32" s="164">
        <v>9879</v>
      </c>
      <c r="X32" s="165">
        <f t="shared" si="16"/>
        <v>-4.4768903500290058E-2</v>
      </c>
      <c r="Y32" s="165">
        <f t="shared" si="17"/>
        <v>5.7134066396736785E-3</v>
      </c>
    </row>
    <row r="33" spans="1:25" x14ac:dyDescent="0.25">
      <c r="A33" s="57"/>
      <c r="B33" s="163" t="s">
        <v>136</v>
      </c>
      <c r="C33" s="164">
        <v>3</v>
      </c>
      <c r="D33" s="164">
        <v>362</v>
      </c>
      <c r="E33" s="164">
        <v>528</v>
      </c>
      <c r="F33" s="164">
        <v>318</v>
      </c>
      <c r="G33" s="164">
        <v>272</v>
      </c>
      <c r="H33" s="164">
        <v>435</v>
      </c>
      <c r="I33" s="165">
        <f t="shared" si="14"/>
        <v>0.59926470588235303</v>
      </c>
      <c r="J33" s="165">
        <f t="shared" si="11"/>
        <v>1.3808427902547416E-3</v>
      </c>
      <c r="K33" s="164">
        <v>190</v>
      </c>
      <c r="L33" s="164">
        <v>6474</v>
      </c>
      <c r="M33" s="164">
        <v>10814</v>
      </c>
      <c r="N33" s="164">
        <v>10693</v>
      </c>
      <c r="O33" s="164">
        <v>9123</v>
      </c>
      <c r="P33" s="164">
        <v>8289</v>
      </c>
      <c r="Q33" s="165">
        <f t="shared" si="15"/>
        <v>-9.1417296941795456E-2</v>
      </c>
      <c r="R33" s="165">
        <f t="shared" si="13"/>
        <v>5.8618197453301334E-3</v>
      </c>
      <c r="S33" s="164">
        <v>193</v>
      </c>
      <c r="T33" s="164">
        <v>11342</v>
      </c>
      <c r="U33" s="164">
        <v>11011</v>
      </c>
      <c r="V33" s="164">
        <v>9395</v>
      </c>
      <c r="W33" s="164">
        <v>8724</v>
      </c>
      <c r="X33" s="165">
        <f t="shared" si="16"/>
        <v>-7.1420968600319323E-2</v>
      </c>
      <c r="Y33" s="165">
        <f t="shared" si="17"/>
        <v>5.0454256022384016E-3</v>
      </c>
    </row>
    <row r="34" spans="1:25" x14ac:dyDescent="0.25">
      <c r="A34" s="57"/>
      <c r="B34" s="168" t="s">
        <v>149</v>
      </c>
      <c r="C34" s="169">
        <f t="shared" ref="C34:H34" si="18">C26-SUM(C27:C33)</f>
        <v>309</v>
      </c>
      <c r="D34" s="169">
        <f t="shared" si="18"/>
        <v>16032</v>
      </c>
      <c r="E34" s="169">
        <f t="shared" si="18"/>
        <v>18039</v>
      </c>
      <c r="F34" s="169">
        <f t="shared" si="18"/>
        <v>17938</v>
      </c>
      <c r="G34" s="169">
        <f t="shared" si="18"/>
        <v>18543</v>
      </c>
      <c r="H34" s="169">
        <f t="shared" si="18"/>
        <v>18888</v>
      </c>
      <c r="I34" s="170">
        <f t="shared" si="14"/>
        <v>1.8605403656366315E-2</v>
      </c>
      <c r="J34" s="170">
        <f t="shared" si="11"/>
        <v>5.9957146258233472E-2</v>
      </c>
      <c r="K34" s="169">
        <f t="shared" ref="K34:P34" si="19">K26-SUM(K27:K33)</f>
        <v>28093</v>
      </c>
      <c r="L34" s="169">
        <f t="shared" si="19"/>
        <v>97218</v>
      </c>
      <c r="M34" s="169">
        <f t="shared" si="19"/>
        <v>110301</v>
      </c>
      <c r="N34" s="169">
        <f t="shared" si="19"/>
        <v>125855</v>
      </c>
      <c r="O34" s="169">
        <f t="shared" si="19"/>
        <v>118318</v>
      </c>
      <c r="P34" s="169">
        <f t="shared" si="19"/>
        <v>118336</v>
      </c>
      <c r="Q34" s="170">
        <f t="shared" si="15"/>
        <v>1.5213238898570403E-4</v>
      </c>
      <c r="R34" s="170">
        <f t="shared" si="13"/>
        <v>8.3684919940087657E-2</v>
      </c>
      <c r="S34" s="169">
        <f>S26-SUM(S27:S33)</f>
        <v>28402</v>
      </c>
      <c r="T34" s="169">
        <f>T26-SUM(T27:T33)</f>
        <v>128340</v>
      </c>
      <c r="U34" s="169">
        <f>U26-SUM(U27:U33)</f>
        <v>143793</v>
      </c>
      <c r="V34" s="169">
        <f>V26-SUM(V27:V33)</f>
        <v>136861</v>
      </c>
      <c r="W34" s="169">
        <f>W26-SUM(W27:W33)</f>
        <v>137224</v>
      </c>
      <c r="X34" s="170">
        <f t="shared" si="16"/>
        <v>2.6523260826678552E-3</v>
      </c>
      <c r="Y34" s="170">
        <f t="shared" si="17"/>
        <v>7.9361930632916369E-2</v>
      </c>
    </row>
    <row r="35" spans="1:25" x14ac:dyDescent="0.25">
      <c r="A35" s="57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</row>
    <row r="36" spans="1:25" x14ac:dyDescent="0.25">
      <c r="A36" s="57"/>
      <c r="B36" s="156" t="s">
        <v>73</v>
      </c>
      <c r="C36" s="176">
        <f t="shared" ref="C36:H36" si="20">C37+C40</f>
        <v>2769</v>
      </c>
      <c r="D36" s="176">
        <f t="shared" si="20"/>
        <v>66913</v>
      </c>
      <c r="E36" s="176">
        <f t="shared" si="20"/>
        <v>81954</v>
      </c>
      <c r="F36" s="176">
        <f t="shared" si="20"/>
        <v>82638</v>
      </c>
      <c r="G36" s="176">
        <f t="shared" si="20"/>
        <v>80002</v>
      </c>
      <c r="H36" s="176">
        <f t="shared" si="20"/>
        <v>81032</v>
      </c>
      <c r="I36" s="177">
        <f>IFERROR(H36/G36-1,"-")</f>
        <v>1.2874678133046658E-2</v>
      </c>
      <c r="J36" s="177">
        <f t="shared" ref="J36:J48" si="21">H36/H$8</f>
        <v>0.25722402983890169</v>
      </c>
      <c r="K36" s="176">
        <f t="shared" ref="K36:P36" si="22">K37+K40</f>
        <v>13634</v>
      </c>
      <c r="L36" s="176">
        <f t="shared" si="22"/>
        <v>210963</v>
      </c>
      <c r="M36" s="176">
        <f t="shared" si="22"/>
        <v>241856</v>
      </c>
      <c r="N36" s="176">
        <f t="shared" si="22"/>
        <v>259219</v>
      </c>
      <c r="O36" s="176">
        <f t="shared" si="22"/>
        <v>275154</v>
      </c>
      <c r="P36" s="176">
        <f t="shared" si="22"/>
        <v>285823</v>
      </c>
      <c r="Q36" s="177">
        <f>IFERROR(P36/O36-1,"-")</f>
        <v>3.8774649832457486E-2</v>
      </c>
      <c r="R36" s="177">
        <f t="shared" ref="R36:R48" si="23">P36/P$8</f>
        <v>0.20212847207980392</v>
      </c>
      <c r="S36" s="176">
        <f>S37+S40</f>
        <v>16403</v>
      </c>
      <c r="T36" s="176">
        <f>T37+T40</f>
        <v>323810</v>
      </c>
      <c r="U36" s="176">
        <f>U37+U40</f>
        <v>341857</v>
      </c>
      <c r="V36" s="176">
        <f>V37+V40</f>
        <v>355156</v>
      </c>
      <c r="W36" s="176">
        <f>W37+W40</f>
        <v>366855</v>
      </c>
      <c r="X36" s="177">
        <f>IFERROR(W36/V36-1,"-")</f>
        <v>3.2940454335559588E-2</v>
      </c>
      <c r="Y36" s="177">
        <f>W36/W$8</f>
        <v>0.21216639263057874</v>
      </c>
    </row>
    <row r="37" spans="1:25" x14ac:dyDescent="0.25">
      <c r="A37" s="57"/>
      <c r="B37" s="159" t="s">
        <v>102</v>
      </c>
      <c r="C37" s="160">
        <v>1152</v>
      </c>
      <c r="D37" s="160">
        <v>7973</v>
      </c>
      <c r="E37" s="160">
        <v>10447</v>
      </c>
      <c r="F37" s="160">
        <v>9822</v>
      </c>
      <c r="G37" s="160">
        <v>8006</v>
      </c>
      <c r="H37" s="160">
        <v>8284</v>
      </c>
      <c r="I37" s="161">
        <f>IFERROR(H37/G37-1,"-")</f>
        <v>3.472395703222575E-2</v>
      </c>
      <c r="J37" s="161">
        <f t="shared" si="21"/>
        <v>2.6296325688437424E-2</v>
      </c>
      <c r="K37" s="160">
        <v>3377</v>
      </c>
      <c r="L37" s="160">
        <v>18783</v>
      </c>
      <c r="M37" s="160">
        <v>15819</v>
      </c>
      <c r="N37" s="160">
        <v>15544</v>
      </c>
      <c r="O37" s="160">
        <v>19540</v>
      </c>
      <c r="P37" s="160">
        <v>21113</v>
      </c>
      <c r="Q37" s="161">
        <f>IFERROR(P37/O37-1,"-")</f>
        <v>8.0501535312180073E-2</v>
      </c>
      <c r="R37" s="161">
        <f t="shared" si="23"/>
        <v>1.4930703375938605E-2</v>
      </c>
      <c r="S37" s="160">
        <v>4529</v>
      </c>
      <c r="T37" s="160">
        <v>26266</v>
      </c>
      <c r="U37" s="160">
        <v>25366</v>
      </c>
      <c r="V37" s="160">
        <v>27546</v>
      </c>
      <c r="W37" s="160">
        <v>29397</v>
      </c>
      <c r="X37" s="161">
        <f>IFERROR(W37/V37-1,"-")</f>
        <v>6.7196689174471746E-2</v>
      </c>
      <c r="Y37" s="161">
        <f>W37/W$8</f>
        <v>1.7001418664489031E-2</v>
      </c>
    </row>
    <row r="38" spans="1:25" x14ac:dyDescent="0.25">
      <c r="A38" s="57"/>
      <c r="B38" s="163" t="s">
        <v>108</v>
      </c>
      <c r="C38" s="164">
        <v>1044</v>
      </c>
      <c r="D38" s="164">
        <v>3920</v>
      </c>
      <c r="E38" s="164">
        <v>5331</v>
      </c>
      <c r="F38" s="164">
        <v>6814</v>
      </c>
      <c r="G38" s="164">
        <v>4612</v>
      </c>
      <c r="H38" s="164">
        <v>4321</v>
      </c>
      <c r="I38" s="165">
        <f>IFERROR(H38/G38-1,"-")</f>
        <v>-6.3096270598438808E-2</v>
      </c>
      <c r="J38" s="165">
        <f t="shared" si="21"/>
        <v>1.3716371716530434E-2</v>
      </c>
      <c r="K38" s="164">
        <v>1204</v>
      </c>
      <c r="L38" s="164">
        <v>3260</v>
      </c>
      <c r="M38" s="164">
        <v>2573</v>
      </c>
      <c r="N38" s="164">
        <v>2754</v>
      </c>
      <c r="O38" s="164">
        <v>5318</v>
      </c>
      <c r="P38" s="164">
        <v>7179</v>
      </c>
      <c r="Q38" s="165">
        <f>IFERROR(P38/O38-1,"-")</f>
        <v>0.34994358781496793</v>
      </c>
      <c r="R38" s="165">
        <f t="shared" si="23"/>
        <v>5.0768493125497678E-3</v>
      </c>
      <c r="S38" s="164">
        <v>2248</v>
      </c>
      <c r="T38" s="164">
        <v>7904</v>
      </c>
      <c r="U38" s="164">
        <v>9568</v>
      </c>
      <c r="V38" s="164">
        <v>9930</v>
      </c>
      <c r="W38" s="164">
        <v>11500</v>
      </c>
      <c r="X38" s="165">
        <f>IFERROR(W38/V38-1,"-")</f>
        <v>0.15810674723061435</v>
      </c>
      <c r="Y38" s="165">
        <f>W38/W$8</f>
        <v>6.6508934463252655E-3</v>
      </c>
    </row>
    <row r="39" spans="1:25" x14ac:dyDescent="0.25">
      <c r="A39" s="57"/>
      <c r="B39" s="163" t="s">
        <v>105</v>
      </c>
      <c r="C39" s="164">
        <v>108</v>
      </c>
      <c r="D39" s="164">
        <v>4053</v>
      </c>
      <c r="E39" s="164">
        <v>5116</v>
      </c>
      <c r="F39" s="164">
        <v>3008</v>
      </c>
      <c r="G39" s="164">
        <v>3394</v>
      </c>
      <c r="H39" s="164">
        <v>3963</v>
      </c>
      <c r="I39" s="165">
        <f>IFERROR(H39/G39-1,"-")</f>
        <v>0.16764879198585736</v>
      </c>
      <c r="J39" s="165">
        <f t="shared" si="21"/>
        <v>1.2579953971906992E-2</v>
      </c>
      <c r="K39" s="164">
        <v>2173</v>
      </c>
      <c r="L39" s="164">
        <v>15523</v>
      </c>
      <c r="M39" s="164">
        <v>13246</v>
      </c>
      <c r="N39" s="164">
        <v>12790</v>
      </c>
      <c r="O39" s="164">
        <v>14222</v>
      </c>
      <c r="P39" s="164">
        <v>13934</v>
      </c>
      <c r="Q39" s="165">
        <f>IFERROR(P39/O39-1,"-")</f>
        <v>-2.0250316411193903E-2</v>
      </c>
      <c r="R39" s="165">
        <f t="shared" si="23"/>
        <v>9.853854063388838E-3</v>
      </c>
      <c r="S39" s="164">
        <v>2281</v>
      </c>
      <c r="T39" s="164">
        <v>18362</v>
      </c>
      <c r="U39" s="164">
        <v>15798</v>
      </c>
      <c r="V39" s="164">
        <v>17616</v>
      </c>
      <c r="W39" s="164">
        <v>17897</v>
      </c>
      <c r="X39" s="165">
        <f>IFERROR(W39/V39-1,"-")</f>
        <v>1.5951407811080731E-2</v>
      </c>
      <c r="Y39" s="165">
        <f>W39/W$8</f>
        <v>1.0350525218163764E-2</v>
      </c>
    </row>
    <row r="40" spans="1:25" x14ac:dyDescent="0.25">
      <c r="A40" s="57"/>
      <c r="B40" s="159" t="s">
        <v>112</v>
      </c>
      <c r="C40" s="160">
        <v>1617</v>
      </c>
      <c r="D40" s="160">
        <v>58940</v>
      </c>
      <c r="E40" s="160">
        <v>71507</v>
      </c>
      <c r="F40" s="160">
        <v>72816</v>
      </c>
      <c r="G40" s="160">
        <v>71996</v>
      </c>
      <c r="H40" s="160">
        <v>72748</v>
      </c>
      <c r="I40" s="161">
        <f>IFERROR(H40/G40-1,"-")</f>
        <v>1.0445024723595653E-2</v>
      </c>
      <c r="J40" s="161">
        <f t="shared" si="21"/>
        <v>0.23092770415046424</v>
      </c>
      <c r="K40" s="160">
        <v>10257</v>
      </c>
      <c r="L40" s="160">
        <v>192180</v>
      </c>
      <c r="M40" s="160">
        <v>226037</v>
      </c>
      <c r="N40" s="160">
        <v>243675</v>
      </c>
      <c r="O40" s="160">
        <v>255614</v>
      </c>
      <c r="P40" s="160">
        <v>264710</v>
      </c>
      <c r="Q40" s="161">
        <f>IFERROR(P40/O40-1,"-")</f>
        <v>3.5584905365120933E-2</v>
      </c>
      <c r="R40" s="161">
        <f t="shared" si="23"/>
        <v>0.18719776870386531</v>
      </c>
      <c r="S40" s="160">
        <v>11874</v>
      </c>
      <c r="T40" s="160">
        <v>297544</v>
      </c>
      <c r="U40" s="160">
        <v>316491</v>
      </c>
      <c r="V40" s="160">
        <v>327610</v>
      </c>
      <c r="W40" s="160">
        <v>337458</v>
      </c>
      <c r="X40" s="161">
        <f>IFERROR(W40/V40-1,"-")</f>
        <v>3.0060132474588608E-2</v>
      </c>
      <c r="Y40" s="161">
        <f>W40/W$8</f>
        <v>0.1951649739660897</v>
      </c>
    </row>
    <row r="41" spans="1:25" s="57" customFormat="1" x14ac:dyDescent="0.25">
      <c r="B41" s="163" t="s">
        <v>115</v>
      </c>
      <c r="C41" s="164">
        <v>33</v>
      </c>
      <c r="D41" s="164">
        <v>26891</v>
      </c>
      <c r="E41" s="164">
        <v>29840</v>
      </c>
      <c r="F41" s="164">
        <v>29326</v>
      </c>
      <c r="G41" s="164">
        <v>27286</v>
      </c>
      <c r="H41" s="164">
        <v>23246</v>
      </c>
      <c r="I41" s="165">
        <f t="shared" ref="I41:I48" si="24">IFERROR(H41/G41-1,"-")</f>
        <v>-0.1480612768452686</v>
      </c>
      <c r="J41" s="165">
        <f t="shared" si="21"/>
        <v>7.3790968970716617E-2</v>
      </c>
      <c r="K41" s="164">
        <v>319</v>
      </c>
      <c r="L41" s="164">
        <v>92999</v>
      </c>
      <c r="M41" s="164">
        <v>111276</v>
      </c>
      <c r="N41" s="164">
        <v>126180</v>
      </c>
      <c r="O41" s="164">
        <v>132146</v>
      </c>
      <c r="P41" s="164">
        <v>143061</v>
      </c>
      <c r="Q41" s="165">
        <f t="shared" ref="Q41:Q48" si="25">IFERROR(P41/O41-1,"-")</f>
        <v>8.259803550618261E-2</v>
      </c>
      <c r="R41" s="165">
        <f t="shared" si="23"/>
        <v>0.10116995953512778</v>
      </c>
      <c r="S41" s="164">
        <v>352</v>
      </c>
      <c r="T41" s="164">
        <v>141116</v>
      </c>
      <c r="U41" s="164">
        <v>155506</v>
      </c>
      <c r="V41" s="164">
        <v>159432</v>
      </c>
      <c r="W41" s="164">
        <v>166307</v>
      </c>
      <c r="X41" s="165">
        <f t="shared" ref="X41:X48" si="26">IFERROR(W41/V41-1,"-")</f>
        <v>4.3121832505394142E-2</v>
      </c>
      <c r="Y41" s="165">
        <f t="shared" ref="Y41:Y48" si="27">W41/W$8</f>
        <v>9.6181750989392689E-2</v>
      </c>
    </row>
    <row r="42" spans="1:25" s="57" customFormat="1" x14ac:dyDescent="0.25">
      <c r="B42" s="163" t="s">
        <v>118</v>
      </c>
      <c r="C42" s="164">
        <v>71</v>
      </c>
      <c r="D42" s="164">
        <v>2508</v>
      </c>
      <c r="E42" s="164">
        <v>4573</v>
      </c>
      <c r="F42" s="164">
        <v>4848</v>
      </c>
      <c r="G42" s="164">
        <v>5221</v>
      </c>
      <c r="H42" s="164">
        <v>5798</v>
      </c>
      <c r="I42" s="165">
        <f t="shared" si="24"/>
        <v>0.11051522696801386</v>
      </c>
      <c r="J42" s="165">
        <f t="shared" si="21"/>
        <v>1.8404888500912625E-2</v>
      </c>
      <c r="K42" s="164">
        <v>1034</v>
      </c>
      <c r="L42" s="164">
        <v>8267</v>
      </c>
      <c r="M42" s="164">
        <v>10499</v>
      </c>
      <c r="N42" s="164">
        <v>9625</v>
      </c>
      <c r="O42" s="164">
        <v>8997</v>
      </c>
      <c r="P42" s="164">
        <v>10445</v>
      </c>
      <c r="Q42" s="165">
        <f t="shared" si="25"/>
        <v>0.16094253640102263</v>
      </c>
      <c r="R42" s="165">
        <f t="shared" si="23"/>
        <v>7.3865010544062297E-3</v>
      </c>
      <c r="S42" s="164">
        <v>1105</v>
      </c>
      <c r="T42" s="164">
        <v>15072</v>
      </c>
      <c r="U42" s="164">
        <v>14473</v>
      </c>
      <c r="V42" s="164">
        <v>14218</v>
      </c>
      <c r="W42" s="164">
        <v>16243</v>
      </c>
      <c r="X42" s="165">
        <f t="shared" si="26"/>
        <v>0.14242509495006339</v>
      </c>
      <c r="Y42" s="165">
        <f t="shared" si="27"/>
        <v>9.3939532390140256E-3</v>
      </c>
    </row>
    <row r="43" spans="1:25" x14ac:dyDescent="0.25">
      <c r="A43" s="57"/>
      <c r="B43" s="163" t="s">
        <v>121</v>
      </c>
      <c r="C43" s="164">
        <v>75</v>
      </c>
      <c r="D43" s="164">
        <v>2031</v>
      </c>
      <c r="E43" s="164">
        <v>3176</v>
      </c>
      <c r="F43" s="164">
        <v>3190</v>
      </c>
      <c r="G43" s="164">
        <v>3179</v>
      </c>
      <c r="H43" s="164">
        <v>4589</v>
      </c>
      <c r="I43" s="165">
        <f t="shared" si="24"/>
        <v>0.44353570305127388</v>
      </c>
      <c r="J43" s="165">
        <f t="shared" si="21"/>
        <v>1.4567097849377033E-2</v>
      </c>
      <c r="K43" s="164">
        <v>1735</v>
      </c>
      <c r="L43" s="164">
        <v>5215</v>
      </c>
      <c r="M43" s="164">
        <v>5861</v>
      </c>
      <c r="N43" s="164">
        <v>4959</v>
      </c>
      <c r="O43" s="164">
        <v>5811</v>
      </c>
      <c r="P43" s="164">
        <v>5795</v>
      </c>
      <c r="Q43" s="165">
        <f t="shared" si="25"/>
        <v>-2.7533987265531135E-3</v>
      </c>
      <c r="R43" s="165">
        <f t="shared" si="23"/>
        <v>4.0981114035695647E-3</v>
      </c>
      <c r="S43" s="164">
        <v>1810</v>
      </c>
      <c r="T43" s="164">
        <v>9037</v>
      </c>
      <c r="U43" s="164">
        <v>8149</v>
      </c>
      <c r="V43" s="164">
        <v>8990</v>
      </c>
      <c r="W43" s="164">
        <v>10384</v>
      </c>
      <c r="X43" s="165">
        <f t="shared" si="26"/>
        <v>0.15506117908787531</v>
      </c>
      <c r="Y43" s="165">
        <f t="shared" si="27"/>
        <v>6.0054676127514403E-3</v>
      </c>
    </row>
    <row r="44" spans="1:25" x14ac:dyDescent="0.25">
      <c r="A44" s="57"/>
      <c r="B44" s="163" t="s">
        <v>128</v>
      </c>
      <c r="C44" s="164">
        <v>6</v>
      </c>
      <c r="D44" s="164">
        <v>1206</v>
      </c>
      <c r="E44" s="164">
        <v>1415</v>
      </c>
      <c r="F44" s="164">
        <v>1482</v>
      </c>
      <c r="G44" s="164">
        <v>1296</v>
      </c>
      <c r="H44" s="164">
        <v>1820</v>
      </c>
      <c r="I44" s="165">
        <f t="shared" si="24"/>
        <v>0.40432098765432101</v>
      </c>
      <c r="J44" s="165">
        <f t="shared" si="21"/>
        <v>5.7773192603761602E-3</v>
      </c>
      <c r="K44" s="164">
        <v>189</v>
      </c>
      <c r="L44" s="164">
        <v>11388</v>
      </c>
      <c r="M44" s="164">
        <v>10473</v>
      </c>
      <c r="N44" s="164">
        <v>11382</v>
      </c>
      <c r="O44" s="164">
        <v>9924</v>
      </c>
      <c r="P44" s="164">
        <v>10472</v>
      </c>
      <c r="Q44" s="165">
        <f t="shared" si="25"/>
        <v>5.5219669488109524E-2</v>
      </c>
      <c r="R44" s="165">
        <f t="shared" si="23"/>
        <v>7.4055949297981852E-3</v>
      </c>
      <c r="S44" s="164">
        <v>195</v>
      </c>
      <c r="T44" s="164">
        <v>11888</v>
      </c>
      <c r="U44" s="164">
        <v>12864</v>
      </c>
      <c r="V44" s="164">
        <v>11220</v>
      </c>
      <c r="W44" s="164">
        <v>12292</v>
      </c>
      <c r="X44" s="165">
        <f t="shared" si="26"/>
        <v>9.5543672014260173E-2</v>
      </c>
      <c r="Y44" s="165">
        <f t="shared" si="27"/>
        <v>7.1089375862808842E-3</v>
      </c>
    </row>
    <row r="45" spans="1:25" x14ac:dyDescent="0.25">
      <c r="A45" s="57"/>
      <c r="B45" s="163" t="s">
        <v>124</v>
      </c>
      <c r="C45" s="164">
        <v>14</v>
      </c>
      <c r="D45" s="164">
        <v>671</v>
      </c>
      <c r="E45" s="164">
        <v>888</v>
      </c>
      <c r="F45" s="164">
        <v>988</v>
      </c>
      <c r="G45" s="164">
        <v>995</v>
      </c>
      <c r="H45" s="164">
        <v>1855</v>
      </c>
      <c r="I45" s="165">
        <f t="shared" si="24"/>
        <v>0.86432160804020097</v>
      </c>
      <c r="J45" s="165">
        <f t="shared" si="21"/>
        <v>5.888421553844933E-3</v>
      </c>
      <c r="K45" s="164">
        <v>455</v>
      </c>
      <c r="L45" s="164">
        <v>11495</v>
      </c>
      <c r="M45" s="164">
        <v>13310</v>
      </c>
      <c r="N45" s="164">
        <v>14303</v>
      </c>
      <c r="O45" s="164">
        <v>10871</v>
      </c>
      <c r="P45" s="164">
        <v>11419</v>
      </c>
      <c r="Q45" s="165">
        <f t="shared" si="25"/>
        <v>5.0409345966332397E-2</v>
      </c>
      <c r="R45" s="165">
        <f t="shared" si="23"/>
        <v>8.0752949296567494E-3</v>
      </c>
      <c r="S45" s="164">
        <v>469</v>
      </c>
      <c r="T45" s="164">
        <v>14198</v>
      </c>
      <c r="U45" s="164">
        <v>15291</v>
      </c>
      <c r="V45" s="164">
        <v>11866</v>
      </c>
      <c r="W45" s="164">
        <v>13274</v>
      </c>
      <c r="X45" s="165">
        <f t="shared" si="26"/>
        <v>0.11865835159278615</v>
      </c>
      <c r="Y45" s="165">
        <f t="shared" si="27"/>
        <v>7.6768660527410069E-3</v>
      </c>
    </row>
    <row r="46" spans="1:25" x14ac:dyDescent="0.25">
      <c r="A46" s="57"/>
      <c r="B46" s="163" t="s">
        <v>133</v>
      </c>
      <c r="C46" s="164">
        <v>0</v>
      </c>
      <c r="D46" s="164">
        <v>1355</v>
      </c>
      <c r="E46" s="164">
        <v>1476</v>
      </c>
      <c r="F46" s="164">
        <v>806</v>
      </c>
      <c r="G46" s="164">
        <v>1143</v>
      </c>
      <c r="H46" s="164">
        <v>697</v>
      </c>
      <c r="I46" s="165">
        <f t="shared" si="24"/>
        <v>-0.39020122484689412</v>
      </c>
      <c r="J46" s="165">
        <f t="shared" si="21"/>
        <v>2.2125228156495516E-3</v>
      </c>
      <c r="K46" s="164">
        <v>90</v>
      </c>
      <c r="L46" s="164">
        <v>3052</v>
      </c>
      <c r="M46" s="164">
        <v>4383</v>
      </c>
      <c r="N46" s="164">
        <v>3939</v>
      </c>
      <c r="O46" s="164">
        <v>4798</v>
      </c>
      <c r="P46" s="164">
        <v>4082</v>
      </c>
      <c r="Q46" s="165">
        <f t="shared" si="25"/>
        <v>-0.14922884535223013</v>
      </c>
      <c r="R46" s="165">
        <f t="shared" si="23"/>
        <v>2.8867110870355417E-3</v>
      </c>
      <c r="S46" s="164">
        <v>90</v>
      </c>
      <c r="T46" s="164">
        <v>5859</v>
      </c>
      <c r="U46" s="164">
        <v>4745</v>
      </c>
      <c r="V46" s="164">
        <v>5941</v>
      </c>
      <c r="W46" s="164">
        <v>4779</v>
      </c>
      <c r="X46" s="165">
        <f t="shared" si="26"/>
        <v>-0.19558996801885209</v>
      </c>
      <c r="Y46" s="165">
        <f t="shared" si="27"/>
        <v>2.7638799808685603E-3</v>
      </c>
    </row>
    <row r="47" spans="1:25" x14ac:dyDescent="0.25">
      <c r="A47" s="57"/>
      <c r="B47" s="163" t="s">
        <v>136</v>
      </c>
      <c r="C47" s="164">
        <v>2</v>
      </c>
      <c r="D47" s="164">
        <v>730</v>
      </c>
      <c r="E47" s="164">
        <v>991</v>
      </c>
      <c r="F47" s="164">
        <v>834</v>
      </c>
      <c r="G47" s="164">
        <v>717</v>
      </c>
      <c r="H47" s="164">
        <v>331</v>
      </c>
      <c r="I47" s="165">
        <f t="shared" si="24"/>
        <v>-0.53835425383542534</v>
      </c>
      <c r="J47" s="165">
        <f t="shared" si="21"/>
        <v>1.0507102610903896E-3</v>
      </c>
      <c r="K47" s="164">
        <v>616</v>
      </c>
      <c r="L47" s="164">
        <v>3013</v>
      </c>
      <c r="M47" s="164">
        <v>4676</v>
      </c>
      <c r="N47" s="164">
        <v>4454</v>
      </c>
      <c r="O47" s="164">
        <v>3807</v>
      </c>
      <c r="P47" s="164">
        <v>4506</v>
      </c>
      <c r="Q47" s="165">
        <f t="shared" si="25"/>
        <v>0.1836091410559495</v>
      </c>
      <c r="R47" s="165">
        <f t="shared" si="23"/>
        <v>3.1865556487462397E-3</v>
      </c>
      <c r="S47" s="164">
        <v>618</v>
      </c>
      <c r="T47" s="164">
        <v>5667</v>
      </c>
      <c r="U47" s="164">
        <v>5288</v>
      </c>
      <c r="V47" s="164">
        <v>4524</v>
      </c>
      <c r="W47" s="164">
        <v>4837</v>
      </c>
      <c r="X47" s="165">
        <f t="shared" si="26"/>
        <v>6.9186560565870803E-2</v>
      </c>
      <c r="Y47" s="165">
        <f t="shared" si="27"/>
        <v>2.7974236173804617E-3</v>
      </c>
    </row>
    <row r="48" spans="1:25" x14ac:dyDescent="0.25">
      <c r="A48" s="57"/>
      <c r="B48" s="168" t="s">
        <v>149</v>
      </c>
      <c r="C48" s="169">
        <f t="shared" ref="C48:H48" si="28">C40-SUM(C41:C47)</f>
        <v>1416</v>
      </c>
      <c r="D48" s="169">
        <f t="shared" si="28"/>
        <v>23548</v>
      </c>
      <c r="E48" s="169">
        <f t="shared" si="28"/>
        <v>29148</v>
      </c>
      <c r="F48" s="169">
        <f t="shared" si="28"/>
        <v>31342</v>
      </c>
      <c r="G48" s="169">
        <f t="shared" si="28"/>
        <v>32159</v>
      </c>
      <c r="H48" s="169">
        <f t="shared" si="28"/>
        <v>34412</v>
      </c>
      <c r="I48" s="170">
        <f t="shared" si="24"/>
        <v>7.0058148574271506E-2</v>
      </c>
      <c r="J48" s="170">
        <f t="shared" si="21"/>
        <v>0.10923577493849694</v>
      </c>
      <c r="K48" s="169">
        <f t="shared" ref="K48:P48" si="29">K40-SUM(K41:K47)</f>
        <v>5819</v>
      </c>
      <c r="L48" s="169">
        <f t="shared" si="29"/>
        <v>56751</v>
      </c>
      <c r="M48" s="169">
        <f t="shared" si="29"/>
        <v>65559</v>
      </c>
      <c r="N48" s="169">
        <f t="shared" si="29"/>
        <v>68833</v>
      </c>
      <c r="O48" s="169">
        <f t="shared" si="29"/>
        <v>79260</v>
      </c>
      <c r="P48" s="169">
        <f t="shared" si="29"/>
        <v>74930</v>
      </c>
      <c r="Q48" s="170">
        <f t="shared" si="25"/>
        <v>-5.4630330557658313E-2</v>
      </c>
      <c r="R48" s="170">
        <f t="shared" si="23"/>
        <v>5.2989040115525021E-2</v>
      </c>
      <c r="S48" s="169">
        <f>S40-SUM(S41:S47)</f>
        <v>7235</v>
      </c>
      <c r="T48" s="169">
        <f>T40-SUM(T41:T47)</f>
        <v>94707</v>
      </c>
      <c r="U48" s="169">
        <f>U40-SUM(U41:U47)</f>
        <v>100175</v>
      </c>
      <c r="V48" s="169">
        <f>V40-SUM(V41:V47)</f>
        <v>111419</v>
      </c>
      <c r="W48" s="169">
        <f>W40-SUM(W41:W47)</f>
        <v>109342</v>
      </c>
      <c r="X48" s="170">
        <f t="shared" si="26"/>
        <v>-1.8641344833466467E-2</v>
      </c>
      <c r="Y48" s="170">
        <f t="shared" si="27"/>
        <v>6.3236694887660622E-2</v>
      </c>
    </row>
    <row r="49" spans="1:25" x14ac:dyDescent="0.25">
      <c r="A49" s="57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spans="1:25" x14ac:dyDescent="0.25">
      <c r="A50" s="57"/>
      <c r="B50" s="156" t="s">
        <v>73</v>
      </c>
      <c r="C50" s="176">
        <f t="shared" ref="C50:H50" si="30">C51+C54</f>
        <v>3463</v>
      </c>
      <c r="D50" s="176">
        <f t="shared" si="30"/>
        <v>0</v>
      </c>
      <c r="E50" s="176">
        <f t="shared" si="30"/>
        <v>0</v>
      </c>
      <c r="F50" s="176">
        <f t="shared" si="30"/>
        <v>0</v>
      </c>
      <c r="G50" s="176">
        <f t="shared" si="30"/>
        <v>0</v>
      </c>
      <c r="H50" s="176">
        <f t="shared" si="30"/>
        <v>0</v>
      </c>
      <c r="I50" s="177" t="str">
        <f>IFERROR(H50/G50-1,"-")</f>
        <v>-</v>
      </c>
      <c r="J50" s="177">
        <f t="shared" ref="J50:J62" si="31">H50/H$8</f>
        <v>0</v>
      </c>
      <c r="K50" s="176">
        <f t="shared" ref="K50:P50" si="32">K51+K54</f>
        <v>0</v>
      </c>
      <c r="L50" s="176">
        <f t="shared" si="32"/>
        <v>0</v>
      </c>
      <c r="M50" s="176">
        <f t="shared" si="32"/>
        <v>0</v>
      </c>
      <c r="N50" s="176">
        <f t="shared" si="32"/>
        <v>0</v>
      </c>
      <c r="O50" s="176">
        <f t="shared" si="32"/>
        <v>0</v>
      </c>
      <c r="P50" s="176">
        <f t="shared" si="32"/>
        <v>0</v>
      </c>
      <c r="Q50" s="177" t="str">
        <f>IFERROR(P50/O50-1,"-")</f>
        <v>-</v>
      </c>
      <c r="R50" s="177">
        <f t="shared" ref="R50:R62" si="33">P50/P$8</f>
        <v>0</v>
      </c>
      <c r="S50" s="176">
        <f>S51+S54</f>
        <v>3463</v>
      </c>
      <c r="T50" s="176">
        <f>T51+T54</f>
        <v>24103</v>
      </c>
      <c r="U50" s="176">
        <f>U51+U54</f>
        <v>21898</v>
      </c>
      <c r="V50" s="176">
        <f>V51+V54</f>
        <v>18160</v>
      </c>
      <c r="W50" s="176">
        <f>W51+W54</f>
        <v>21565</v>
      </c>
      <c r="X50" s="177">
        <f>IFERROR(W50/V50-1,"-")</f>
        <v>0.1875</v>
      </c>
      <c r="Y50" s="177">
        <f>W50/W$8</f>
        <v>1.2471871058261249E-2</v>
      </c>
    </row>
    <row r="51" spans="1:25" x14ac:dyDescent="0.25">
      <c r="A51" s="57"/>
      <c r="B51" s="159" t="s">
        <v>102</v>
      </c>
      <c r="C51" s="160">
        <v>787</v>
      </c>
      <c r="D51" s="160">
        <v>0</v>
      </c>
      <c r="E51" s="160">
        <v>0</v>
      </c>
      <c r="F51" s="160">
        <v>0</v>
      </c>
      <c r="G51" s="160">
        <v>0</v>
      </c>
      <c r="H51" s="160">
        <v>0</v>
      </c>
      <c r="I51" s="161" t="str">
        <f>IFERROR(H51/G51-1,"-")</f>
        <v>-</v>
      </c>
      <c r="J51" s="161">
        <f t="shared" si="31"/>
        <v>0</v>
      </c>
      <c r="K51" s="160">
        <v>0</v>
      </c>
      <c r="L51" s="160">
        <v>0</v>
      </c>
      <c r="M51" s="160">
        <v>0</v>
      </c>
      <c r="N51" s="160">
        <v>0</v>
      </c>
      <c r="O51" s="160">
        <v>0</v>
      </c>
      <c r="P51" s="160">
        <v>0</v>
      </c>
      <c r="Q51" s="161" t="str">
        <f>IFERROR(P51/O51-1,"-")</f>
        <v>-</v>
      </c>
      <c r="R51" s="161">
        <f t="shared" si="33"/>
        <v>0</v>
      </c>
      <c r="S51" s="160">
        <v>787</v>
      </c>
      <c r="T51" s="160">
        <v>10585</v>
      </c>
      <c r="U51" s="160">
        <v>6576</v>
      </c>
      <c r="V51" s="160">
        <v>3433</v>
      </c>
      <c r="W51" s="160">
        <v>6607</v>
      </c>
      <c r="X51" s="161">
        <f>IFERROR(W51/V51-1,"-")</f>
        <v>0.92455578211476852</v>
      </c>
      <c r="Y51" s="161">
        <f>W51/W$8</f>
        <v>3.8210828695540025E-3</v>
      </c>
    </row>
    <row r="52" spans="1:25" x14ac:dyDescent="0.25">
      <c r="A52" s="57"/>
      <c r="B52" s="163" t="s">
        <v>108</v>
      </c>
      <c r="C52" s="164">
        <v>309</v>
      </c>
      <c r="D52" s="164">
        <v>0</v>
      </c>
      <c r="E52" s="164">
        <v>0</v>
      </c>
      <c r="F52" s="164">
        <v>0</v>
      </c>
      <c r="G52" s="164">
        <v>0</v>
      </c>
      <c r="H52" s="164">
        <v>0</v>
      </c>
      <c r="I52" s="165" t="str">
        <f>IFERROR(H52/G52-1,"-")</f>
        <v>-</v>
      </c>
      <c r="J52" s="165">
        <f t="shared" si="31"/>
        <v>0</v>
      </c>
      <c r="K52" s="164">
        <v>0</v>
      </c>
      <c r="L52" s="164">
        <v>0</v>
      </c>
      <c r="M52" s="164">
        <v>0</v>
      </c>
      <c r="N52" s="164">
        <v>0</v>
      </c>
      <c r="O52" s="164">
        <v>0</v>
      </c>
      <c r="P52" s="164">
        <v>0</v>
      </c>
      <c r="Q52" s="165" t="str">
        <f>IFERROR(P52/O52-1,"-")</f>
        <v>-</v>
      </c>
      <c r="R52" s="165">
        <f t="shared" si="33"/>
        <v>0</v>
      </c>
      <c r="S52" s="164">
        <v>309</v>
      </c>
      <c r="T52" s="164">
        <v>7865</v>
      </c>
      <c r="U52" s="164">
        <v>4380</v>
      </c>
      <c r="V52" s="164">
        <v>2151</v>
      </c>
      <c r="W52" s="164">
        <v>2846</v>
      </c>
      <c r="X52" s="165">
        <f>IFERROR(W52/V52-1,"-")</f>
        <v>0.32310553231055317</v>
      </c>
      <c r="Y52" s="165">
        <f>W52/W$8</f>
        <v>1.6459515433253657E-3</v>
      </c>
    </row>
    <row r="53" spans="1:25" x14ac:dyDescent="0.25">
      <c r="A53" s="57"/>
      <c r="B53" s="163" t="s">
        <v>105</v>
      </c>
      <c r="C53" s="164">
        <v>478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65" t="str">
        <f>IFERROR(H53/G53-1,"-")</f>
        <v>-</v>
      </c>
      <c r="J53" s="165">
        <f t="shared" si="31"/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4">
        <v>0</v>
      </c>
      <c r="Q53" s="165" t="str">
        <f>IFERROR(P53/O53-1,"-")</f>
        <v>-</v>
      </c>
      <c r="R53" s="165">
        <f t="shared" si="33"/>
        <v>0</v>
      </c>
      <c r="S53" s="164">
        <v>478</v>
      </c>
      <c r="T53" s="164">
        <v>2720</v>
      </c>
      <c r="U53" s="164">
        <v>2196</v>
      </c>
      <c r="V53" s="164">
        <v>1282</v>
      </c>
      <c r="W53" s="164">
        <v>3761</v>
      </c>
      <c r="X53" s="165">
        <f>IFERROR(W53/V53-1,"-")</f>
        <v>1.9336973478939159</v>
      </c>
      <c r="Y53" s="165">
        <f>W53/W$8</f>
        <v>2.1751313262286368E-3</v>
      </c>
    </row>
    <row r="54" spans="1:25" x14ac:dyDescent="0.25">
      <c r="A54" s="57"/>
      <c r="B54" s="159" t="s">
        <v>112</v>
      </c>
      <c r="C54" s="160">
        <v>2676</v>
      </c>
      <c r="D54" s="160">
        <v>0</v>
      </c>
      <c r="E54" s="160">
        <v>0</v>
      </c>
      <c r="F54" s="160">
        <v>0</v>
      </c>
      <c r="G54" s="160">
        <v>0</v>
      </c>
      <c r="H54" s="160">
        <v>0</v>
      </c>
      <c r="I54" s="161" t="str">
        <f>IFERROR(H54/G54-1,"-")</f>
        <v>-</v>
      </c>
      <c r="J54" s="161">
        <f t="shared" si="31"/>
        <v>0</v>
      </c>
      <c r="K54" s="160">
        <v>0</v>
      </c>
      <c r="L54" s="160">
        <v>0</v>
      </c>
      <c r="M54" s="160">
        <v>0</v>
      </c>
      <c r="N54" s="160">
        <v>0</v>
      </c>
      <c r="O54" s="160">
        <v>0</v>
      </c>
      <c r="P54" s="160">
        <v>0</v>
      </c>
      <c r="Q54" s="161" t="str">
        <f>IFERROR(P54/O54-1,"-")</f>
        <v>-</v>
      </c>
      <c r="R54" s="161">
        <f t="shared" si="33"/>
        <v>0</v>
      </c>
      <c r="S54" s="160">
        <v>2676</v>
      </c>
      <c r="T54" s="160">
        <v>13518</v>
      </c>
      <c r="U54" s="160">
        <v>15322</v>
      </c>
      <c r="V54" s="160">
        <v>14727</v>
      </c>
      <c r="W54" s="160">
        <v>14958</v>
      </c>
      <c r="X54" s="161">
        <f>IFERROR(W54/V54-1,"-")</f>
        <v>1.568547565695666E-2</v>
      </c>
      <c r="Y54" s="161">
        <f>W54/W$8</f>
        <v>8.6507881887072455E-3</v>
      </c>
    </row>
    <row r="55" spans="1:25" s="57" customFormat="1" x14ac:dyDescent="0.25">
      <c r="B55" s="163" t="s">
        <v>115</v>
      </c>
      <c r="C55" s="164">
        <v>55</v>
      </c>
      <c r="D55" s="164">
        <v>0</v>
      </c>
      <c r="E55" s="164">
        <v>0</v>
      </c>
      <c r="F55" s="164">
        <v>0</v>
      </c>
      <c r="G55" s="164">
        <v>0</v>
      </c>
      <c r="H55" s="164">
        <v>0</v>
      </c>
      <c r="I55" s="165" t="str">
        <f t="shared" ref="I55:I62" si="34">IFERROR(H55/G55-1,"-")</f>
        <v>-</v>
      </c>
      <c r="J55" s="165">
        <f t="shared" si="31"/>
        <v>0</v>
      </c>
      <c r="K55" s="164">
        <v>0</v>
      </c>
      <c r="L55" s="164">
        <v>0</v>
      </c>
      <c r="M55" s="164">
        <v>0</v>
      </c>
      <c r="N55" s="164">
        <v>0</v>
      </c>
      <c r="O55" s="164">
        <v>0</v>
      </c>
      <c r="P55" s="164">
        <v>0</v>
      </c>
      <c r="Q55" s="165" t="str">
        <f t="shared" ref="Q55:Q62" si="35">IFERROR(P55/O55-1,"-")</f>
        <v>-</v>
      </c>
      <c r="R55" s="165">
        <f t="shared" si="33"/>
        <v>0</v>
      </c>
      <c r="S55" s="164">
        <v>55</v>
      </c>
      <c r="T55" s="164">
        <v>3960</v>
      </c>
      <c r="U55" s="164">
        <v>4499</v>
      </c>
      <c r="V55" s="164">
        <v>5123</v>
      </c>
      <c r="W55" s="164">
        <v>3973</v>
      </c>
      <c r="X55" s="165">
        <f t="shared" ref="X55:X62" si="36">IFERROR(W55/V55-1,"-")</f>
        <v>-0.22447784501268786</v>
      </c>
      <c r="Y55" s="165">
        <f t="shared" ref="Y55:Y62" si="37">W55/W$8</f>
        <v>2.2977391010652417E-3</v>
      </c>
    </row>
    <row r="56" spans="1:25" s="57" customFormat="1" x14ac:dyDescent="0.25">
      <c r="B56" s="163" t="s">
        <v>118</v>
      </c>
      <c r="C56" s="164">
        <v>1007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65" t="str">
        <f t="shared" si="34"/>
        <v>-</v>
      </c>
      <c r="J56" s="165">
        <f t="shared" si="31"/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4">
        <v>0</v>
      </c>
      <c r="Q56" s="165" t="str">
        <f t="shared" si="35"/>
        <v>-</v>
      </c>
      <c r="R56" s="165">
        <f t="shared" si="33"/>
        <v>0</v>
      </c>
      <c r="S56" s="164">
        <v>1007</v>
      </c>
      <c r="T56" s="164">
        <v>2467</v>
      </c>
      <c r="U56" s="164">
        <v>2991</v>
      </c>
      <c r="V56" s="164">
        <v>3102</v>
      </c>
      <c r="W56" s="164">
        <v>3435</v>
      </c>
      <c r="X56" s="165">
        <f t="shared" si="36"/>
        <v>0.10735009671179885</v>
      </c>
      <c r="Y56" s="165">
        <f t="shared" si="37"/>
        <v>1.9865929554893293E-3</v>
      </c>
    </row>
    <row r="57" spans="1:25" x14ac:dyDescent="0.25">
      <c r="A57" s="57"/>
      <c r="B57" s="163" t="s">
        <v>121</v>
      </c>
      <c r="C57" s="164">
        <v>446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65" t="str">
        <f t="shared" si="34"/>
        <v>-</v>
      </c>
      <c r="J57" s="165">
        <f t="shared" si="31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4">
        <v>0</v>
      </c>
      <c r="Q57" s="165" t="str">
        <f t="shared" si="35"/>
        <v>-</v>
      </c>
      <c r="R57" s="165">
        <f t="shared" si="33"/>
        <v>0</v>
      </c>
      <c r="S57" s="164">
        <v>446</v>
      </c>
      <c r="T57" s="164">
        <v>1424</v>
      </c>
      <c r="U57" s="164">
        <v>1353</v>
      </c>
      <c r="V57" s="164">
        <v>901</v>
      </c>
      <c r="W57" s="164">
        <v>1578</v>
      </c>
      <c r="X57" s="165">
        <f t="shared" si="36"/>
        <v>0.75138734739178692</v>
      </c>
      <c r="Y57" s="165">
        <f t="shared" si="37"/>
        <v>9.1261824854793649E-4</v>
      </c>
    </row>
    <row r="58" spans="1:25" x14ac:dyDescent="0.25">
      <c r="A58" s="57"/>
      <c r="B58" s="163" t="s">
        <v>128</v>
      </c>
      <c r="C58" s="164">
        <v>55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65" t="str">
        <f t="shared" si="34"/>
        <v>-</v>
      </c>
      <c r="J58" s="165">
        <f t="shared" si="31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4">
        <v>0</v>
      </c>
      <c r="Q58" s="165" t="str">
        <f t="shared" si="35"/>
        <v>-</v>
      </c>
      <c r="R58" s="165">
        <f t="shared" si="33"/>
        <v>0</v>
      </c>
      <c r="S58" s="164">
        <v>55</v>
      </c>
      <c r="T58" s="164">
        <v>320</v>
      </c>
      <c r="U58" s="164">
        <v>497</v>
      </c>
      <c r="V58" s="164">
        <v>429</v>
      </c>
      <c r="W58" s="164">
        <v>674</v>
      </c>
      <c r="X58" s="165">
        <f t="shared" si="36"/>
        <v>0.57109557109557119</v>
      </c>
      <c r="Y58" s="165">
        <f t="shared" si="37"/>
        <v>3.8980018981071558E-4</v>
      </c>
    </row>
    <row r="59" spans="1:25" x14ac:dyDescent="0.25">
      <c r="A59" s="57"/>
      <c r="B59" s="163" t="s">
        <v>124</v>
      </c>
      <c r="C59" s="164">
        <v>80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65" t="str">
        <f t="shared" si="34"/>
        <v>-</v>
      </c>
      <c r="J59" s="165">
        <f t="shared" si="31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4">
        <v>0</v>
      </c>
      <c r="Q59" s="165" t="str">
        <f t="shared" si="35"/>
        <v>-</v>
      </c>
      <c r="R59" s="165">
        <f t="shared" si="33"/>
        <v>0</v>
      </c>
      <c r="S59" s="164">
        <v>80</v>
      </c>
      <c r="T59" s="164">
        <v>319</v>
      </c>
      <c r="U59" s="164">
        <v>317</v>
      </c>
      <c r="V59" s="164">
        <v>419</v>
      </c>
      <c r="W59" s="164">
        <v>401</v>
      </c>
      <c r="X59" s="165">
        <f t="shared" si="36"/>
        <v>-4.2959427207637235E-2</v>
      </c>
      <c r="Y59" s="165">
        <f t="shared" si="37"/>
        <v>2.3191376278055927E-4</v>
      </c>
    </row>
    <row r="60" spans="1:25" x14ac:dyDescent="0.25">
      <c r="A60" s="57"/>
      <c r="B60" s="163" t="s">
        <v>133</v>
      </c>
      <c r="C60" s="164">
        <v>22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65" t="str">
        <f t="shared" si="34"/>
        <v>-</v>
      </c>
      <c r="J60" s="165">
        <f t="shared" si="31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4">
        <v>0</v>
      </c>
      <c r="Q60" s="165" t="str">
        <f t="shared" si="35"/>
        <v>-</v>
      </c>
      <c r="R60" s="165">
        <f t="shared" si="33"/>
        <v>0</v>
      </c>
      <c r="S60" s="164">
        <v>22</v>
      </c>
      <c r="T60" s="164">
        <v>147</v>
      </c>
      <c r="U60" s="164">
        <v>82</v>
      </c>
      <c r="V60" s="164">
        <v>162</v>
      </c>
      <c r="W60" s="164">
        <v>90</v>
      </c>
      <c r="X60" s="165">
        <f t="shared" si="36"/>
        <v>-0.44444444444444442</v>
      </c>
      <c r="Y60" s="165">
        <f t="shared" si="37"/>
        <v>5.2050470449502079E-5</v>
      </c>
    </row>
    <row r="61" spans="1:25" x14ac:dyDescent="0.25">
      <c r="A61" s="57"/>
      <c r="B61" s="163" t="s">
        <v>136</v>
      </c>
      <c r="C61" s="164">
        <v>14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5" t="str">
        <f t="shared" si="34"/>
        <v>-</v>
      </c>
      <c r="J61" s="165">
        <f t="shared" si="31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v>0</v>
      </c>
      <c r="Q61" s="165" t="str">
        <f t="shared" si="35"/>
        <v>-</v>
      </c>
      <c r="R61" s="165">
        <f t="shared" si="33"/>
        <v>0</v>
      </c>
      <c r="S61" s="164">
        <v>14</v>
      </c>
      <c r="T61" s="164">
        <v>133</v>
      </c>
      <c r="U61" s="164">
        <v>87</v>
      </c>
      <c r="V61" s="164">
        <v>321</v>
      </c>
      <c r="W61" s="164">
        <v>106</v>
      </c>
      <c r="X61" s="165">
        <f t="shared" si="36"/>
        <v>-0.66978193146417442</v>
      </c>
      <c r="Y61" s="165">
        <f t="shared" si="37"/>
        <v>6.1303887418302449E-5</v>
      </c>
    </row>
    <row r="62" spans="1:25" x14ac:dyDescent="0.25">
      <c r="A62" s="57"/>
      <c r="B62" s="168" t="s">
        <v>149</v>
      </c>
      <c r="C62" s="169">
        <f t="shared" ref="C62:H62" si="38">C54-SUM(C55:C61)</f>
        <v>997</v>
      </c>
      <c r="D62" s="169">
        <f t="shared" si="38"/>
        <v>0</v>
      </c>
      <c r="E62" s="169">
        <f t="shared" si="38"/>
        <v>0</v>
      </c>
      <c r="F62" s="169">
        <f t="shared" si="38"/>
        <v>0</v>
      </c>
      <c r="G62" s="169">
        <f t="shared" si="38"/>
        <v>0</v>
      </c>
      <c r="H62" s="169">
        <f t="shared" si="38"/>
        <v>0</v>
      </c>
      <c r="I62" s="170" t="str">
        <f t="shared" si="34"/>
        <v>-</v>
      </c>
      <c r="J62" s="170">
        <f t="shared" si="31"/>
        <v>0</v>
      </c>
      <c r="K62" s="169">
        <f t="shared" ref="K62:P62" si="39">K54-SUM(K55:K61)</f>
        <v>0</v>
      </c>
      <c r="L62" s="169">
        <f t="shared" si="39"/>
        <v>0</v>
      </c>
      <c r="M62" s="169">
        <f t="shared" si="39"/>
        <v>0</v>
      </c>
      <c r="N62" s="169">
        <f t="shared" si="39"/>
        <v>0</v>
      </c>
      <c r="O62" s="169">
        <f t="shared" si="39"/>
        <v>0</v>
      </c>
      <c r="P62" s="169">
        <f t="shared" si="39"/>
        <v>0</v>
      </c>
      <c r="Q62" s="170" t="str">
        <f t="shared" si="35"/>
        <v>-</v>
      </c>
      <c r="R62" s="170">
        <f t="shared" si="33"/>
        <v>0</v>
      </c>
      <c r="S62" s="169">
        <f>S54-SUM(S55:S61)</f>
        <v>997</v>
      </c>
      <c r="T62" s="169">
        <f>T54-SUM(T55:T61)</f>
        <v>4748</v>
      </c>
      <c r="U62" s="169">
        <f>U54-SUM(U55:U61)</f>
        <v>5496</v>
      </c>
      <c r="V62" s="169">
        <f>V54-SUM(V55:V61)</f>
        <v>4270</v>
      </c>
      <c r="W62" s="169">
        <f>W54-SUM(W55:W61)</f>
        <v>4701</v>
      </c>
      <c r="X62" s="170">
        <f t="shared" si="36"/>
        <v>0.10093676814988295</v>
      </c>
      <c r="Y62" s="170">
        <f t="shared" si="37"/>
        <v>2.7187695731456588E-3</v>
      </c>
    </row>
    <row r="63" spans="1:25" x14ac:dyDescent="0.25">
      <c r="A63" s="57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</row>
    <row r="64" spans="1:25" x14ac:dyDescent="0.25">
      <c r="A64" s="57"/>
      <c r="B64" s="156" t="s">
        <v>73</v>
      </c>
      <c r="C64" s="176">
        <f t="shared" ref="C64:H64" si="40">C65+C68</f>
        <v>0</v>
      </c>
      <c r="D64" s="176">
        <f t="shared" si="40"/>
        <v>0</v>
      </c>
      <c r="E64" s="176">
        <f t="shared" si="40"/>
        <v>0</v>
      </c>
      <c r="F64" s="176">
        <f t="shared" si="40"/>
        <v>0</v>
      </c>
      <c r="G64" s="176">
        <f t="shared" si="40"/>
        <v>0</v>
      </c>
      <c r="H64" s="176">
        <f t="shared" si="40"/>
        <v>0</v>
      </c>
      <c r="I64" s="177" t="str">
        <f>IFERROR(H64/G64-1,"-")</f>
        <v>-</v>
      </c>
      <c r="J64" s="177">
        <f t="shared" ref="J64:J76" si="41">H64/H$8</f>
        <v>0</v>
      </c>
      <c r="K64" s="176">
        <f t="shared" ref="K64:P64" si="42">K65+K68</f>
        <v>13364</v>
      </c>
      <c r="L64" s="176">
        <f t="shared" si="42"/>
        <v>0</v>
      </c>
      <c r="M64" s="176">
        <f t="shared" si="42"/>
        <v>0</v>
      </c>
      <c r="N64" s="176">
        <f t="shared" si="42"/>
        <v>0</v>
      </c>
      <c r="O64" s="176">
        <f t="shared" si="42"/>
        <v>0</v>
      </c>
      <c r="P64" s="176">
        <f t="shared" si="42"/>
        <v>0</v>
      </c>
      <c r="Q64" s="177" t="str">
        <f>IFERROR(P64/O64-1,"-")</f>
        <v>-</v>
      </c>
      <c r="R64" s="177">
        <f t="shared" ref="R64:R76" si="43">P64/P$8</f>
        <v>0</v>
      </c>
      <c r="S64" s="176">
        <f>S65+S68</f>
        <v>13364</v>
      </c>
      <c r="T64" s="176">
        <f>T65+T68</f>
        <v>67931</v>
      </c>
      <c r="U64" s="176">
        <f>U65+U68</f>
        <v>84114</v>
      </c>
      <c r="V64" s="176">
        <f>V65+V68</f>
        <v>62084</v>
      </c>
      <c r="W64" s="176">
        <f>W65+W68</f>
        <v>65330</v>
      </c>
      <c r="X64" s="177">
        <f>IFERROR(W64/V64-1,"-")</f>
        <v>5.2284002319438194E-2</v>
      </c>
      <c r="Y64" s="177">
        <f>W64/W$8</f>
        <v>3.7782858160733013E-2</v>
      </c>
    </row>
    <row r="65" spans="1:25" x14ac:dyDescent="0.25">
      <c r="A65" s="57"/>
      <c r="B65" s="159" t="s">
        <v>102</v>
      </c>
      <c r="C65" s="160">
        <v>0</v>
      </c>
      <c r="D65" s="160">
        <v>0</v>
      </c>
      <c r="E65" s="160">
        <v>0</v>
      </c>
      <c r="F65" s="160">
        <v>0</v>
      </c>
      <c r="G65" s="160">
        <v>0</v>
      </c>
      <c r="H65" s="160">
        <v>0</v>
      </c>
      <c r="I65" s="161" t="str">
        <f>IFERROR(H65/G65-1,"-")</f>
        <v>-</v>
      </c>
      <c r="J65" s="161">
        <f t="shared" si="41"/>
        <v>0</v>
      </c>
      <c r="K65" s="160">
        <v>6820</v>
      </c>
      <c r="L65" s="160">
        <v>0</v>
      </c>
      <c r="M65" s="160">
        <v>0</v>
      </c>
      <c r="N65" s="160">
        <v>0</v>
      </c>
      <c r="O65" s="160">
        <v>0</v>
      </c>
      <c r="P65" s="160">
        <v>0</v>
      </c>
      <c r="Q65" s="161" t="str">
        <f>IFERROR(P65/O65-1,"-")</f>
        <v>-</v>
      </c>
      <c r="R65" s="161">
        <f t="shared" si="43"/>
        <v>0</v>
      </c>
      <c r="S65" s="160">
        <v>6820</v>
      </c>
      <c r="T65" s="160">
        <v>6571</v>
      </c>
      <c r="U65" s="160">
        <v>20644</v>
      </c>
      <c r="V65" s="160">
        <v>12615</v>
      </c>
      <c r="W65" s="160">
        <v>15760</v>
      </c>
      <c r="X65" s="161">
        <f>IFERROR(W65/V65-1,"-")</f>
        <v>0.24930638129211258</v>
      </c>
      <c r="Y65" s="161">
        <f>W65/W$8</f>
        <v>9.1146157142683645E-3</v>
      </c>
    </row>
    <row r="66" spans="1:25" x14ac:dyDescent="0.25">
      <c r="A66" s="57"/>
      <c r="B66" s="163" t="s">
        <v>108</v>
      </c>
      <c r="C66" s="164">
        <v>0</v>
      </c>
      <c r="D66" s="164">
        <v>0</v>
      </c>
      <c r="E66" s="164">
        <v>0</v>
      </c>
      <c r="F66" s="164">
        <v>0</v>
      </c>
      <c r="G66" s="164">
        <v>0</v>
      </c>
      <c r="H66" s="164">
        <v>0</v>
      </c>
      <c r="I66" s="165" t="str">
        <f>IFERROR(H66/G66-1,"-")</f>
        <v>-</v>
      </c>
      <c r="J66" s="165">
        <f t="shared" si="41"/>
        <v>0</v>
      </c>
      <c r="K66" s="164">
        <v>6751</v>
      </c>
      <c r="L66" s="164">
        <v>0</v>
      </c>
      <c r="M66" s="164">
        <v>0</v>
      </c>
      <c r="N66" s="164">
        <v>0</v>
      </c>
      <c r="O66" s="164">
        <v>0</v>
      </c>
      <c r="P66" s="164">
        <v>0</v>
      </c>
      <c r="Q66" s="165" t="str">
        <f>IFERROR(P66/O66-1,"-")</f>
        <v>-</v>
      </c>
      <c r="R66" s="165">
        <f t="shared" si="43"/>
        <v>0</v>
      </c>
      <c r="S66" s="164">
        <v>6751</v>
      </c>
      <c r="T66" s="164">
        <v>4414</v>
      </c>
      <c r="U66" s="164">
        <v>11240</v>
      </c>
      <c r="V66" s="164">
        <v>4292</v>
      </c>
      <c r="W66" s="164">
        <v>7459</v>
      </c>
      <c r="X66" s="165">
        <f>IFERROR(W66/V66-1,"-")</f>
        <v>0.73788443616029831</v>
      </c>
      <c r="Y66" s="165">
        <f>W66/W$8</f>
        <v>4.3138273231426221E-3</v>
      </c>
    </row>
    <row r="67" spans="1:25" x14ac:dyDescent="0.25">
      <c r="A67" s="57"/>
      <c r="B67" s="163" t="s">
        <v>105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4">
        <v>0</v>
      </c>
      <c r="I67" s="165" t="str">
        <f>IFERROR(H67/G67-1,"-")</f>
        <v>-</v>
      </c>
      <c r="J67" s="165">
        <f t="shared" si="41"/>
        <v>0</v>
      </c>
      <c r="K67" s="164">
        <v>69</v>
      </c>
      <c r="L67" s="164">
        <v>0</v>
      </c>
      <c r="M67" s="164">
        <v>0</v>
      </c>
      <c r="N67" s="164">
        <v>0</v>
      </c>
      <c r="O67" s="164">
        <v>0</v>
      </c>
      <c r="P67" s="164">
        <v>0</v>
      </c>
      <c r="Q67" s="165" t="str">
        <f>IFERROR(P67/O67-1,"-")</f>
        <v>-</v>
      </c>
      <c r="R67" s="165">
        <f t="shared" si="43"/>
        <v>0</v>
      </c>
      <c r="S67" s="164">
        <v>69</v>
      </c>
      <c r="T67" s="164">
        <v>2157</v>
      </c>
      <c r="U67" s="164">
        <v>9404</v>
      </c>
      <c r="V67" s="164">
        <v>8323</v>
      </c>
      <c r="W67" s="164">
        <v>8301</v>
      </c>
      <c r="X67" s="165">
        <f>IFERROR(W67/V67-1,"-")</f>
        <v>-2.6432776643037226E-3</v>
      </c>
      <c r="Y67" s="165">
        <f>W67/W$8</f>
        <v>4.8007883911257414E-3</v>
      </c>
    </row>
    <row r="68" spans="1:25" x14ac:dyDescent="0.25">
      <c r="A68" s="57"/>
      <c r="B68" s="159" t="s">
        <v>112</v>
      </c>
      <c r="C68" s="160">
        <v>0</v>
      </c>
      <c r="D68" s="160">
        <v>0</v>
      </c>
      <c r="E68" s="160">
        <v>0</v>
      </c>
      <c r="F68" s="160">
        <v>0</v>
      </c>
      <c r="G68" s="160">
        <v>0</v>
      </c>
      <c r="H68" s="160">
        <v>0</v>
      </c>
      <c r="I68" s="161" t="str">
        <f>IFERROR(H68/G68-1,"-")</f>
        <v>-</v>
      </c>
      <c r="J68" s="161">
        <f t="shared" si="41"/>
        <v>0</v>
      </c>
      <c r="K68" s="160">
        <v>6544</v>
      </c>
      <c r="L68" s="160">
        <v>0</v>
      </c>
      <c r="M68" s="160">
        <v>0</v>
      </c>
      <c r="N68" s="160">
        <v>0</v>
      </c>
      <c r="O68" s="160">
        <v>0</v>
      </c>
      <c r="P68" s="160">
        <v>0</v>
      </c>
      <c r="Q68" s="161" t="str">
        <f>IFERROR(P68/O68-1,"-")</f>
        <v>-</v>
      </c>
      <c r="R68" s="161">
        <f t="shared" si="43"/>
        <v>0</v>
      </c>
      <c r="S68" s="160">
        <v>6544</v>
      </c>
      <c r="T68" s="160">
        <v>61360</v>
      </c>
      <c r="U68" s="160">
        <v>63470</v>
      </c>
      <c r="V68" s="160">
        <v>49469</v>
      </c>
      <c r="W68" s="160">
        <v>49570</v>
      </c>
      <c r="X68" s="161">
        <f>IFERROR(W68/V68-1,"-")</f>
        <v>2.0416826699549695E-3</v>
      </c>
      <c r="Y68" s="161">
        <f>W68/W$8</f>
        <v>2.8668242446464647E-2</v>
      </c>
    </row>
    <row r="69" spans="1:25" s="57" customFormat="1" x14ac:dyDescent="0.25">
      <c r="B69" s="163" t="s">
        <v>115</v>
      </c>
      <c r="C69" s="164">
        <v>0</v>
      </c>
      <c r="D69" s="164">
        <v>0</v>
      </c>
      <c r="E69" s="164">
        <v>0</v>
      </c>
      <c r="F69" s="164">
        <v>0</v>
      </c>
      <c r="G69" s="164">
        <v>0</v>
      </c>
      <c r="H69" s="164">
        <v>0</v>
      </c>
      <c r="I69" s="165" t="str">
        <f t="shared" ref="I69:I76" si="44">IFERROR(H69/G69-1,"-")</f>
        <v>-</v>
      </c>
      <c r="J69" s="165">
        <f t="shared" si="41"/>
        <v>0</v>
      </c>
      <c r="K69" s="164">
        <v>585</v>
      </c>
      <c r="L69" s="164">
        <v>0</v>
      </c>
      <c r="M69" s="164">
        <v>0</v>
      </c>
      <c r="N69" s="164">
        <v>0</v>
      </c>
      <c r="O69" s="164">
        <v>0</v>
      </c>
      <c r="P69" s="164">
        <v>0</v>
      </c>
      <c r="Q69" s="165" t="str">
        <f t="shared" ref="Q69:Q76" si="45">IFERROR(P69/O69-1,"-")</f>
        <v>-</v>
      </c>
      <c r="R69" s="165">
        <f t="shared" si="43"/>
        <v>0</v>
      </c>
      <c r="S69" s="164">
        <v>585</v>
      </c>
      <c r="T69" s="164">
        <v>22517</v>
      </c>
      <c r="U69" s="164">
        <v>19990</v>
      </c>
      <c r="V69" s="164">
        <v>20697</v>
      </c>
      <c r="W69" s="164">
        <v>22803</v>
      </c>
      <c r="X69" s="165">
        <f t="shared" ref="X69:X76" si="46">IFERROR(W69/V69-1,"-")</f>
        <v>0.10175387737353248</v>
      </c>
      <c r="Y69" s="165">
        <f t="shared" ref="Y69:Y76" si="47">W69/W$8</f>
        <v>1.3187854196222176E-2</v>
      </c>
    </row>
    <row r="70" spans="1:25" s="57" customFormat="1" x14ac:dyDescent="0.25">
      <c r="B70" s="163" t="s">
        <v>118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4">
        <v>0</v>
      </c>
      <c r="I70" s="165" t="str">
        <f t="shared" si="44"/>
        <v>-</v>
      </c>
      <c r="J70" s="165">
        <f t="shared" si="41"/>
        <v>0</v>
      </c>
      <c r="K70" s="164">
        <v>1120</v>
      </c>
      <c r="L70" s="164">
        <v>0</v>
      </c>
      <c r="M70" s="164">
        <v>0</v>
      </c>
      <c r="N70" s="164">
        <v>0</v>
      </c>
      <c r="O70" s="164">
        <v>0</v>
      </c>
      <c r="P70" s="164">
        <v>0</v>
      </c>
      <c r="Q70" s="165" t="str">
        <f t="shared" si="45"/>
        <v>-</v>
      </c>
      <c r="R70" s="165">
        <f t="shared" si="43"/>
        <v>0</v>
      </c>
      <c r="S70" s="164">
        <v>1120</v>
      </c>
      <c r="T70" s="164">
        <v>3468</v>
      </c>
      <c r="U70" s="164">
        <v>4663</v>
      </c>
      <c r="V70" s="164">
        <v>4860</v>
      </c>
      <c r="W70" s="164">
        <v>4347</v>
      </c>
      <c r="X70" s="165">
        <f t="shared" si="46"/>
        <v>-0.10555555555555551</v>
      </c>
      <c r="Y70" s="165">
        <f t="shared" si="47"/>
        <v>2.5140377227109503E-3</v>
      </c>
    </row>
    <row r="71" spans="1:25" x14ac:dyDescent="0.25">
      <c r="A71" s="57"/>
      <c r="B71" s="163" t="s">
        <v>121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4">
        <v>0</v>
      </c>
      <c r="I71" s="165" t="str">
        <f t="shared" si="44"/>
        <v>-</v>
      </c>
      <c r="J71" s="165">
        <f t="shared" si="41"/>
        <v>0</v>
      </c>
      <c r="K71" s="164">
        <v>969</v>
      </c>
      <c r="L71" s="164">
        <v>0</v>
      </c>
      <c r="M71" s="164">
        <v>0</v>
      </c>
      <c r="N71" s="164">
        <v>0</v>
      </c>
      <c r="O71" s="164">
        <v>0</v>
      </c>
      <c r="P71" s="164">
        <v>0</v>
      </c>
      <c r="Q71" s="165" t="str">
        <f t="shared" si="45"/>
        <v>-</v>
      </c>
      <c r="R71" s="165">
        <f t="shared" si="43"/>
        <v>0</v>
      </c>
      <c r="S71" s="164">
        <v>969</v>
      </c>
      <c r="T71" s="164">
        <v>8110</v>
      </c>
      <c r="U71" s="164">
        <v>9664</v>
      </c>
      <c r="V71" s="164">
        <v>4243</v>
      </c>
      <c r="W71" s="164">
        <v>3716</v>
      </c>
      <c r="X71" s="165">
        <f t="shared" si="46"/>
        <v>-0.12420457223662507</v>
      </c>
      <c r="Y71" s="165">
        <f t="shared" si="47"/>
        <v>2.1491060910038859E-3</v>
      </c>
    </row>
    <row r="72" spans="1:25" x14ac:dyDescent="0.25">
      <c r="A72" s="57"/>
      <c r="B72" s="163" t="s">
        <v>128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4">
        <v>0</v>
      </c>
      <c r="I72" s="165" t="str">
        <f t="shared" si="44"/>
        <v>-</v>
      </c>
      <c r="J72" s="165">
        <f t="shared" si="41"/>
        <v>0</v>
      </c>
      <c r="K72" s="164">
        <v>178</v>
      </c>
      <c r="L72" s="164">
        <v>0</v>
      </c>
      <c r="M72" s="164">
        <v>0</v>
      </c>
      <c r="N72" s="164">
        <v>0</v>
      </c>
      <c r="O72" s="164">
        <v>0</v>
      </c>
      <c r="P72" s="164">
        <v>0</v>
      </c>
      <c r="Q72" s="165" t="str">
        <f t="shared" si="45"/>
        <v>-</v>
      </c>
      <c r="R72" s="165">
        <f t="shared" si="43"/>
        <v>0</v>
      </c>
      <c r="S72" s="164">
        <v>178</v>
      </c>
      <c r="T72" s="164">
        <v>1564</v>
      </c>
      <c r="U72" s="164">
        <v>2265</v>
      </c>
      <c r="V72" s="164">
        <v>1198</v>
      </c>
      <c r="W72" s="164">
        <v>1408</v>
      </c>
      <c r="X72" s="165">
        <f t="shared" si="46"/>
        <v>0.17529215358931549</v>
      </c>
      <c r="Y72" s="165">
        <f t="shared" si="47"/>
        <v>8.1430069325443249E-4</v>
      </c>
    </row>
    <row r="73" spans="1:25" x14ac:dyDescent="0.25">
      <c r="A73" s="57"/>
      <c r="B73" s="163" t="s">
        <v>124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4">
        <v>0</v>
      </c>
      <c r="I73" s="165" t="str">
        <f t="shared" si="44"/>
        <v>-</v>
      </c>
      <c r="J73" s="165">
        <f t="shared" si="41"/>
        <v>0</v>
      </c>
      <c r="K73" s="164">
        <v>354</v>
      </c>
      <c r="L73" s="164">
        <v>0</v>
      </c>
      <c r="M73" s="164">
        <v>0</v>
      </c>
      <c r="N73" s="164">
        <v>0</v>
      </c>
      <c r="O73" s="164">
        <v>0</v>
      </c>
      <c r="P73" s="164">
        <v>0</v>
      </c>
      <c r="Q73" s="165" t="str">
        <f t="shared" si="45"/>
        <v>-</v>
      </c>
      <c r="R73" s="165">
        <f t="shared" si="43"/>
        <v>0</v>
      </c>
      <c r="S73" s="164">
        <v>354</v>
      </c>
      <c r="T73" s="164">
        <v>1181</v>
      </c>
      <c r="U73" s="164">
        <v>1580</v>
      </c>
      <c r="V73" s="164">
        <v>1358</v>
      </c>
      <c r="W73" s="164">
        <v>1154</v>
      </c>
      <c r="X73" s="165">
        <f t="shared" si="46"/>
        <v>-0.15022091310751107</v>
      </c>
      <c r="Y73" s="165">
        <f t="shared" si="47"/>
        <v>6.6740269887472664E-4</v>
      </c>
    </row>
    <row r="74" spans="1:25" x14ac:dyDescent="0.25">
      <c r="A74" s="57"/>
      <c r="B74" s="163" t="s">
        <v>133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4">
        <v>0</v>
      </c>
      <c r="I74" s="165" t="str">
        <f t="shared" si="44"/>
        <v>-</v>
      </c>
      <c r="J74" s="165">
        <f t="shared" si="4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4">
        <v>0</v>
      </c>
      <c r="Q74" s="165" t="str">
        <f t="shared" si="45"/>
        <v>-</v>
      </c>
      <c r="R74" s="165">
        <f t="shared" si="43"/>
        <v>0</v>
      </c>
      <c r="S74" s="164">
        <v>0</v>
      </c>
      <c r="T74" s="164">
        <v>3180</v>
      </c>
      <c r="U74" s="164">
        <v>1637</v>
      </c>
      <c r="V74" s="164">
        <v>797</v>
      </c>
      <c r="W74" s="164">
        <v>468</v>
      </c>
      <c r="X74" s="165">
        <f t="shared" si="46"/>
        <v>-0.41279799247176918</v>
      </c>
      <c r="Y74" s="165">
        <f t="shared" si="47"/>
        <v>2.7066244633741079E-4</v>
      </c>
    </row>
    <row r="75" spans="1:25" x14ac:dyDescent="0.25">
      <c r="A75" s="57"/>
      <c r="B75" s="163" t="s">
        <v>136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4">
        <v>0</v>
      </c>
      <c r="I75" s="165" t="str">
        <f t="shared" si="44"/>
        <v>-</v>
      </c>
      <c r="J75" s="165">
        <f t="shared" si="41"/>
        <v>0</v>
      </c>
      <c r="K75" s="164">
        <v>0</v>
      </c>
      <c r="L75" s="164">
        <v>0</v>
      </c>
      <c r="M75" s="164">
        <v>0</v>
      </c>
      <c r="N75" s="164">
        <v>0</v>
      </c>
      <c r="O75" s="164">
        <v>0</v>
      </c>
      <c r="P75" s="164">
        <v>0</v>
      </c>
      <c r="Q75" s="165" t="str">
        <f t="shared" si="45"/>
        <v>-</v>
      </c>
      <c r="R75" s="165">
        <f t="shared" si="43"/>
        <v>0</v>
      </c>
      <c r="S75" s="164">
        <v>0</v>
      </c>
      <c r="T75" s="164">
        <v>904</v>
      </c>
      <c r="U75" s="164">
        <v>202</v>
      </c>
      <c r="V75" s="164">
        <v>501</v>
      </c>
      <c r="W75" s="164">
        <v>637</v>
      </c>
      <c r="X75" s="165">
        <f t="shared" si="46"/>
        <v>0.27145708582834338</v>
      </c>
      <c r="Y75" s="165">
        <f t="shared" si="47"/>
        <v>3.684016630703647E-4</v>
      </c>
    </row>
    <row r="76" spans="1:25" x14ac:dyDescent="0.25">
      <c r="A76" s="57"/>
      <c r="B76" s="168" t="s">
        <v>149</v>
      </c>
      <c r="C76" s="169">
        <f t="shared" ref="C76:H76" si="48">C68-SUM(C69:C75)</f>
        <v>0</v>
      </c>
      <c r="D76" s="169">
        <f t="shared" si="48"/>
        <v>0</v>
      </c>
      <c r="E76" s="169">
        <f t="shared" si="48"/>
        <v>0</v>
      </c>
      <c r="F76" s="169">
        <f t="shared" si="48"/>
        <v>0</v>
      </c>
      <c r="G76" s="169">
        <f t="shared" si="48"/>
        <v>0</v>
      </c>
      <c r="H76" s="169">
        <f t="shared" si="48"/>
        <v>0</v>
      </c>
      <c r="I76" s="170" t="str">
        <f t="shared" si="44"/>
        <v>-</v>
      </c>
      <c r="J76" s="170">
        <f t="shared" si="41"/>
        <v>0</v>
      </c>
      <c r="K76" s="169">
        <f t="shared" ref="K76:P76" si="49">K68-SUM(K69:K75)</f>
        <v>3338</v>
      </c>
      <c r="L76" s="169">
        <f t="shared" si="49"/>
        <v>0</v>
      </c>
      <c r="M76" s="169">
        <f t="shared" si="49"/>
        <v>0</v>
      </c>
      <c r="N76" s="169">
        <f t="shared" si="49"/>
        <v>0</v>
      </c>
      <c r="O76" s="169">
        <f t="shared" si="49"/>
        <v>0</v>
      </c>
      <c r="P76" s="169">
        <f t="shared" si="49"/>
        <v>0</v>
      </c>
      <c r="Q76" s="170" t="str">
        <f t="shared" si="45"/>
        <v>-</v>
      </c>
      <c r="R76" s="170">
        <f t="shared" si="43"/>
        <v>0</v>
      </c>
      <c r="S76" s="169">
        <f>S68-SUM(S69:S75)</f>
        <v>3338</v>
      </c>
      <c r="T76" s="169">
        <f>T68-SUM(T69:T75)</f>
        <v>20436</v>
      </c>
      <c r="U76" s="169">
        <f>U68-SUM(U69:U75)</f>
        <v>23469</v>
      </c>
      <c r="V76" s="169">
        <f>V68-SUM(V69:V75)</f>
        <v>15815</v>
      </c>
      <c r="W76" s="169">
        <f>W68-SUM(W69:W75)</f>
        <v>15037</v>
      </c>
      <c r="X76" s="170">
        <f t="shared" si="46"/>
        <v>-4.9193803351248788E-2</v>
      </c>
      <c r="Y76" s="170">
        <f t="shared" si="47"/>
        <v>8.6964769349906976E-3</v>
      </c>
    </row>
    <row r="77" spans="1:25" x14ac:dyDescent="0.25">
      <c r="A77" s="57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</row>
    <row r="78" spans="1:25" x14ac:dyDescent="0.25">
      <c r="A78" s="57"/>
      <c r="B78" s="156" t="s">
        <v>73</v>
      </c>
      <c r="C78" s="176">
        <f t="shared" ref="C78:H78" si="50">C79+C82</f>
        <v>13965</v>
      </c>
      <c r="D78" s="176">
        <f t="shared" si="50"/>
        <v>43337</v>
      </c>
      <c r="E78" s="176">
        <f t="shared" si="50"/>
        <v>40643</v>
      </c>
      <c r="F78" s="176">
        <f t="shared" si="50"/>
        <v>45692</v>
      </c>
      <c r="G78" s="176">
        <f t="shared" si="50"/>
        <v>48517</v>
      </c>
      <c r="H78" s="176">
        <f t="shared" si="50"/>
        <v>48798</v>
      </c>
      <c r="I78" s="177">
        <f>IFERROR(H78/G78-1,"-")</f>
        <v>5.7917843230208543E-3</v>
      </c>
      <c r="J78" s="177">
        <f t="shared" ref="J78:J90" si="51">H78/H$8</f>
        <v>0.15490199190540432</v>
      </c>
      <c r="K78" s="176">
        <f t="shared" ref="K78:P78" si="52">K79+K82</f>
        <v>18739</v>
      </c>
      <c r="L78" s="176">
        <f t="shared" si="52"/>
        <v>166765</v>
      </c>
      <c r="M78" s="176">
        <f t="shared" si="52"/>
        <v>208689</v>
      </c>
      <c r="N78" s="176">
        <f t="shared" si="52"/>
        <v>242940</v>
      </c>
      <c r="O78" s="176">
        <f t="shared" si="52"/>
        <v>244457</v>
      </c>
      <c r="P78" s="176">
        <f t="shared" si="52"/>
        <v>236126</v>
      </c>
      <c r="Q78" s="177">
        <f>IFERROR(P78/O78-1,"-")</f>
        <v>-3.407961318350472E-2</v>
      </c>
      <c r="R78" s="177">
        <f t="shared" ref="R78:R90" si="53">P78/P$8</f>
        <v>0.16698371928891578</v>
      </c>
      <c r="S78" s="176">
        <f>S79+S82</f>
        <v>32704</v>
      </c>
      <c r="T78" s="176">
        <f>T79+T82</f>
        <v>249332</v>
      </c>
      <c r="U78" s="176">
        <f>U79+U82</f>
        <v>288632</v>
      </c>
      <c r="V78" s="176">
        <f>V79+V82</f>
        <v>292974</v>
      </c>
      <c r="W78" s="176">
        <f>W79+W82</f>
        <v>284924</v>
      </c>
      <c r="X78" s="177">
        <f>IFERROR(W78/V78-1,"-")</f>
        <v>-2.7476840948343573E-2</v>
      </c>
      <c r="Y78" s="177">
        <f>W78/W$8</f>
        <v>0.16478253602615478</v>
      </c>
    </row>
    <row r="79" spans="1:25" x14ac:dyDescent="0.25">
      <c r="A79" s="57"/>
      <c r="B79" s="159" t="s">
        <v>102</v>
      </c>
      <c r="C79" s="160">
        <v>7644</v>
      </c>
      <c r="D79" s="160">
        <v>19558</v>
      </c>
      <c r="E79" s="160">
        <v>17088</v>
      </c>
      <c r="F79" s="160">
        <v>19180</v>
      </c>
      <c r="G79" s="160">
        <v>21189</v>
      </c>
      <c r="H79" s="160">
        <v>22962</v>
      </c>
      <c r="I79" s="161">
        <f>IFERROR(H79/G79-1,"-")</f>
        <v>8.3675492000566232E-2</v>
      </c>
      <c r="J79" s="161">
        <f t="shared" si="51"/>
        <v>7.288945321799857E-2</v>
      </c>
      <c r="K79" s="160">
        <v>9702</v>
      </c>
      <c r="L79" s="160">
        <v>76711</v>
      </c>
      <c r="M79" s="160">
        <v>85260</v>
      </c>
      <c r="N79" s="160">
        <v>87565</v>
      </c>
      <c r="O79" s="160">
        <v>89413</v>
      </c>
      <c r="P79" s="160">
        <v>89912</v>
      </c>
      <c r="Q79" s="161">
        <f>IFERROR(P79/O79-1,"-")</f>
        <v>5.5808439488664874E-3</v>
      </c>
      <c r="R79" s="161">
        <f t="shared" si="53"/>
        <v>6.3584019416349738E-2</v>
      </c>
      <c r="S79" s="160">
        <v>17346</v>
      </c>
      <c r="T79" s="160">
        <v>102348</v>
      </c>
      <c r="U79" s="160">
        <v>106745</v>
      </c>
      <c r="V79" s="160">
        <v>110602</v>
      </c>
      <c r="W79" s="160">
        <v>112874</v>
      </c>
      <c r="X79" s="161">
        <f>IFERROR(W79/V79-1,"-")</f>
        <v>2.0542124012224106E-2</v>
      </c>
      <c r="Y79" s="161">
        <f>W79/W$8</f>
        <v>6.5279386683523302E-2</v>
      </c>
    </row>
    <row r="80" spans="1:25" x14ac:dyDescent="0.25">
      <c r="A80" s="57"/>
      <c r="B80" s="163" t="s">
        <v>108</v>
      </c>
      <c r="C80" s="164">
        <v>5440</v>
      </c>
      <c r="D80" s="164">
        <v>12116</v>
      </c>
      <c r="E80" s="164">
        <v>9994</v>
      </c>
      <c r="F80" s="164">
        <v>9573</v>
      </c>
      <c r="G80" s="164">
        <v>9814</v>
      </c>
      <c r="H80" s="164">
        <v>12634</v>
      </c>
      <c r="I80" s="165">
        <f>IFERROR(H80/G80-1,"-")</f>
        <v>0.28734460974118603</v>
      </c>
      <c r="J80" s="165">
        <f t="shared" si="51"/>
        <v>4.0104753590984844E-2</v>
      </c>
      <c r="K80" s="164">
        <v>2591</v>
      </c>
      <c r="L80" s="164">
        <v>11961</v>
      </c>
      <c r="M80" s="164">
        <v>8738</v>
      </c>
      <c r="N80" s="164">
        <v>14620</v>
      </c>
      <c r="O80" s="164">
        <v>12235</v>
      </c>
      <c r="P80" s="164">
        <v>17405</v>
      </c>
      <c r="Q80" s="165">
        <f>IFERROR(P80/O80-1,"-")</f>
        <v>0.42255823457294639</v>
      </c>
      <c r="R80" s="165">
        <f t="shared" si="53"/>
        <v>1.2308477822110142E-2</v>
      </c>
      <c r="S80" s="164">
        <v>8031</v>
      </c>
      <c r="T80" s="164">
        <v>18732</v>
      </c>
      <c r="U80" s="164">
        <v>24193</v>
      </c>
      <c r="V80" s="164">
        <v>22049</v>
      </c>
      <c r="W80" s="164">
        <v>30039</v>
      </c>
      <c r="X80" s="165">
        <f>IFERROR(W80/V80-1,"-")</f>
        <v>0.3623747108712414</v>
      </c>
      <c r="Y80" s="165">
        <f>W80/W$8</f>
        <v>1.7372712020362144E-2</v>
      </c>
    </row>
    <row r="81" spans="1:25" x14ac:dyDescent="0.25">
      <c r="A81" s="57"/>
      <c r="B81" s="163" t="s">
        <v>105</v>
      </c>
      <c r="C81" s="164">
        <v>2204</v>
      </c>
      <c r="D81" s="164">
        <v>7442</v>
      </c>
      <c r="E81" s="164">
        <v>7094</v>
      </c>
      <c r="F81" s="164">
        <v>9607</v>
      </c>
      <c r="G81" s="164">
        <v>11375</v>
      </c>
      <c r="H81" s="164">
        <v>10328</v>
      </c>
      <c r="I81" s="165">
        <f>IFERROR(H81/G81-1,"-")</f>
        <v>-9.2043956043956099E-2</v>
      </c>
      <c r="J81" s="165">
        <f t="shared" si="51"/>
        <v>3.2784699627013726E-2</v>
      </c>
      <c r="K81" s="164">
        <v>7111</v>
      </c>
      <c r="L81" s="164">
        <v>64750</v>
      </c>
      <c r="M81" s="164">
        <v>76522</v>
      </c>
      <c r="N81" s="164">
        <v>72945</v>
      </c>
      <c r="O81" s="164">
        <v>77178</v>
      </c>
      <c r="P81" s="164">
        <v>72507</v>
      </c>
      <c r="Q81" s="165">
        <f>IFERROR(P81/O81-1,"-")</f>
        <v>-6.0522428671383022E-2</v>
      </c>
      <c r="R81" s="165">
        <f t="shared" si="53"/>
        <v>5.1275541594239589E-2</v>
      </c>
      <c r="S81" s="164">
        <v>9315</v>
      </c>
      <c r="T81" s="164">
        <v>83616</v>
      </c>
      <c r="U81" s="164">
        <v>82552</v>
      </c>
      <c r="V81" s="164">
        <v>88553</v>
      </c>
      <c r="W81" s="164">
        <v>82835</v>
      </c>
      <c r="X81" s="165">
        <f>IFERROR(W81/V81-1,"-")</f>
        <v>-6.4571499553939482E-2</v>
      </c>
      <c r="Y81" s="165">
        <f>W81/W$8</f>
        <v>4.7906674663161161E-2</v>
      </c>
    </row>
    <row r="82" spans="1:25" x14ac:dyDescent="0.25">
      <c r="A82" s="57"/>
      <c r="B82" s="159" t="s">
        <v>112</v>
      </c>
      <c r="C82" s="160">
        <v>6321</v>
      </c>
      <c r="D82" s="160">
        <v>23779</v>
      </c>
      <c r="E82" s="160">
        <v>23555</v>
      </c>
      <c r="F82" s="160">
        <v>26512</v>
      </c>
      <c r="G82" s="160">
        <v>27328</v>
      </c>
      <c r="H82" s="160">
        <v>25836</v>
      </c>
      <c r="I82" s="161">
        <f>IFERROR(H82/G82-1,"-")</f>
        <v>-5.4596018735363017E-2</v>
      </c>
      <c r="J82" s="161">
        <f t="shared" si="51"/>
        <v>8.2012538687405767E-2</v>
      </c>
      <c r="K82" s="160">
        <v>9037</v>
      </c>
      <c r="L82" s="160">
        <v>90054</v>
      </c>
      <c r="M82" s="160">
        <v>123429</v>
      </c>
      <c r="N82" s="160">
        <v>155375</v>
      </c>
      <c r="O82" s="160">
        <v>155044</v>
      </c>
      <c r="P82" s="160">
        <v>146214</v>
      </c>
      <c r="Q82" s="161">
        <f>IFERROR(P82/O82-1,"-")</f>
        <v>-5.6951575036763735E-2</v>
      </c>
      <c r="R82" s="161">
        <f t="shared" si="53"/>
        <v>0.10339969987256606</v>
      </c>
      <c r="S82" s="160">
        <v>15358</v>
      </c>
      <c r="T82" s="160">
        <v>146984</v>
      </c>
      <c r="U82" s="160">
        <v>181887</v>
      </c>
      <c r="V82" s="160">
        <v>182372</v>
      </c>
      <c r="W82" s="160">
        <v>172050</v>
      </c>
      <c r="X82" s="161">
        <f>IFERROR(W82/V82-1,"-")</f>
        <v>-5.6598600662382426E-2</v>
      </c>
      <c r="Y82" s="161">
        <f>W82/W$8</f>
        <v>9.9503149342631478E-2</v>
      </c>
    </row>
    <row r="83" spans="1:25" s="57" customFormat="1" x14ac:dyDescent="0.25">
      <c r="B83" s="163" t="s">
        <v>115</v>
      </c>
      <c r="C83" s="164">
        <v>668</v>
      </c>
      <c r="D83" s="164">
        <v>2318</v>
      </c>
      <c r="E83" s="164">
        <v>3162</v>
      </c>
      <c r="F83" s="164">
        <v>3798</v>
      </c>
      <c r="G83" s="164">
        <v>3561</v>
      </c>
      <c r="H83" s="164">
        <v>3328</v>
      </c>
      <c r="I83" s="165">
        <f t="shared" ref="I83:I90" si="54">IFERROR(H83/G83-1,"-")</f>
        <v>-6.5431058691378774E-2</v>
      </c>
      <c r="J83" s="165">
        <f t="shared" si="51"/>
        <v>1.0564240933259266E-2</v>
      </c>
      <c r="K83" s="164">
        <v>474</v>
      </c>
      <c r="L83" s="164">
        <v>18395</v>
      </c>
      <c r="M83" s="164">
        <v>26594</v>
      </c>
      <c r="N83" s="164">
        <v>32919</v>
      </c>
      <c r="O83" s="164">
        <v>33766</v>
      </c>
      <c r="P83" s="164">
        <v>32278</v>
      </c>
      <c r="Q83" s="165">
        <f t="shared" ref="Q83:Q90" si="55">IFERROR(P83/O83-1,"-")</f>
        <v>-4.4067997393828162E-2</v>
      </c>
      <c r="R83" s="165">
        <f t="shared" si="53"/>
        <v>2.2826374440796965E-2</v>
      </c>
      <c r="S83" s="164">
        <v>1142</v>
      </c>
      <c r="T83" s="164">
        <v>29756</v>
      </c>
      <c r="U83" s="164">
        <v>36717</v>
      </c>
      <c r="V83" s="164">
        <v>37327</v>
      </c>
      <c r="W83" s="164">
        <v>35606</v>
      </c>
      <c r="X83" s="165">
        <f t="shared" ref="X83:X90" si="56">IFERROR(W83/V83-1,"-")</f>
        <v>-4.6106035845366655E-2</v>
      </c>
      <c r="Y83" s="165">
        <f t="shared" ref="Y83:Y90" si="57">W83/W$8</f>
        <v>2.0592322786944124E-2</v>
      </c>
    </row>
    <row r="84" spans="1:25" s="57" customFormat="1" x14ac:dyDescent="0.25">
      <c r="B84" s="163" t="s">
        <v>118</v>
      </c>
      <c r="C84" s="164">
        <v>1258</v>
      </c>
      <c r="D84" s="164">
        <v>6141</v>
      </c>
      <c r="E84" s="164">
        <v>7018</v>
      </c>
      <c r="F84" s="164">
        <v>7163</v>
      </c>
      <c r="G84" s="164">
        <v>6817</v>
      </c>
      <c r="H84" s="164">
        <v>5673</v>
      </c>
      <c r="I84" s="165">
        <f t="shared" si="54"/>
        <v>-0.16781575473082</v>
      </c>
      <c r="J84" s="165">
        <f t="shared" si="51"/>
        <v>1.8008094595667011E-2</v>
      </c>
      <c r="K84" s="164">
        <v>1629</v>
      </c>
      <c r="L84" s="164">
        <v>32415</v>
      </c>
      <c r="M84" s="164">
        <v>42368</v>
      </c>
      <c r="N84" s="164">
        <v>50378</v>
      </c>
      <c r="O84" s="164">
        <v>47842</v>
      </c>
      <c r="P84" s="164">
        <v>43809</v>
      </c>
      <c r="Q84" s="165">
        <f t="shared" si="55"/>
        <v>-8.429831528782239E-2</v>
      </c>
      <c r="R84" s="165">
        <f t="shared" si="53"/>
        <v>3.0980873594301822E-2</v>
      </c>
      <c r="S84" s="164">
        <v>2887</v>
      </c>
      <c r="T84" s="164">
        <v>49386</v>
      </c>
      <c r="U84" s="164">
        <v>57541</v>
      </c>
      <c r="V84" s="164">
        <v>54659</v>
      </c>
      <c r="W84" s="164">
        <v>49482</v>
      </c>
      <c r="X84" s="165">
        <f t="shared" si="56"/>
        <v>-9.4714502643663434E-2</v>
      </c>
      <c r="Y84" s="165">
        <f t="shared" si="57"/>
        <v>2.8617348653136244E-2</v>
      </c>
    </row>
    <row r="85" spans="1:25" x14ac:dyDescent="0.25">
      <c r="A85" s="57"/>
      <c r="B85" s="163" t="s">
        <v>121</v>
      </c>
      <c r="C85" s="164">
        <v>1890</v>
      </c>
      <c r="D85" s="164">
        <v>3022</v>
      </c>
      <c r="E85" s="164">
        <v>2726</v>
      </c>
      <c r="F85" s="164">
        <v>2549</v>
      </c>
      <c r="G85" s="164">
        <v>2740</v>
      </c>
      <c r="H85" s="164">
        <v>2744</v>
      </c>
      <c r="I85" s="165">
        <f t="shared" si="54"/>
        <v>1.4598540145984717E-3</v>
      </c>
      <c r="J85" s="165">
        <f t="shared" si="51"/>
        <v>8.7104198079517494E-3</v>
      </c>
      <c r="K85" s="164">
        <v>1689</v>
      </c>
      <c r="L85" s="164">
        <v>8517</v>
      </c>
      <c r="M85" s="164">
        <v>12205</v>
      </c>
      <c r="N85" s="164">
        <v>19065</v>
      </c>
      <c r="O85" s="164">
        <v>17705</v>
      </c>
      <c r="P85" s="164">
        <v>16725</v>
      </c>
      <c r="Q85" s="165">
        <f t="shared" si="55"/>
        <v>-5.5351595594464786E-2</v>
      </c>
      <c r="R85" s="165">
        <f t="shared" si="53"/>
        <v>1.182759503446091E-2</v>
      </c>
      <c r="S85" s="164">
        <v>3579</v>
      </c>
      <c r="T85" s="164">
        <v>14931</v>
      </c>
      <c r="U85" s="164">
        <v>21614</v>
      </c>
      <c r="V85" s="164">
        <v>20445</v>
      </c>
      <c r="W85" s="164">
        <v>19469</v>
      </c>
      <c r="X85" s="165">
        <f t="shared" si="56"/>
        <v>-4.773783321105407E-2</v>
      </c>
      <c r="Y85" s="165">
        <f t="shared" si="57"/>
        <v>1.1259673435348399E-2</v>
      </c>
    </row>
    <row r="86" spans="1:25" x14ac:dyDescent="0.25">
      <c r="A86" s="57"/>
      <c r="B86" s="163" t="s">
        <v>128</v>
      </c>
      <c r="C86" s="164">
        <v>36</v>
      </c>
      <c r="D86" s="164">
        <v>618</v>
      </c>
      <c r="E86" s="164">
        <v>530</v>
      </c>
      <c r="F86" s="164">
        <v>687</v>
      </c>
      <c r="G86" s="164">
        <v>680</v>
      </c>
      <c r="H86" s="164">
        <v>651</v>
      </c>
      <c r="I86" s="165">
        <f t="shared" si="54"/>
        <v>-4.2647058823529371E-2</v>
      </c>
      <c r="J86" s="165">
        <f t="shared" si="51"/>
        <v>2.066502658519165E-3</v>
      </c>
      <c r="K86" s="164">
        <v>138</v>
      </c>
      <c r="L86" s="164">
        <v>1933</v>
      </c>
      <c r="M86" s="164">
        <v>1779</v>
      </c>
      <c r="N86" s="164">
        <v>3304</v>
      </c>
      <c r="O86" s="164">
        <v>4113</v>
      </c>
      <c r="P86" s="164">
        <v>3359</v>
      </c>
      <c r="Q86" s="165">
        <f t="shared" si="55"/>
        <v>-0.18332117675662529</v>
      </c>
      <c r="R86" s="165">
        <f t="shared" si="53"/>
        <v>2.3754195348731954E-3</v>
      </c>
      <c r="S86" s="164">
        <v>174</v>
      </c>
      <c r="T86" s="164">
        <v>2309</v>
      </c>
      <c r="U86" s="164">
        <v>3991</v>
      </c>
      <c r="V86" s="164">
        <v>4793</v>
      </c>
      <c r="W86" s="164">
        <v>4010</v>
      </c>
      <c r="X86" s="165">
        <f t="shared" si="56"/>
        <v>-0.16336323805549757</v>
      </c>
      <c r="Y86" s="165">
        <f t="shared" si="57"/>
        <v>2.3191376278055929E-3</v>
      </c>
    </row>
    <row r="87" spans="1:25" x14ac:dyDescent="0.25">
      <c r="A87" s="57"/>
      <c r="B87" s="163" t="s">
        <v>124</v>
      </c>
      <c r="C87" s="164">
        <v>163</v>
      </c>
      <c r="D87" s="164">
        <v>445</v>
      </c>
      <c r="E87" s="164">
        <v>337</v>
      </c>
      <c r="F87" s="164">
        <v>318</v>
      </c>
      <c r="G87" s="164">
        <v>335</v>
      </c>
      <c r="H87" s="164">
        <v>455</v>
      </c>
      <c r="I87" s="165">
        <f t="shared" si="54"/>
        <v>0.35820895522388052</v>
      </c>
      <c r="J87" s="165">
        <f t="shared" si="51"/>
        <v>1.4443298150940401E-3</v>
      </c>
      <c r="K87" s="164">
        <v>189</v>
      </c>
      <c r="L87" s="164">
        <v>1740</v>
      </c>
      <c r="M87" s="164">
        <v>1770</v>
      </c>
      <c r="N87" s="164">
        <v>2315</v>
      </c>
      <c r="O87" s="164">
        <v>2519</v>
      </c>
      <c r="P87" s="164">
        <v>3051</v>
      </c>
      <c r="Q87" s="165">
        <f t="shared" si="55"/>
        <v>0.21119491861849937</v>
      </c>
      <c r="R87" s="165">
        <f t="shared" si="53"/>
        <v>2.1576079192908958E-3</v>
      </c>
      <c r="S87" s="164">
        <v>352</v>
      </c>
      <c r="T87" s="164">
        <v>2107</v>
      </c>
      <c r="U87" s="164">
        <v>2633</v>
      </c>
      <c r="V87" s="164">
        <v>2854</v>
      </c>
      <c r="W87" s="164">
        <v>3506</v>
      </c>
      <c r="X87" s="165">
        <f t="shared" si="56"/>
        <v>0.22845129642606876</v>
      </c>
      <c r="Y87" s="165">
        <f t="shared" si="57"/>
        <v>2.0276549932883811E-3</v>
      </c>
    </row>
    <row r="88" spans="1:25" x14ac:dyDescent="0.25">
      <c r="A88" s="57"/>
      <c r="B88" s="163" t="s">
        <v>133</v>
      </c>
      <c r="C88" s="164">
        <v>26</v>
      </c>
      <c r="D88" s="164">
        <v>218</v>
      </c>
      <c r="E88" s="164">
        <v>271</v>
      </c>
      <c r="F88" s="164">
        <v>308</v>
      </c>
      <c r="G88" s="164">
        <v>330</v>
      </c>
      <c r="H88" s="164">
        <v>327</v>
      </c>
      <c r="I88" s="165">
        <f t="shared" si="54"/>
        <v>-9.0909090909090384E-3</v>
      </c>
      <c r="J88" s="165">
        <f t="shared" si="51"/>
        <v>1.0380128561225299E-3</v>
      </c>
      <c r="K88" s="164">
        <v>18</v>
      </c>
      <c r="L88" s="164">
        <v>1427</v>
      </c>
      <c r="M88" s="164">
        <v>2144</v>
      </c>
      <c r="N88" s="164">
        <v>2074</v>
      </c>
      <c r="O88" s="164">
        <v>2122</v>
      </c>
      <c r="P88" s="164">
        <v>1659</v>
      </c>
      <c r="Q88" s="165">
        <f t="shared" si="55"/>
        <v>-0.21819038642789823</v>
      </c>
      <c r="R88" s="165">
        <f t="shared" si="53"/>
        <v>1.1732125657501135E-3</v>
      </c>
      <c r="S88" s="164">
        <v>44</v>
      </c>
      <c r="T88" s="164">
        <v>2415</v>
      </c>
      <c r="U88" s="164">
        <v>2382</v>
      </c>
      <c r="V88" s="164">
        <v>2452</v>
      </c>
      <c r="W88" s="164">
        <v>1986</v>
      </c>
      <c r="X88" s="165">
        <f t="shared" si="56"/>
        <v>-0.19004893964110925</v>
      </c>
      <c r="Y88" s="165">
        <f t="shared" si="57"/>
        <v>1.1485803812523458E-3</v>
      </c>
    </row>
    <row r="89" spans="1:25" x14ac:dyDescent="0.25">
      <c r="A89" s="57"/>
      <c r="B89" s="163" t="s">
        <v>136</v>
      </c>
      <c r="C89" s="164">
        <v>88</v>
      </c>
      <c r="D89" s="164">
        <v>376</v>
      </c>
      <c r="E89" s="164">
        <v>351</v>
      </c>
      <c r="F89" s="164">
        <v>345</v>
      </c>
      <c r="G89" s="164">
        <v>419</v>
      </c>
      <c r="H89" s="164">
        <v>491</v>
      </c>
      <c r="I89" s="165">
        <f t="shared" si="54"/>
        <v>0.17183770883054894</v>
      </c>
      <c r="J89" s="165">
        <f t="shared" si="51"/>
        <v>1.5586064598047773E-3</v>
      </c>
      <c r="K89" s="164">
        <v>80</v>
      </c>
      <c r="L89" s="164">
        <v>1002</v>
      </c>
      <c r="M89" s="164">
        <v>2069</v>
      </c>
      <c r="N89" s="164">
        <v>2574</v>
      </c>
      <c r="O89" s="164">
        <v>1601</v>
      </c>
      <c r="P89" s="164">
        <v>1849</v>
      </c>
      <c r="Q89" s="165">
        <f t="shared" si="55"/>
        <v>0.1549031855090568</v>
      </c>
      <c r="R89" s="165">
        <f t="shared" si="53"/>
        <v>1.3075768740638696E-3</v>
      </c>
      <c r="S89" s="164">
        <v>168</v>
      </c>
      <c r="T89" s="164">
        <v>2420</v>
      </c>
      <c r="U89" s="164">
        <v>2919</v>
      </c>
      <c r="V89" s="164">
        <v>2020</v>
      </c>
      <c r="W89" s="164">
        <v>2340</v>
      </c>
      <c r="X89" s="165">
        <f t="shared" si="56"/>
        <v>0.15841584158415833</v>
      </c>
      <c r="Y89" s="165">
        <f t="shared" si="57"/>
        <v>1.3533122316870541E-3</v>
      </c>
    </row>
    <row r="90" spans="1:25" x14ac:dyDescent="0.25">
      <c r="A90" s="57"/>
      <c r="B90" s="168" t="s">
        <v>149</v>
      </c>
      <c r="C90" s="169">
        <f t="shared" ref="C90:H90" si="58">C82-SUM(C83:C89)</f>
        <v>2192</v>
      </c>
      <c r="D90" s="169">
        <f t="shared" si="58"/>
        <v>10641</v>
      </c>
      <c r="E90" s="169">
        <f t="shared" si="58"/>
        <v>9160</v>
      </c>
      <c r="F90" s="169">
        <f t="shared" si="58"/>
        <v>11344</v>
      </c>
      <c r="G90" s="169">
        <f t="shared" si="58"/>
        <v>12446</v>
      </c>
      <c r="H90" s="169">
        <f t="shared" si="58"/>
        <v>12167</v>
      </c>
      <c r="I90" s="170">
        <f t="shared" si="54"/>
        <v>-2.2416840752048861E-2</v>
      </c>
      <c r="J90" s="170">
        <f t="shared" si="51"/>
        <v>3.8622331560987225E-2</v>
      </c>
      <c r="K90" s="169">
        <f t="shared" ref="K90:P90" si="59">K82-SUM(K83:K89)</f>
        <v>4820</v>
      </c>
      <c r="L90" s="169">
        <f t="shared" si="59"/>
        <v>24625</v>
      </c>
      <c r="M90" s="169">
        <f t="shared" si="59"/>
        <v>34500</v>
      </c>
      <c r="N90" s="169">
        <f t="shared" si="59"/>
        <v>42746</v>
      </c>
      <c r="O90" s="169">
        <f t="shared" si="59"/>
        <v>45376</v>
      </c>
      <c r="P90" s="169">
        <f t="shared" si="59"/>
        <v>43484</v>
      </c>
      <c r="Q90" s="170">
        <f t="shared" si="55"/>
        <v>-4.1696050775740456E-2</v>
      </c>
      <c r="R90" s="170">
        <f t="shared" si="53"/>
        <v>3.0751039909028291E-2</v>
      </c>
      <c r="S90" s="169">
        <f>S82-SUM(S83:S89)</f>
        <v>7012</v>
      </c>
      <c r="T90" s="169">
        <f>T82-SUM(T83:T89)</f>
        <v>43660</v>
      </c>
      <c r="U90" s="169">
        <f>U82-SUM(U83:U89)</f>
        <v>54090</v>
      </c>
      <c r="V90" s="169">
        <f>V82-SUM(V83:V89)</f>
        <v>57822</v>
      </c>
      <c r="W90" s="169">
        <f>W82-SUM(W83:W89)</f>
        <v>55651</v>
      </c>
      <c r="X90" s="170">
        <f t="shared" si="56"/>
        <v>-3.7546262668188612E-2</v>
      </c>
      <c r="Y90" s="170">
        <f t="shared" si="57"/>
        <v>3.2185119233169336E-2</v>
      </c>
    </row>
    <row r="91" spans="1:25" x14ac:dyDescent="0.25">
      <c r="A91" s="57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spans="1:25" x14ac:dyDescent="0.25">
      <c r="A92" s="57"/>
      <c r="B92" s="156" t="s">
        <v>73</v>
      </c>
      <c r="C92" s="176">
        <f t="shared" ref="C92:H92" si="60">C93+C96</f>
        <v>0</v>
      </c>
      <c r="D92" s="176">
        <f t="shared" si="60"/>
        <v>969</v>
      </c>
      <c r="E92" s="176">
        <f t="shared" si="60"/>
        <v>3547</v>
      </c>
      <c r="F92" s="176">
        <f t="shared" si="60"/>
        <v>3434</v>
      </c>
      <c r="G92" s="176">
        <f t="shared" si="60"/>
        <v>3865</v>
      </c>
      <c r="H92" s="176">
        <f t="shared" si="60"/>
        <v>3959</v>
      </c>
      <c r="I92" s="177">
        <f>IFERROR(H92/G92-1,"-")</f>
        <v>2.4320827943078882E-2</v>
      </c>
      <c r="J92" s="177">
        <f t="shared" ref="J92:J104" si="61">H92/H$8</f>
        <v>1.2567256566939132E-2</v>
      </c>
      <c r="K92" s="176">
        <f t="shared" ref="K92:P92" si="62">K93+K96</f>
        <v>0</v>
      </c>
      <c r="L92" s="176">
        <f t="shared" si="62"/>
        <v>6738</v>
      </c>
      <c r="M92" s="176">
        <f t="shared" si="62"/>
        <v>22955</v>
      </c>
      <c r="N92" s="176">
        <f t="shared" si="62"/>
        <v>21800</v>
      </c>
      <c r="O92" s="176">
        <f t="shared" si="62"/>
        <v>20288</v>
      </c>
      <c r="P92" s="176">
        <f t="shared" si="62"/>
        <v>20707</v>
      </c>
      <c r="Q92" s="177">
        <f>IFERROR(P92/O92-1,"-")</f>
        <v>2.0652602523659302E-2</v>
      </c>
      <c r="R92" s="177">
        <f t="shared" ref="R92:R104" si="63">P92/P$8</f>
        <v>1.464358806448921E-2</v>
      </c>
      <c r="S92" s="176">
        <f>S93+S96</f>
        <v>9308</v>
      </c>
      <c r="T92" s="176">
        <f>T93+T96</f>
        <v>26502</v>
      </c>
      <c r="U92" s="176">
        <f>U93+U96</f>
        <v>25234</v>
      </c>
      <c r="V92" s="176">
        <f>V93+V96</f>
        <v>24153</v>
      </c>
      <c r="W92" s="176">
        <f>W93+W96</f>
        <v>24666</v>
      </c>
      <c r="X92" s="177">
        <f>IFERROR(W92/V92-1,"-")</f>
        <v>2.1239597565519741E-2</v>
      </c>
      <c r="Y92" s="177">
        <f>W92/W$8</f>
        <v>1.426529893452687E-2</v>
      </c>
    </row>
    <row r="93" spans="1:25" x14ac:dyDescent="0.25">
      <c r="A93" s="57"/>
      <c r="B93" s="159" t="s">
        <v>102</v>
      </c>
      <c r="C93" s="160">
        <v>0</v>
      </c>
      <c r="D93" s="160">
        <v>766</v>
      </c>
      <c r="E93" s="160">
        <v>2319</v>
      </c>
      <c r="F93" s="160">
        <v>2369</v>
      </c>
      <c r="G93" s="160">
        <v>2646</v>
      </c>
      <c r="H93" s="160">
        <v>2891</v>
      </c>
      <c r="I93" s="161">
        <f>IFERROR(H93/G93-1,"-")</f>
        <v>9.259259259259256E-2</v>
      </c>
      <c r="J93" s="161">
        <f t="shared" si="61"/>
        <v>9.1770494405205936E-3</v>
      </c>
      <c r="K93" s="160">
        <v>0</v>
      </c>
      <c r="L93" s="160">
        <v>4334</v>
      </c>
      <c r="M93" s="160">
        <v>14317</v>
      </c>
      <c r="N93" s="160">
        <v>11519</v>
      </c>
      <c r="O93" s="160">
        <v>10881</v>
      </c>
      <c r="P93" s="160">
        <v>11828</v>
      </c>
      <c r="Q93" s="161">
        <f>IFERROR(P93/O93-1,"-")</f>
        <v>8.7032441871151445E-2</v>
      </c>
      <c r="R93" s="161">
        <f t="shared" si="63"/>
        <v>8.36453178281636E-3</v>
      </c>
      <c r="S93" s="160">
        <v>5503</v>
      </c>
      <c r="T93" s="160">
        <v>16636</v>
      </c>
      <c r="U93" s="160">
        <v>13888</v>
      </c>
      <c r="V93" s="160">
        <v>13527</v>
      </c>
      <c r="W93" s="160">
        <v>14719</v>
      </c>
      <c r="X93" s="161">
        <f>IFERROR(W93/V93-1,"-")</f>
        <v>8.8120056183928375E-2</v>
      </c>
      <c r="Y93" s="161">
        <f>W93/W$8</f>
        <v>8.5125652727357903E-3</v>
      </c>
    </row>
    <row r="94" spans="1:25" x14ac:dyDescent="0.25">
      <c r="A94" s="57"/>
      <c r="B94" s="163" t="s">
        <v>108</v>
      </c>
      <c r="C94" s="164">
        <v>0</v>
      </c>
      <c r="D94" s="164">
        <v>557</v>
      </c>
      <c r="E94" s="164">
        <v>1624</v>
      </c>
      <c r="F94" s="164">
        <v>1648</v>
      </c>
      <c r="G94" s="164">
        <v>1878</v>
      </c>
      <c r="H94" s="164">
        <v>1904</v>
      </c>
      <c r="I94" s="165">
        <f>IFERROR(H94/G94-1,"-")</f>
        <v>1.3844515441959526E-2</v>
      </c>
      <c r="J94" s="165">
        <f t="shared" si="61"/>
        <v>6.0439647647012144E-3</v>
      </c>
      <c r="K94" s="164">
        <v>0</v>
      </c>
      <c r="L94" s="164">
        <v>1858</v>
      </c>
      <c r="M94" s="164">
        <v>3513</v>
      </c>
      <c r="N94" s="164">
        <v>2300</v>
      </c>
      <c r="O94" s="164">
        <v>2494</v>
      </c>
      <c r="P94" s="164">
        <v>3904</v>
      </c>
      <c r="Q94" s="165">
        <f>IFERROR(P94/O94-1,"-")</f>
        <v>0.56535685645549316</v>
      </c>
      <c r="R94" s="165">
        <f t="shared" si="63"/>
        <v>2.7608329455626542E-3</v>
      </c>
      <c r="S94" s="164">
        <v>3153</v>
      </c>
      <c r="T94" s="164">
        <v>5137</v>
      </c>
      <c r="U94" s="164">
        <v>3948</v>
      </c>
      <c r="V94" s="164">
        <v>4372</v>
      </c>
      <c r="W94" s="164">
        <v>5808</v>
      </c>
      <c r="X94" s="165">
        <f>IFERROR(W94/V94-1,"-")</f>
        <v>0.32845379688929555</v>
      </c>
      <c r="Y94" s="165">
        <f>W94/W$8</f>
        <v>3.3589903596745341E-3</v>
      </c>
    </row>
    <row r="95" spans="1:25" x14ac:dyDescent="0.25">
      <c r="A95" s="57"/>
      <c r="B95" s="163" t="s">
        <v>105</v>
      </c>
      <c r="C95" s="164">
        <v>0</v>
      </c>
      <c r="D95" s="164">
        <v>209</v>
      </c>
      <c r="E95" s="164">
        <v>695</v>
      </c>
      <c r="F95" s="164">
        <v>721</v>
      </c>
      <c r="G95" s="164">
        <v>768</v>
      </c>
      <c r="H95" s="164">
        <v>987</v>
      </c>
      <c r="I95" s="165">
        <f>IFERROR(H95/G95-1,"-")</f>
        <v>0.28515625</v>
      </c>
      <c r="J95" s="165">
        <f t="shared" si="61"/>
        <v>3.1330846758193796E-3</v>
      </c>
      <c r="K95" s="164">
        <v>0</v>
      </c>
      <c r="L95" s="164">
        <v>2476</v>
      </c>
      <c r="M95" s="164">
        <v>10804</v>
      </c>
      <c r="N95" s="164">
        <v>9219</v>
      </c>
      <c r="O95" s="164">
        <v>8387</v>
      </c>
      <c r="P95" s="164">
        <v>7924</v>
      </c>
      <c r="Q95" s="165">
        <f>IFERROR(P95/O95-1,"-")</f>
        <v>-5.5204483128651449E-2</v>
      </c>
      <c r="R95" s="165">
        <f t="shared" si="63"/>
        <v>5.6036988372537063E-3</v>
      </c>
      <c r="S95" s="164">
        <v>2350</v>
      </c>
      <c r="T95" s="164">
        <v>11499</v>
      </c>
      <c r="U95" s="164">
        <v>9940</v>
      </c>
      <c r="V95" s="164">
        <v>9155</v>
      </c>
      <c r="W95" s="164">
        <v>8911</v>
      </c>
      <c r="X95" s="165">
        <f>IFERROR(W95/V95-1,"-")</f>
        <v>-2.6652102676133271E-2</v>
      </c>
      <c r="Y95" s="165">
        <f>W95/W$8</f>
        <v>5.1535749130612561E-3</v>
      </c>
    </row>
    <row r="96" spans="1:25" x14ac:dyDescent="0.25">
      <c r="A96" s="57"/>
      <c r="B96" s="159" t="s">
        <v>112</v>
      </c>
      <c r="C96" s="160">
        <v>0</v>
      </c>
      <c r="D96" s="160">
        <v>203</v>
      </c>
      <c r="E96" s="160">
        <v>1228</v>
      </c>
      <c r="F96" s="160">
        <v>1065</v>
      </c>
      <c r="G96" s="160">
        <v>1219</v>
      </c>
      <c r="H96" s="160">
        <v>1068</v>
      </c>
      <c r="I96" s="161">
        <f>IFERROR(H96/G96-1,"-")</f>
        <v>-0.12387202625102545</v>
      </c>
      <c r="J96" s="161">
        <f t="shared" si="61"/>
        <v>3.3902071264185381E-3</v>
      </c>
      <c r="K96" s="160">
        <v>0</v>
      </c>
      <c r="L96" s="160">
        <v>2404</v>
      </c>
      <c r="M96" s="160">
        <v>8638</v>
      </c>
      <c r="N96" s="160">
        <v>10281</v>
      </c>
      <c r="O96" s="160">
        <v>9407</v>
      </c>
      <c r="P96" s="160">
        <v>8879</v>
      </c>
      <c r="Q96" s="161">
        <f>IFERROR(P96/O96-1,"-")</f>
        <v>-5.6128415010098909E-2</v>
      </c>
      <c r="R96" s="161">
        <f t="shared" si="63"/>
        <v>6.2790562816728498E-3</v>
      </c>
      <c r="S96" s="160">
        <v>3805</v>
      </c>
      <c r="T96" s="160">
        <v>9866</v>
      </c>
      <c r="U96" s="160">
        <v>11346</v>
      </c>
      <c r="V96" s="160">
        <v>10626</v>
      </c>
      <c r="W96" s="160">
        <v>9947</v>
      </c>
      <c r="X96" s="161">
        <f>IFERROR(W96/V96-1,"-")</f>
        <v>-6.3899868247694336E-2</v>
      </c>
      <c r="Y96" s="161">
        <f>W96/W$8</f>
        <v>5.7527336617910797E-3</v>
      </c>
    </row>
    <row r="97" spans="1:25" s="57" customFormat="1" x14ac:dyDescent="0.25">
      <c r="B97" s="163" t="s">
        <v>115</v>
      </c>
      <c r="C97" s="164">
        <v>0</v>
      </c>
      <c r="D97" s="164">
        <v>5</v>
      </c>
      <c r="E97" s="164">
        <v>62</v>
      </c>
      <c r="F97" s="164">
        <v>86</v>
      </c>
      <c r="G97" s="164">
        <v>72</v>
      </c>
      <c r="H97" s="164">
        <v>170</v>
      </c>
      <c r="I97" s="165">
        <f t="shared" ref="I97:I104" si="64">IFERROR(H97/G97-1,"-")</f>
        <v>1.3611111111111112</v>
      </c>
      <c r="J97" s="165">
        <f t="shared" si="61"/>
        <v>5.3963971113403703E-4</v>
      </c>
      <c r="K97" s="164">
        <v>0</v>
      </c>
      <c r="L97" s="164">
        <v>267</v>
      </c>
      <c r="M97" s="164">
        <v>1375</v>
      </c>
      <c r="N97" s="164">
        <v>1659</v>
      </c>
      <c r="O97" s="164">
        <v>1367</v>
      </c>
      <c r="P97" s="164">
        <v>1285</v>
      </c>
      <c r="Q97" s="165">
        <f t="shared" ref="Q97:Q104" si="65">IFERROR(P97/O97-1,"-")</f>
        <v>-5.9985369422092205E-2</v>
      </c>
      <c r="R97" s="165">
        <f t="shared" si="63"/>
        <v>9.0872703254303545E-4</v>
      </c>
      <c r="S97" s="164">
        <v>120</v>
      </c>
      <c r="T97" s="164">
        <v>1437</v>
      </c>
      <c r="U97" s="164">
        <v>1745</v>
      </c>
      <c r="V97" s="164">
        <v>1439</v>
      </c>
      <c r="W97" s="164">
        <v>1455</v>
      </c>
      <c r="X97" s="165">
        <f t="shared" ref="X97:X104" si="66">IFERROR(W97/V97-1,"-")</f>
        <v>1.1118832522585054E-2</v>
      </c>
      <c r="Y97" s="165">
        <f t="shared" ref="Y97:Y104" si="67">W97/W$8</f>
        <v>8.4148260560028363E-4</v>
      </c>
    </row>
    <row r="98" spans="1:25" s="57" customFormat="1" x14ac:dyDescent="0.25">
      <c r="B98" s="163" t="s">
        <v>118</v>
      </c>
      <c r="C98" s="164">
        <v>0</v>
      </c>
      <c r="D98" s="164">
        <v>37</v>
      </c>
      <c r="E98" s="164">
        <v>157</v>
      </c>
      <c r="F98" s="164">
        <v>187</v>
      </c>
      <c r="G98" s="164">
        <v>176</v>
      </c>
      <c r="H98" s="164">
        <v>128</v>
      </c>
      <c r="I98" s="165">
        <f t="shared" si="64"/>
        <v>-0.27272727272727271</v>
      </c>
      <c r="J98" s="165">
        <f t="shared" si="61"/>
        <v>4.0631695897151021E-4</v>
      </c>
      <c r="K98" s="164">
        <v>0</v>
      </c>
      <c r="L98" s="164">
        <v>505</v>
      </c>
      <c r="M98" s="164">
        <v>1739</v>
      </c>
      <c r="N98" s="164">
        <v>2148</v>
      </c>
      <c r="O98" s="164">
        <v>1880</v>
      </c>
      <c r="P98" s="164">
        <v>1640</v>
      </c>
      <c r="Q98" s="165">
        <f t="shared" si="65"/>
        <v>-0.12765957446808507</v>
      </c>
      <c r="R98" s="165">
        <f t="shared" si="63"/>
        <v>1.1597761349187378E-3</v>
      </c>
      <c r="S98" s="164">
        <v>553</v>
      </c>
      <c r="T98" s="164">
        <v>1896</v>
      </c>
      <c r="U98" s="164">
        <v>2335</v>
      </c>
      <c r="V98" s="164">
        <v>2056</v>
      </c>
      <c r="W98" s="164">
        <v>1768</v>
      </c>
      <c r="X98" s="165">
        <f t="shared" si="66"/>
        <v>-0.1400778210116731</v>
      </c>
      <c r="Y98" s="165">
        <f t="shared" si="67"/>
        <v>1.0225025750524408E-3</v>
      </c>
    </row>
    <row r="99" spans="1:25" x14ac:dyDescent="0.25">
      <c r="A99" s="57"/>
      <c r="B99" s="163" t="s">
        <v>121</v>
      </c>
      <c r="C99" s="164">
        <v>0</v>
      </c>
      <c r="D99" s="164">
        <v>80</v>
      </c>
      <c r="E99" s="164">
        <v>506</v>
      </c>
      <c r="F99" s="164">
        <v>354</v>
      </c>
      <c r="G99" s="164">
        <v>431</v>
      </c>
      <c r="H99" s="164">
        <v>325</v>
      </c>
      <c r="I99" s="165">
        <f t="shared" si="64"/>
        <v>-0.24593967517401394</v>
      </c>
      <c r="J99" s="165">
        <f t="shared" si="61"/>
        <v>1.0316641536386002E-3</v>
      </c>
      <c r="K99" s="164">
        <v>0</v>
      </c>
      <c r="L99" s="164">
        <v>481</v>
      </c>
      <c r="M99" s="164">
        <v>1461</v>
      </c>
      <c r="N99" s="164">
        <v>1610</v>
      </c>
      <c r="O99" s="164">
        <v>1461</v>
      </c>
      <c r="P99" s="164">
        <v>1549</v>
      </c>
      <c r="Q99" s="165">
        <f t="shared" si="65"/>
        <v>6.0232717316906159E-2</v>
      </c>
      <c r="R99" s="165">
        <f t="shared" si="63"/>
        <v>1.0954227030421494E-3</v>
      </c>
      <c r="S99" s="164">
        <v>1690</v>
      </c>
      <c r="T99" s="164">
        <v>1967</v>
      </c>
      <c r="U99" s="164">
        <v>1964</v>
      </c>
      <c r="V99" s="164">
        <v>1892</v>
      </c>
      <c r="W99" s="164">
        <v>1874</v>
      </c>
      <c r="X99" s="165">
        <f t="shared" si="66"/>
        <v>-9.5137420718816035E-3</v>
      </c>
      <c r="Y99" s="165">
        <f t="shared" si="67"/>
        <v>1.0838064624707432E-3</v>
      </c>
    </row>
    <row r="100" spans="1:25" x14ac:dyDescent="0.25">
      <c r="A100" s="57"/>
      <c r="B100" s="163" t="s">
        <v>128</v>
      </c>
      <c r="C100" s="164">
        <v>0</v>
      </c>
      <c r="D100" s="164">
        <v>6</v>
      </c>
      <c r="E100" s="164">
        <v>17</v>
      </c>
      <c r="F100" s="164">
        <v>55</v>
      </c>
      <c r="G100" s="164">
        <v>43</v>
      </c>
      <c r="H100" s="164">
        <v>41</v>
      </c>
      <c r="I100" s="165">
        <f t="shared" si="64"/>
        <v>-4.6511627906976716E-2</v>
      </c>
      <c r="J100" s="165">
        <f t="shared" si="61"/>
        <v>1.3014840092056185E-4</v>
      </c>
      <c r="K100" s="164">
        <v>0</v>
      </c>
      <c r="L100" s="164">
        <v>179</v>
      </c>
      <c r="M100" s="164">
        <v>484</v>
      </c>
      <c r="N100" s="164">
        <v>507</v>
      </c>
      <c r="O100" s="164">
        <v>500</v>
      </c>
      <c r="P100" s="164">
        <v>499</v>
      </c>
      <c r="Q100" s="165">
        <f t="shared" si="65"/>
        <v>-2.0000000000000018E-3</v>
      </c>
      <c r="R100" s="165">
        <f t="shared" si="63"/>
        <v>3.5288310446612815E-4</v>
      </c>
      <c r="S100" s="164">
        <v>67</v>
      </c>
      <c r="T100" s="164">
        <v>501</v>
      </c>
      <c r="U100" s="164">
        <v>562</v>
      </c>
      <c r="V100" s="164">
        <v>543</v>
      </c>
      <c r="W100" s="164">
        <v>540</v>
      </c>
      <c r="X100" s="165">
        <f t="shared" si="66"/>
        <v>-5.5248618784530246E-3</v>
      </c>
      <c r="Y100" s="165">
        <f t="shared" si="67"/>
        <v>3.1230282269701249E-4</v>
      </c>
    </row>
    <row r="101" spans="1:25" x14ac:dyDescent="0.25">
      <c r="A101" s="57"/>
      <c r="B101" s="163" t="s">
        <v>124</v>
      </c>
      <c r="C101" s="164">
        <v>0</v>
      </c>
      <c r="D101" s="164">
        <v>0</v>
      </c>
      <c r="E101" s="164">
        <v>56</v>
      </c>
      <c r="F101" s="164">
        <v>29</v>
      </c>
      <c r="G101" s="164">
        <v>41</v>
      </c>
      <c r="H101" s="164">
        <v>43</v>
      </c>
      <c r="I101" s="165">
        <f t="shared" si="64"/>
        <v>4.8780487804878092E-2</v>
      </c>
      <c r="J101" s="165">
        <f t="shared" si="61"/>
        <v>1.3649710340449172E-4</v>
      </c>
      <c r="K101" s="164">
        <v>0</v>
      </c>
      <c r="L101" s="164">
        <v>92</v>
      </c>
      <c r="M101" s="164">
        <v>205</v>
      </c>
      <c r="N101" s="164">
        <v>466</v>
      </c>
      <c r="O101" s="164">
        <v>425</v>
      </c>
      <c r="P101" s="164">
        <v>387</v>
      </c>
      <c r="Q101" s="165">
        <f t="shared" si="65"/>
        <v>-8.9411764705882302E-2</v>
      </c>
      <c r="R101" s="165">
        <f t="shared" si="63"/>
        <v>2.7367888061801922E-4</v>
      </c>
      <c r="S101" s="164">
        <v>129</v>
      </c>
      <c r="T101" s="164">
        <v>261</v>
      </c>
      <c r="U101" s="164">
        <v>495</v>
      </c>
      <c r="V101" s="164">
        <v>466</v>
      </c>
      <c r="W101" s="164">
        <v>430</v>
      </c>
      <c r="X101" s="165">
        <f t="shared" si="66"/>
        <v>-7.7253218884120178E-2</v>
      </c>
      <c r="Y101" s="165">
        <f t="shared" si="67"/>
        <v>2.4868558103650993E-4</v>
      </c>
    </row>
    <row r="102" spans="1:25" x14ac:dyDescent="0.25">
      <c r="A102" s="57"/>
      <c r="B102" s="163" t="s">
        <v>133</v>
      </c>
      <c r="C102" s="164">
        <v>0</v>
      </c>
      <c r="D102" s="164">
        <v>0</v>
      </c>
      <c r="E102" s="164">
        <v>6</v>
      </c>
      <c r="F102" s="164">
        <v>14</v>
      </c>
      <c r="G102" s="164">
        <v>12</v>
      </c>
      <c r="H102" s="164">
        <v>11</v>
      </c>
      <c r="I102" s="165">
        <f t="shared" si="64"/>
        <v>-8.333333333333337E-2</v>
      </c>
      <c r="J102" s="165">
        <f t="shared" si="61"/>
        <v>3.4917863661614161E-5</v>
      </c>
      <c r="K102" s="164">
        <v>0</v>
      </c>
      <c r="L102" s="164">
        <v>16</v>
      </c>
      <c r="M102" s="164">
        <v>79</v>
      </c>
      <c r="N102" s="164">
        <v>90</v>
      </c>
      <c r="O102" s="164">
        <v>114</v>
      </c>
      <c r="P102" s="164">
        <v>111</v>
      </c>
      <c r="Q102" s="165">
        <f t="shared" si="65"/>
        <v>-2.6315789473684181E-2</v>
      </c>
      <c r="R102" s="165">
        <f t="shared" si="63"/>
        <v>7.8497043278036527E-5</v>
      </c>
      <c r="S102" s="164">
        <v>17</v>
      </c>
      <c r="T102" s="164">
        <v>85</v>
      </c>
      <c r="U102" s="164">
        <v>104</v>
      </c>
      <c r="V102" s="164">
        <v>126</v>
      </c>
      <c r="W102" s="164">
        <v>122</v>
      </c>
      <c r="X102" s="165">
        <f t="shared" si="66"/>
        <v>-3.1746031746031744E-2</v>
      </c>
      <c r="Y102" s="165">
        <f t="shared" si="67"/>
        <v>7.0557304387102812E-5</v>
      </c>
    </row>
    <row r="103" spans="1:25" x14ac:dyDescent="0.25">
      <c r="A103" s="57"/>
      <c r="B103" s="163" t="s">
        <v>136</v>
      </c>
      <c r="C103" s="164">
        <v>0</v>
      </c>
      <c r="D103" s="164">
        <v>0</v>
      </c>
      <c r="E103" s="164">
        <v>0</v>
      </c>
      <c r="F103" s="164">
        <v>11</v>
      </c>
      <c r="G103" s="164">
        <v>8</v>
      </c>
      <c r="H103" s="164">
        <v>4</v>
      </c>
      <c r="I103" s="165">
        <f t="shared" si="64"/>
        <v>-0.5</v>
      </c>
      <c r="J103" s="165">
        <f t="shared" si="61"/>
        <v>1.2697404967859694E-5</v>
      </c>
      <c r="K103" s="164">
        <v>0</v>
      </c>
      <c r="L103" s="164">
        <v>8</v>
      </c>
      <c r="M103" s="164">
        <v>146</v>
      </c>
      <c r="N103" s="164">
        <v>254</v>
      </c>
      <c r="O103" s="164">
        <v>131</v>
      </c>
      <c r="P103" s="164">
        <v>100</v>
      </c>
      <c r="Q103" s="165">
        <f t="shared" si="65"/>
        <v>-0.23664122137404575</v>
      </c>
      <c r="R103" s="165">
        <f t="shared" si="63"/>
        <v>7.0718057007240111E-5</v>
      </c>
      <c r="S103" s="164">
        <v>37</v>
      </c>
      <c r="T103" s="164">
        <v>146</v>
      </c>
      <c r="U103" s="164">
        <v>265</v>
      </c>
      <c r="V103" s="164">
        <v>139</v>
      </c>
      <c r="W103" s="164">
        <v>104</v>
      </c>
      <c r="X103" s="165">
        <f t="shared" si="66"/>
        <v>-0.25179856115107913</v>
      </c>
      <c r="Y103" s="165">
        <f t="shared" si="67"/>
        <v>6.01472102972024E-5</v>
      </c>
    </row>
    <row r="104" spans="1:25" x14ac:dyDescent="0.25">
      <c r="A104" s="57"/>
      <c r="B104" s="168" t="s">
        <v>149</v>
      </c>
      <c r="C104" s="169">
        <f t="shared" ref="C104:H104" si="68">C96-SUM(C97:C103)</f>
        <v>0</v>
      </c>
      <c r="D104" s="169">
        <f t="shared" si="68"/>
        <v>75</v>
      </c>
      <c r="E104" s="169">
        <f t="shared" si="68"/>
        <v>424</v>
      </c>
      <c r="F104" s="169">
        <f t="shared" si="68"/>
        <v>329</v>
      </c>
      <c r="G104" s="169">
        <f t="shared" si="68"/>
        <v>436</v>
      </c>
      <c r="H104" s="169">
        <f t="shared" si="68"/>
        <v>346</v>
      </c>
      <c r="I104" s="170">
        <f t="shared" si="64"/>
        <v>-0.20642201834862384</v>
      </c>
      <c r="J104" s="170">
        <f t="shared" si="61"/>
        <v>1.0983255297198635E-3</v>
      </c>
      <c r="K104" s="169">
        <f t="shared" ref="K104:P104" si="69">K96-SUM(K97:K103)</f>
        <v>0</v>
      </c>
      <c r="L104" s="169">
        <f t="shared" si="69"/>
        <v>856</v>
      </c>
      <c r="M104" s="169">
        <f t="shared" si="69"/>
        <v>3149</v>
      </c>
      <c r="N104" s="169">
        <f t="shared" si="69"/>
        <v>3547</v>
      </c>
      <c r="O104" s="169">
        <f t="shared" si="69"/>
        <v>3529</v>
      </c>
      <c r="P104" s="169">
        <f t="shared" si="69"/>
        <v>3308</v>
      </c>
      <c r="Q104" s="170">
        <f t="shared" si="65"/>
        <v>-6.2623972796826299E-2</v>
      </c>
      <c r="R104" s="170">
        <f t="shared" si="63"/>
        <v>2.339353325799503E-3</v>
      </c>
      <c r="S104" s="169">
        <f>S96-SUM(S97:S103)</f>
        <v>1192</v>
      </c>
      <c r="T104" s="169">
        <f>T96-SUM(T97:T103)</f>
        <v>3573</v>
      </c>
      <c r="U104" s="169">
        <f>U96-SUM(U97:U103)</f>
        <v>3876</v>
      </c>
      <c r="V104" s="169">
        <f>V96-SUM(V97:V103)</f>
        <v>3965</v>
      </c>
      <c r="W104" s="169">
        <f>W96-SUM(W97:W103)</f>
        <v>3654</v>
      </c>
      <c r="X104" s="170">
        <f t="shared" si="66"/>
        <v>-7.8436317780580023E-2</v>
      </c>
      <c r="Y104" s="170">
        <f t="shared" si="67"/>
        <v>2.1132491002497844E-3</v>
      </c>
    </row>
    <row r="105" spans="1:25" x14ac:dyDescent="0.25">
      <c r="A105" s="57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spans="1:25" x14ac:dyDescent="0.25">
      <c r="A106" s="57"/>
      <c r="B106" s="156" t="s">
        <v>73</v>
      </c>
      <c r="C106" s="176">
        <f t="shared" ref="C106:H106" si="70">C107+C110</f>
        <v>0</v>
      </c>
      <c r="D106" s="176">
        <f t="shared" si="70"/>
        <v>0</v>
      </c>
      <c r="E106" s="176">
        <f t="shared" si="70"/>
        <v>0</v>
      </c>
      <c r="F106" s="176">
        <f t="shared" si="70"/>
        <v>0</v>
      </c>
      <c r="G106" s="176">
        <f t="shared" si="70"/>
        <v>0</v>
      </c>
      <c r="H106" s="176">
        <f t="shared" si="70"/>
        <v>0</v>
      </c>
      <c r="I106" s="177" t="str">
        <f>IFERROR(H106/G106-1,"-")</f>
        <v>-</v>
      </c>
      <c r="J106" s="177">
        <f t="shared" ref="J106:J118" si="71">H106/H$8</f>
        <v>0</v>
      </c>
      <c r="K106" s="176">
        <f t="shared" ref="K106:P106" si="72">K107+K110</f>
        <v>0</v>
      </c>
      <c r="L106" s="176">
        <f t="shared" si="72"/>
        <v>0</v>
      </c>
      <c r="M106" s="176">
        <f t="shared" si="72"/>
        <v>0</v>
      </c>
      <c r="N106" s="176">
        <f t="shared" si="72"/>
        <v>0</v>
      </c>
      <c r="O106" s="176">
        <f t="shared" si="72"/>
        <v>0</v>
      </c>
      <c r="P106" s="176">
        <f t="shared" si="72"/>
        <v>0</v>
      </c>
      <c r="Q106" s="177" t="str">
        <f>IFERROR(P106/O106-1,"-")</f>
        <v>-</v>
      </c>
      <c r="R106" s="177">
        <f t="shared" ref="R106:R118" si="73">P106/P$8</f>
        <v>0</v>
      </c>
      <c r="S106" s="176">
        <f>S107+S110</f>
        <v>17961</v>
      </c>
      <c r="T106" s="176">
        <f>T107+T110</f>
        <v>92728</v>
      </c>
      <c r="U106" s="176">
        <f>U107+U110</f>
        <v>86636</v>
      </c>
      <c r="V106" s="176">
        <f>V107+V110</f>
        <v>95259</v>
      </c>
      <c r="W106" s="176">
        <f>W107+W110</f>
        <v>79767</v>
      </c>
      <c r="X106" s="177">
        <f>IFERROR(W106/V106-1,"-")</f>
        <v>-0.16263030264856859</v>
      </c>
      <c r="Y106" s="177">
        <f>W106/W$8</f>
        <v>4.6132331959393695E-2</v>
      </c>
    </row>
    <row r="107" spans="1:25" x14ac:dyDescent="0.25">
      <c r="A107" s="57"/>
      <c r="B107" s="159" t="s">
        <v>102</v>
      </c>
      <c r="C107" s="160">
        <v>0</v>
      </c>
      <c r="D107" s="160">
        <v>0</v>
      </c>
      <c r="E107" s="160">
        <v>0</v>
      </c>
      <c r="F107" s="160">
        <v>0</v>
      </c>
      <c r="G107" s="160">
        <v>0</v>
      </c>
      <c r="H107" s="160">
        <v>0</v>
      </c>
      <c r="I107" s="161" t="str">
        <f>IFERROR(H107/G107-1,"-")</f>
        <v>-</v>
      </c>
      <c r="J107" s="161">
        <f t="shared" si="71"/>
        <v>0</v>
      </c>
      <c r="K107" s="160">
        <v>0</v>
      </c>
      <c r="L107" s="160">
        <v>0</v>
      </c>
      <c r="M107" s="160">
        <v>0</v>
      </c>
      <c r="N107" s="160">
        <v>0</v>
      </c>
      <c r="O107" s="160">
        <v>0</v>
      </c>
      <c r="P107" s="160">
        <v>0</v>
      </c>
      <c r="Q107" s="161" t="str">
        <f>IFERROR(P107/O107-1,"-")</f>
        <v>-</v>
      </c>
      <c r="R107" s="161">
        <f t="shared" si="73"/>
        <v>0</v>
      </c>
      <c r="S107" s="160">
        <v>11052</v>
      </c>
      <c r="T107" s="160">
        <v>17275</v>
      </c>
      <c r="U107" s="160">
        <v>16131</v>
      </c>
      <c r="V107" s="160">
        <v>17740</v>
      </c>
      <c r="W107" s="160">
        <v>13440</v>
      </c>
      <c r="X107" s="161">
        <f>IFERROR(W107/V107-1,"-")</f>
        <v>-0.24239007891770015</v>
      </c>
      <c r="Y107" s="161">
        <f>W107/W$8</f>
        <v>7.7728702537923104E-3</v>
      </c>
    </row>
    <row r="108" spans="1:25" x14ac:dyDescent="0.25">
      <c r="A108" s="57"/>
      <c r="B108" s="163" t="s">
        <v>108</v>
      </c>
      <c r="C108" s="164">
        <v>0</v>
      </c>
      <c r="D108" s="164">
        <v>0</v>
      </c>
      <c r="E108" s="164">
        <v>0</v>
      </c>
      <c r="F108" s="164">
        <v>0</v>
      </c>
      <c r="G108" s="164">
        <v>0</v>
      </c>
      <c r="H108" s="164">
        <v>0</v>
      </c>
      <c r="I108" s="165" t="str">
        <f>IFERROR(H108/G108-1,"-")</f>
        <v>-</v>
      </c>
      <c r="J108" s="165">
        <f t="shared" si="71"/>
        <v>0</v>
      </c>
      <c r="K108" s="164">
        <v>0</v>
      </c>
      <c r="L108" s="164">
        <v>0</v>
      </c>
      <c r="M108" s="164">
        <v>0</v>
      </c>
      <c r="N108" s="164">
        <v>0</v>
      </c>
      <c r="O108" s="164">
        <v>0</v>
      </c>
      <c r="P108" s="164">
        <v>0</v>
      </c>
      <c r="Q108" s="165" t="str">
        <f>IFERROR(P108/O108-1,"-")</f>
        <v>-</v>
      </c>
      <c r="R108" s="165">
        <f t="shared" si="73"/>
        <v>0</v>
      </c>
      <c r="S108" s="164">
        <v>10160</v>
      </c>
      <c r="T108" s="164">
        <v>6615</v>
      </c>
      <c r="U108" s="164">
        <v>4058</v>
      </c>
      <c r="V108" s="164">
        <v>5541</v>
      </c>
      <c r="W108" s="164">
        <v>7380</v>
      </c>
      <c r="X108" s="165">
        <f>IFERROR(W108/V108-1,"-")</f>
        <v>0.33188955062263137</v>
      </c>
      <c r="Y108" s="165">
        <f>W108/W$8</f>
        <v>4.2681385768591701E-3</v>
      </c>
    </row>
    <row r="109" spans="1:25" x14ac:dyDescent="0.25">
      <c r="A109" s="57"/>
      <c r="B109" s="163" t="s">
        <v>105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4">
        <v>0</v>
      </c>
      <c r="I109" s="165" t="str">
        <f>IFERROR(H109/G109-1,"-")</f>
        <v>-</v>
      </c>
      <c r="J109" s="165">
        <f t="shared" si="71"/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4">
        <v>0</v>
      </c>
      <c r="Q109" s="165" t="str">
        <f>IFERROR(P109/O109-1,"-")</f>
        <v>-</v>
      </c>
      <c r="R109" s="165">
        <f t="shared" si="73"/>
        <v>0</v>
      </c>
      <c r="S109" s="164">
        <v>892</v>
      </c>
      <c r="T109" s="164">
        <v>10660</v>
      </c>
      <c r="U109" s="164">
        <v>12073</v>
      </c>
      <c r="V109" s="164">
        <v>12199</v>
      </c>
      <c r="W109" s="164">
        <v>6060</v>
      </c>
      <c r="X109" s="165">
        <f>IFERROR(W109/V109-1,"-")</f>
        <v>-0.50323797032543649</v>
      </c>
      <c r="Y109" s="165">
        <f>W109/W$8</f>
        <v>3.5047316769331398E-3</v>
      </c>
    </row>
    <row r="110" spans="1:25" x14ac:dyDescent="0.25">
      <c r="A110" s="57"/>
      <c r="B110" s="159" t="s">
        <v>112</v>
      </c>
      <c r="C110" s="160">
        <v>0</v>
      </c>
      <c r="D110" s="160">
        <v>0</v>
      </c>
      <c r="E110" s="160">
        <v>0</v>
      </c>
      <c r="F110" s="160">
        <v>0</v>
      </c>
      <c r="G110" s="160">
        <v>0</v>
      </c>
      <c r="H110" s="160">
        <v>0</v>
      </c>
      <c r="I110" s="161" t="str">
        <f>IFERROR(H110/G110-1,"-")</f>
        <v>-</v>
      </c>
      <c r="J110" s="161">
        <f t="shared" si="71"/>
        <v>0</v>
      </c>
      <c r="K110" s="160">
        <v>0</v>
      </c>
      <c r="L110" s="160">
        <v>0</v>
      </c>
      <c r="M110" s="160">
        <v>0</v>
      </c>
      <c r="N110" s="160">
        <v>0</v>
      </c>
      <c r="O110" s="160">
        <v>0</v>
      </c>
      <c r="P110" s="160">
        <v>0</v>
      </c>
      <c r="Q110" s="161" t="str">
        <f>IFERROR(P110/O110-1,"-")</f>
        <v>-</v>
      </c>
      <c r="R110" s="161">
        <f t="shared" si="73"/>
        <v>0</v>
      </c>
      <c r="S110" s="160">
        <v>6909</v>
      </c>
      <c r="T110" s="160">
        <v>75453</v>
      </c>
      <c r="U110" s="160">
        <v>70505</v>
      </c>
      <c r="V110" s="160">
        <v>77519</v>
      </c>
      <c r="W110" s="160">
        <v>66327</v>
      </c>
      <c r="X110" s="161">
        <f>IFERROR(W110/V110-1,"-")</f>
        <v>-0.1443775074497865</v>
      </c>
      <c r="Y110" s="161">
        <f>W110/W$8</f>
        <v>3.835946170560138E-2</v>
      </c>
    </row>
    <row r="111" spans="1:25" s="57" customFormat="1" x14ac:dyDescent="0.25">
      <c r="B111" s="163" t="s">
        <v>115</v>
      </c>
      <c r="C111" s="164">
        <v>0</v>
      </c>
      <c r="D111" s="164">
        <v>0</v>
      </c>
      <c r="E111" s="164">
        <v>0</v>
      </c>
      <c r="F111" s="164">
        <v>0</v>
      </c>
      <c r="G111" s="164">
        <v>0</v>
      </c>
      <c r="H111" s="164">
        <v>0</v>
      </c>
      <c r="I111" s="165" t="str">
        <f t="shared" ref="I111:I118" si="74">IFERROR(H111/G111-1,"-")</f>
        <v>-</v>
      </c>
      <c r="J111" s="165">
        <f t="shared" si="71"/>
        <v>0</v>
      </c>
      <c r="K111" s="164">
        <v>0</v>
      </c>
      <c r="L111" s="164">
        <v>0</v>
      </c>
      <c r="M111" s="164">
        <v>0</v>
      </c>
      <c r="N111" s="164">
        <v>0</v>
      </c>
      <c r="O111" s="164">
        <v>0</v>
      </c>
      <c r="P111" s="164">
        <v>0</v>
      </c>
      <c r="Q111" s="165" t="str">
        <f t="shared" ref="Q111:Q118" si="75">IFERROR(P111/O111-1,"-")</f>
        <v>-</v>
      </c>
      <c r="R111" s="165">
        <f t="shared" si="73"/>
        <v>0</v>
      </c>
      <c r="S111" s="164">
        <v>999</v>
      </c>
      <c r="T111" s="164">
        <v>48894</v>
      </c>
      <c r="U111" s="164">
        <v>42355</v>
      </c>
      <c r="V111" s="164">
        <v>44687</v>
      </c>
      <c r="W111" s="164">
        <v>40826</v>
      </c>
      <c r="X111" s="165">
        <f t="shared" ref="X111:X118" si="76">IFERROR(W111/V111-1,"-")</f>
        <v>-8.6400966724103245E-2</v>
      </c>
      <c r="Y111" s="165">
        <f t="shared" ref="Y111:Y118" si="77">W111/W$8</f>
        <v>2.3611250073015243E-2</v>
      </c>
    </row>
    <row r="112" spans="1:25" s="57" customFormat="1" x14ac:dyDescent="0.25">
      <c r="B112" s="163" t="s">
        <v>118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4">
        <v>0</v>
      </c>
      <c r="I112" s="165" t="str">
        <f t="shared" si="74"/>
        <v>-</v>
      </c>
      <c r="J112" s="165">
        <f t="shared" si="71"/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4">
        <v>0</v>
      </c>
      <c r="Q112" s="165" t="str">
        <f t="shared" si="75"/>
        <v>-</v>
      </c>
      <c r="R112" s="165">
        <f t="shared" si="73"/>
        <v>0</v>
      </c>
      <c r="S112" s="164">
        <v>1535</v>
      </c>
      <c r="T112" s="164">
        <v>3778</v>
      </c>
      <c r="U112" s="164">
        <v>3352</v>
      </c>
      <c r="V112" s="164">
        <v>3940</v>
      </c>
      <c r="W112" s="164">
        <v>3532</v>
      </c>
      <c r="X112" s="165">
        <f t="shared" si="76"/>
        <v>-0.10355329949238579</v>
      </c>
      <c r="Y112" s="165">
        <f t="shared" si="77"/>
        <v>2.0426917958626814E-3</v>
      </c>
    </row>
    <row r="113" spans="1:25" x14ac:dyDescent="0.25">
      <c r="A113" s="57"/>
      <c r="B113" s="163" t="s">
        <v>121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4">
        <v>0</v>
      </c>
      <c r="I113" s="165" t="str">
        <f t="shared" si="74"/>
        <v>-</v>
      </c>
      <c r="J113" s="165">
        <f t="shared" si="71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4">
        <v>0</v>
      </c>
      <c r="Q113" s="165" t="str">
        <f t="shared" si="75"/>
        <v>-</v>
      </c>
      <c r="R113" s="165">
        <f t="shared" si="73"/>
        <v>0</v>
      </c>
      <c r="S113" s="164">
        <v>1839</v>
      </c>
      <c r="T113" s="164">
        <v>6852</v>
      </c>
      <c r="U113" s="164">
        <v>4816</v>
      </c>
      <c r="V113" s="164">
        <v>6372</v>
      </c>
      <c r="W113" s="164">
        <v>5381</v>
      </c>
      <c r="X113" s="165">
        <f t="shared" si="76"/>
        <v>-0.15552416823603266</v>
      </c>
      <c r="Y113" s="165">
        <f t="shared" si="77"/>
        <v>3.1120397943196743E-3</v>
      </c>
    </row>
    <row r="114" spans="1:25" x14ac:dyDescent="0.25">
      <c r="A114" s="57"/>
      <c r="B114" s="163" t="s">
        <v>128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4">
        <v>0</v>
      </c>
      <c r="I114" s="165" t="str">
        <f t="shared" si="74"/>
        <v>-</v>
      </c>
      <c r="J114" s="165">
        <f t="shared" si="71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4">
        <v>0</v>
      </c>
      <c r="Q114" s="165" t="str">
        <f t="shared" si="75"/>
        <v>-</v>
      </c>
      <c r="R114" s="165">
        <f t="shared" si="73"/>
        <v>0</v>
      </c>
      <c r="S114" s="164">
        <v>127</v>
      </c>
      <c r="T114" s="164">
        <v>2628</v>
      </c>
      <c r="U114" s="164">
        <v>3107</v>
      </c>
      <c r="V114" s="164">
        <v>2989</v>
      </c>
      <c r="W114" s="164">
        <v>1385</v>
      </c>
      <c r="X114" s="165">
        <f t="shared" si="76"/>
        <v>-0.53663432586149207</v>
      </c>
      <c r="Y114" s="165">
        <f t="shared" si="77"/>
        <v>8.0099890636178199E-4</v>
      </c>
    </row>
    <row r="115" spans="1:25" x14ac:dyDescent="0.25">
      <c r="A115" s="57"/>
      <c r="B115" s="163" t="s">
        <v>124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4">
        <v>0</v>
      </c>
      <c r="I115" s="165" t="str">
        <f t="shared" si="74"/>
        <v>-</v>
      </c>
      <c r="J115" s="165">
        <f t="shared" si="71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4">
        <v>0</v>
      </c>
      <c r="Q115" s="165" t="str">
        <f t="shared" si="75"/>
        <v>-</v>
      </c>
      <c r="R115" s="165">
        <f t="shared" si="73"/>
        <v>0</v>
      </c>
      <c r="S115" s="164">
        <v>449</v>
      </c>
      <c r="T115" s="164">
        <v>1868</v>
      </c>
      <c r="U115" s="164">
        <v>2165</v>
      </c>
      <c r="V115" s="164">
        <v>2043</v>
      </c>
      <c r="W115" s="164">
        <v>1179</v>
      </c>
      <c r="X115" s="165">
        <f t="shared" si="76"/>
        <v>-0.4229074889867841</v>
      </c>
      <c r="Y115" s="165">
        <f t="shared" si="77"/>
        <v>6.818611628884772E-4</v>
      </c>
    </row>
    <row r="116" spans="1:25" x14ac:dyDescent="0.25">
      <c r="A116" s="57"/>
      <c r="B116" s="163" t="s">
        <v>133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4">
        <v>0</v>
      </c>
      <c r="I116" s="165" t="str">
        <f t="shared" si="74"/>
        <v>-</v>
      </c>
      <c r="J116" s="165">
        <f t="shared" si="71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4">
        <v>0</v>
      </c>
      <c r="Q116" s="165" t="str">
        <f t="shared" si="75"/>
        <v>-</v>
      </c>
      <c r="R116" s="165">
        <f t="shared" si="73"/>
        <v>0</v>
      </c>
      <c r="S116" s="164">
        <v>4</v>
      </c>
      <c r="T116" s="164">
        <v>578</v>
      </c>
      <c r="U116" s="164">
        <v>806</v>
      </c>
      <c r="V116" s="164">
        <v>767</v>
      </c>
      <c r="W116" s="164">
        <v>688</v>
      </c>
      <c r="X116" s="165">
        <f t="shared" si="76"/>
        <v>-0.10299869621903524</v>
      </c>
      <c r="Y116" s="165">
        <f t="shared" si="77"/>
        <v>3.9789692965841591E-4</v>
      </c>
    </row>
    <row r="117" spans="1:25" x14ac:dyDescent="0.25">
      <c r="A117" s="57"/>
      <c r="B117" s="163" t="s">
        <v>136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4">
        <v>0</v>
      </c>
      <c r="I117" s="165" t="str">
        <f t="shared" si="74"/>
        <v>-</v>
      </c>
      <c r="J117" s="165">
        <f t="shared" si="71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4">
        <v>0</v>
      </c>
      <c r="Q117" s="165" t="str">
        <f t="shared" si="75"/>
        <v>-</v>
      </c>
      <c r="R117" s="165">
        <f t="shared" si="73"/>
        <v>0</v>
      </c>
      <c r="S117" s="164">
        <v>6</v>
      </c>
      <c r="T117" s="164">
        <v>362</v>
      </c>
      <c r="U117" s="164">
        <v>1002</v>
      </c>
      <c r="V117" s="164">
        <v>637</v>
      </c>
      <c r="W117" s="164">
        <v>683</v>
      </c>
      <c r="X117" s="165">
        <f t="shared" si="76"/>
        <v>7.2213500784929385E-2</v>
      </c>
      <c r="Y117" s="165">
        <f t="shared" si="77"/>
        <v>3.9500523685566575E-4</v>
      </c>
    </row>
    <row r="118" spans="1:25" x14ac:dyDescent="0.25">
      <c r="A118" s="57"/>
      <c r="B118" s="168" t="s">
        <v>149</v>
      </c>
      <c r="C118" s="169">
        <f t="shared" ref="C118:H118" si="78">C110-SUM(C111:C117)</f>
        <v>0</v>
      </c>
      <c r="D118" s="169">
        <f t="shared" si="78"/>
        <v>0</v>
      </c>
      <c r="E118" s="169">
        <f t="shared" si="78"/>
        <v>0</v>
      </c>
      <c r="F118" s="169">
        <f t="shared" si="78"/>
        <v>0</v>
      </c>
      <c r="G118" s="169">
        <f t="shared" si="78"/>
        <v>0</v>
      </c>
      <c r="H118" s="169">
        <f t="shared" si="78"/>
        <v>0</v>
      </c>
      <c r="I118" s="170" t="str">
        <f t="shared" si="74"/>
        <v>-</v>
      </c>
      <c r="J118" s="170">
        <f t="shared" si="71"/>
        <v>0</v>
      </c>
      <c r="K118" s="169">
        <f t="shared" ref="K118:P118" si="79">K110-SUM(K111:K117)</f>
        <v>0</v>
      </c>
      <c r="L118" s="169">
        <f t="shared" si="79"/>
        <v>0</v>
      </c>
      <c r="M118" s="169">
        <f t="shared" si="79"/>
        <v>0</v>
      </c>
      <c r="N118" s="169">
        <f t="shared" si="79"/>
        <v>0</v>
      </c>
      <c r="O118" s="169">
        <f t="shared" si="79"/>
        <v>0</v>
      </c>
      <c r="P118" s="169">
        <f t="shared" si="79"/>
        <v>0</v>
      </c>
      <c r="Q118" s="170" t="str">
        <f t="shared" si="75"/>
        <v>-</v>
      </c>
      <c r="R118" s="170">
        <f t="shared" si="73"/>
        <v>0</v>
      </c>
      <c r="S118" s="169">
        <f>S110-SUM(S111:S117)</f>
        <v>1950</v>
      </c>
      <c r="T118" s="169">
        <f>T110-SUM(T111:T117)</f>
        <v>10493</v>
      </c>
      <c r="U118" s="169">
        <f>U110-SUM(U111:U117)</f>
        <v>12902</v>
      </c>
      <c r="V118" s="169">
        <f>V110-SUM(V111:V117)</f>
        <v>16084</v>
      </c>
      <c r="W118" s="169">
        <f>W110-SUM(W111:W117)</f>
        <v>12653</v>
      </c>
      <c r="X118" s="170">
        <f t="shared" si="76"/>
        <v>-0.21331758269087286</v>
      </c>
      <c r="Y118" s="170">
        <f t="shared" si="77"/>
        <v>7.3177178066394424E-3</v>
      </c>
    </row>
    <row r="119" spans="1:25" x14ac:dyDescent="0.25">
      <c r="A119" s="57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spans="1:25" x14ac:dyDescent="0.25">
      <c r="A120" s="57"/>
      <c r="B120" s="156" t="s">
        <v>73</v>
      </c>
      <c r="C120" s="176">
        <f t="shared" ref="C120:H120" si="80">C121+C124</f>
        <v>19550</v>
      </c>
      <c r="D120" s="176">
        <f t="shared" si="80"/>
        <v>32829</v>
      </c>
      <c r="E120" s="176">
        <f t="shared" si="80"/>
        <v>43190</v>
      </c>
      <c r="F120" s="176">
        <f t="shared" si="80"/>
        <v>44086</v>
      </c>
      <c r="G120" s="176">
        <f t="shared" si="80"/>
        <v>42611</v>
      </c>
      <c r="H120" s="176">
        <f t="shared" si="80"/>
        <v>46009</v>
      </c>
      <c r="I120" s="177">
        <f>IFERROR(H120/G120-1,"-")</f>
        <v>7.9744666870056991E-2</v>
      </c>
      <c r="J120" s="177">
        <f t="shared" ref="J120:J132" si="81">H120/H$8</f>
        <v>0.14604872629156415</v>
      </c>
      <c r="K120" s="176">
        <f t="shared" ref="K120:P120" si="82">K121+K124</f>
        <v>25712</v>
      </c>
      <c r="L120" s="176">
        <f t="shared" si="82"/>
        <v>53984</v>
      </c>
      <c r="M120" s="176">
        <f t="shared" si="82"/>
        <v>65403</v>
      </c>
      <c r="N120" s="176">
        <f t="shared" si="82"/>
        <v>61381</v>
      </c>
      <c r="O120" s="176">
        <f t="shared" si="82"/>
        <v>77277</v>
      </c>
      <c r="P120" s="176">
        <f t="shared" si="82"/>
        <v>81632</v>
      </c>
      <c r="Q120" s="177">
        <f>IFERROR(P120/O120-1,"-")</f>
        <v>5.6355707390297161E-2</v>
      </c>
      <c r="R120" s="177">
        <f t="shared" ref="R120:R132" si="83">P120/P$8</f>
        <v>5.7728564296150253E-2</v>
      </c>
      <c r="S120" s="176">
        <f>S121+S124</f>
        <v>45262</v>
      </c>
      <c r="T120" s="176">
        <f>T121+T124</f>
        <v>108593</v>
      </c>
      <c r="U120" s="176">
        <f>U121+U124</f>
        <v>105467</v>
      </c>
      <c r="V120" s="176">
        <f>V121+V124</f>
        <v>119888</v>
      </c>
      <c r="W120" s="176">
        <f>W121+W124</f>
        <v>127641</v>
      </c>
      <c r="X120" s="177">
        <f>IFERROR(W120/V120-1,"-")</f>
        <v>6.466869077805959E-2</v>
      </c>
      <c r="Y120" s="177">
        <f>W120/W$8</f>
        <v>7.3819712207165503E-2</v>
      </c>
    </row>
    <row r="121" spans="1:25" x14ac:dyDescent="0.25">
      <c r="A121" s="57"/>
      <c r="B121" s="159" t="s">
        <v>102</v>
      </c>
      <c r="C121" s="160">
        <v>9862</v>
      </c>
      <c r="D121" s="160">
        <v>18062</v>
      </c>
      <c r="E121" s="160">
        <v>26156</v>
      </c>
      <c r="F121" s="160">
        <v>27571</v>
      </c>
      <c r="G121" s="160">
        <v>25065</v>
      </c>
      <c r="H121" s="160">
        <v>26758</v>
      </c>
      <c r="I121" s="161">
        <f>IFERROR(H121/G121-1,"-")</f>
        <v>6.7544384600039864E-2</v>
      </c>
      <c r="J121" s="161">
        <f t="shared" si="81"/>
        <v>8.4939290532497422E-2</v>
      </c>
      <c r="K121" s="160">
        <v>18868</v>
      </c>
      <c r="L121" s="160">
        <v>32505</v>
      </c>
      <c r="M121" s="160">
        <v>37243</v>
      </c>
      <c r="N121" s="160">
        <v>32913</v>
      </c>
      <c r="O121" s="160">
        <v>45988</v>
      </c>
      <c r="P121" s="160">
        <v>47238</v>
      </c>
      <c r="Q121" s="161">
        <f>IFERROR(P121/O121-1,"-")</f>
        <v>2.7181003740106124E-2</v>
      </c>
      <c r="R121" s="161">
        <f t="shared" si="83"/>
        <v>3.3405795769080086E-2</v>
      </c>
      <c r="S121" s="160">
        <v>28730</v>
      </c>
      <c r="T121" s="160">
        <v>63399</v>
      </c>
      <c r="U121" s="160">
        <v>60484</v>
      </c>
      <c r="V121" s="160">
        <v>71053</v>
      </c>
      <c r="W121" s="160">
        <v>73996</v>
      </c>
      <c r="X121" s="161">
        <f>IFERROR(W121/V121-1,"-")</f>
        <v>4.1419785230743189E-2</v>
      </c>
      <c r="Y121" s="161">
        <f>W121/W$8</f>
        <v>4.2794740126459507E-2</v>
      </c>
    </row>
    <row r="122" spans="1:25" x14ac:dyDescent="0.25">
      <c r="A122" s="57"/>
      <c r="B122" s="163" t="s">
        <v>108</v>
      </c>
      <c r="C122" s="164">
        <v>5080</v>
      </c>
      <c r="D122" s="164">
        <v>9481</v>
      </c>
      <c r="E122" s="164">
        <v>11586</v>
      </c>
      <c r="F122" s="164">
        <v>14785</v>
      </c>
      <c r="G122" s="164">
        <v>14170</v>
      </c>
      <c r="H122" s="164">
        <v>16517</v>
      </c>
      <c r="I122" s="165">
        <f>IFERROR(H122/G122-1,"-")</f>
        <v>0.16563161609033172</v>
      </c>
      <c r="J122" s="165">
        <f t="shared" si="81"/>
        <v>5.2430759463534642E-2</v>
      </c>
      <c r="K122" s="164">
        <v>10256</v>
      </c>
      <c r="L122" s="164">
        <v>15226</v>
      </c>
      <c r="M122" s="164">
        <v>17626</v>
      </c>
      <c r="N122" s="164">
        <v>11386</v>
      </c>
      <c r="O122" s="164">
        <v>20975</v>
      </c>
      <c r="P122" s="164">
        <v>19194</v>
      </c>
      <c r="Q122" s="165">
        <f>IFERROR(P122/O122-1,"-")</f>
        <v>-8.4910607866507726E-2</v>
      </c>
      <c r="R122" s="165">
        <f t="shared" si="83"/>
        <v>1.3573623861969667E-2</v>
      </c>
      <c r="S122" s="164">
        <v>15336</v>
      </c>
      <c r="T122" s="164">
        <v>29212</v>
      </c>
      <c r="U122" s="164">
        <v>26171</v>
      </c>
      <c r="V122" s="164">
        <v>35145</v>
      </c>
      <c r="W122" s="164">
        <v>35711</v>
      </c>
      <c r="X122" s="165">
        <f>IFERROR(W122/V122-1,"-")</f>
        <v>1.6104709062455536E-2</v>
      </c>
      <c r="Y122" s="165">
        <f>W122/W$8</f>
        <v>2.0653048335801876E-2</v>
      </c>
    </row>
    <row r="123" spans="1:25" x14ac:dyDescent="0.25">
      <c r="A123" s="57"/>
      <c r="B123" s="163" t="s">
        <v>105</v>
      </c>
      <c r="C123" s="164">
        <v>4782</v>
      </c>
      <c r="D123" s="164">
        <v>8581</v>
      </c>
      <c r="E123" s="164">
        <v>14570</v>
      </c>
      <c r="F123" s="164">
        <v>12786</v>
      </c>
      <c r="G123" s="164">
        <v>10895</v>
      </c>
      <c r="H123" s="164">
        <v>10241</v>
      </c>
      <c r="I123" s="165">
        <f>IFERROR(H123/G123-1,"-")</f>
        <v>-6.002753556677376E-2</v>
      </c>
      <c r="J123" s="165">
        <f t="shared" si="81"/>
        <v>3.250853106896278E-2</v>
      </c>
      <c r="K123" s="164">
        <v>8612</v>
      </c>
      <c r="L123" s="164">
        <v>17279</v>
      </c>
      <c r="M123" s="164">
        <v>19617</v>
      </c>
      <c r="N123" s="164">
        <v>21527</v>
      </c>
      <c r="O123" s="164">
        <v>25013</v>
      </c>
      <c r="P123" s="164">
        <v>28044</v>
      </c>
      <c r="Q123" s="165">
        <f>IFERROR(P123/O123-1,"-")</f>
        <v>0.12117698796625764</v>
      </c>
      <c r="R123" s="165">
        <f t="shared" si="83"/>
        <v>1.9832171907110417E-2</v>
      </c>
      <c r="S123" s="164">
        <v>13394</v>
      </c>
      <c r="T123" s="164">
        <v>34187</v>
      </c>
      <c r="U123" s="164">
        <v>34313</v>
      </c>
      <c r="V123" s="164">
        <v>35908</v>
      </c>
      <c r="W123" s="164">
        <v>38285</v>
      </c>
      <c r="X123" s="165">
        <f>IFERROR(W123/V123-1,"-")</f>
        <v>6.6196947755374769E-2</v>
      </c>
      <c r="Y123" s="165">
        <f>W123/W$8</f>
        <v>2.2141691790657635E-2</v>
      </c>
    </row>
    <row r="124" spans="1:25" x14ac:dyDescent="0.25">
      <c r="A124" s="57"/>
      <c r="B124" s="159" t="s">
        <v>112</v>
      </c>
      <c r="C124" s="160">
        <v>9688</v>
      </c>
      <c r="D124" s="160">
        <v>14767</v>
      </c>
      <c r="E124" s="160">
        <v>17034</v>
      </c>
      <c r="F124" s="160">
        <v>16515</v>
      </c>
      <c r="G124" s="160">
        <v>17546</v>
      </c>
      <c r="H124" s="160">
        <v>19251</v>
      </c>
      <c r="I124" s="161">
        <f>IFERROR(H124/G124-1,"-")</f>
        <v>9.7173144876325113E-2</v>
      </c>
      <c r="J124" s="161">
        <f t="shared" si="81"/>
        <v>6.1109435759066744E-2</v>
      </c>
      <c r="K124" s="160">
        <v>6844</v>
      </c>
      <c r="L124" s="160">
        <v>21479</v>
      </c>
      <c r="M124" s="160">
        <v>28160</v>
      </c>
      <c r="N124" s="160">
        <v>28468</v>
      </c>
      <c r="O124" s="160">
        <v>31289</v>
      </c>
      <c r="P124" s="160">
        <v>34394</v>
      </c>
      <c r="Q124" s="161">
        <f>IFERROR(P124/O124-1,"-")</f>
        <v>9.9236153280705786E-2</v>
      </c>
      <c r="R124" s="161">
        <f t="shared" si="83"/>
        <v>2.4322768527070163E-2</v>
      </c>
      <c r="S124" s="160">
        <v>16532</v>
      </c>
      <c r="T124" s="160">
        <v>45194</v>
      </c>
      <c r="U124" s="160">
        <v>44983</v>
      </c>
      <c r="V124" s="160">
        <v>48835</v>
      </c>
      <c r="W124" s="160">
        <v>53645</v>
      </c>
      <c r="X124" s="161">
        <f>IFERROR(W124/V124-1,"-")</f>
        <v>9.8494931913586603E-2</v>
      </c>
      <c r="Y124" s="161">
        <f>W124/W$8</f>
        <v>3.1024972080705988E-2</v>
      </c>
    </row>
    <row r="125" spans="1:25" s="57" customFormat="1" x14ac:dyDescent="0.25">
      <c r="B125" s="163" t="s">
        <v>115</v>
      </c>
      <c r="C125" s="164">
        <v>111</v>
      </c>
      <c r="D125" s="164">
        <v>775</v>
      </c>
      <c r="E125" s="164">
        <v>1276</v>
      </c>
      <c r="F125" s="164">
        <v>1253</v>
      </c>
      <c r="G125" s="164">
        <v>1332</v>
      </c>
      <c r="H125" s="164">
        <v>1185</v>
      </c>
      <c r="I125" s="165">
        <f t="shared" ref="I125:I132" si="84">IFERROR(H125/G125-1,"-")</f>
        <v>-0.11036036036036034</v>
      </c>
      <c r="J125" s="165">
        <f t="shared" si="81"/>
        <v>3.7616062217284345E-3</v>
      </c>
      <c r="K125" s="164">
        <v>373</v>
      </c>
      <c r="L125" s="164">
        <v>2778</v>
      </c>
      <c r="M125" s="164">
        <v>3882</v>
      </c>
      <c r="N125" s="164">
        <v>4124</v>
      </c>
      <c r="O125" s="164">
        <v>3817</v>
      </c>
      <c r="P125" s="164">
        <v>3752</v>
      </c>
      <c r="Q125" s="165">
        <f t="shared" ref="Q125:Q132" si="85">IFERROR(P125/O125-1,"-")</f>
        <v>-1.7029080429656784E-2</v>
      </c>
      <c r="R125" s="165">
        <f t="shared" si="83"/>
        <v>2.653341498911649E-3</v>
      </c>
      <c r="S125" s="164">
        <v>484</v>
      </c>
      <c r="T125" s="164">
        <v>5158</v>
      </c>
      <c r="U125" s="164">
        <v>5377</v>
      </c>
      <c r="V125" s="164">
        <v>5149</v>
      </c>
      <c r="W125" s="164">
        <v>4937</v>
      </c>
      <c r="X125" s="165">
        <f t="shared" ref="X125:X132" si="86">IFERROR(W125/V125-1,"-")</f>
        <v>-4.117304330938043E-2</v>
      </c>
      <c r="Y125" s="165">
        <f t="shared" ref="Y125:Y132" si="87">W125/W$8</f>
        <v>2.8552574734354639E-3</v>
      </c>
    </row>
    <row r="126" spans="1:25" s="57" customFormat="1" x14ac:dyDescent="0.25">
      <c r="B126" s="163" t="s">
        <v>118</v>
      </c>
      <c r="C126" s="164">
        <v>899</v>
      </c>
      <c r="D126" s="164">
        <v>1376</v>
      </c>
      <c r="E126" s="164">
        <v>2662</v>
      </c>
      <c r="F126" s="164">
        <v>2611</v>
      </c>
      <c r="G126" s="164">
        <v>2612</v>
      </c>
      <c r="H126" s="164">
        <v>2897</v>
      </c>
      <c r="I126" s="165">
        <f t="shared" si="84"/>
        <v>0.10911179173047469</v>
      </c>
      <c r="J126" s="165">
        <f t="shared" si="81"/>
        <v>9.1960955479723824E-3</v>
      </c>
      <c r="K126" s="164">
        <v>844</v>
      </c>
      <c r="L126" s="164">
        <v>2945</v>
      </c>
      <c r="M126" s="164">
        <v>4470</v>
      </c>
      <c r="N126" s="164">
        <v>4156</v>
      </c>
      <c r="O126" s="164">
        <v>5065</v>
      </c>
      <c r="P126" s="164">
        <v>5464</v>
      </c>
      <c r="Q126" s="165">
        <f t="shared" si="85"/>
        <v>7.8775913129318864E-2</v>
      </c>
      <c r="R126" s="165">
        <f t="shared" si="83"/>
        <v>3.8640346348755997E-3</v>
      </c>
      <c r="S126" s="164">
        <v>1743</v>
      </c>
      <c r="T126" s="164">
        <v>7132</v>
      </c>
      <c r="U126" s="164">
        <v>6767</v>
      </c>
      <c r="V126" s="164">
        <v>7677</v>
      </c>
      <c r="W126" s="164">
        <v>8361</v>
      </c>
      <c r="X126" s="165">
        <f t="shared" si="86"/>
        <v>8.9097303634232183E-2</v>
      </c>
      <c r="Y126" s="165">
        <f t="shared" si="87"/>
        <v>4.8354887047587433E-3</v>
      </c>
    </row>
    <row r="127" spans="1:25" x14ac:dyDescent="0.25">
      <c r="A127" s="57"/>
      <c r="B127" s="163" t="s">
        <v>121</v>
      </c>
      <c r="C127" s="164">
        <v>827</v>
      </c>
      <c r="D127" s="164">
        <v>1152</v>
      </c>
      <c r="E127" s="164">
        <v>1443</v>
      </c>
      <c r="F127" s="164">
        <v>1348</v>
      </c>
      <c r="G127" s="164">
        <v>1475</v>
      </c>
      <c r="H127" s="164">
        <v>1586</v>
      </c>
      <c r="I127" s="165">
        <f t="shared" si="84"/>
        <v>7.5254237288135517E-2</v>
      </c>
      <c r="J127" s="165">
        <f t="shared" si="81"/>
        <v>5.0345210697563684E-3</v>
      </c>
      <c r="K127" s="164">
        <v>1675</v>
      </c>
      <c r="L127" s="164">
        <v>2485</v>
      </c>
      <c r="M127" s="164">
        <v>2592</v>
      </c>
      <c r="N127" s="164">
        <v>2453</v>
      </c>
      <c r="O127" s="164">
        <v>2408</v>
      </c>
      <c r="P127" s="164">
        <v>2600</v>
      </c>
      <c r="Q127" s="165">
        <f t="shared" si="85"/>
        <v>7.9734219269103068E-2</v>
      </c>
      <c r="R127" s="165">
        <f t="shared" si="83"/>
        <v>1.8386694821882429E-3</v>
      </c>
      <c r="S127" s="164">
        <v>2502</v>
      </c>
      <c r="T127" s="164">
        <v>4035</v>
      </c>
      <c r="U127" s="164">
        <v>3801</v>
      </c>
      <c r="V127" s="164">
        <v>3883</v>
      </c>
      <c r="W127" s="164">
        <v>4186</v>
      </c>
      <c r="X127" s="165">
        <f t="shared" si="86"/>
        <v>7.8032449137265036E-2</v>
      </c>
      <c r="Y127" s="165">
        <f t="shared" si="87"/>
        <v>2.4209252144623966E-3</v>
      </c>
    </row>
    <row r="128" spans="1:25" x14ac:dyDescent="0.25">
      <c r="A128" s="57"/>
      <c r="B128" s="163" t="s">
        <v>128</v>
      </c>
      <c r="C128" s="164">
        <v>91</v>
      </c>
      <c r="D128" s="164">
        <v>313</v>
      </c>
      <c r="E128" s="164">
        <v>310</v>
      </c>
      <c r="F128" s="164">
        <v>322</v>
      </c>
      <c r="G128" s="164">
        <v>451</v>
      </c>
      <c r="H128" s="164">
        <v>412</v>
      </c>
      <c r="I128" s="165">
        <f t="shared" si="84"/>
        <v>-8.6474501108647406E-2</v>
      </c>
      <c r="J128" s="165">
        <f t="shared" si="81"/>
        <v>1.3078327116895485E-3</v>
      </c>
      <c r="K128" s="164">
        <v>144</v>
      </c>
      <c r="L128" s="164">
        <v>739</v>
      </c>
      <c r="M128" s="164">
        <v>817</v>
      </c>
      <c r="N128" s="164">
        <v>824</v>
      </c>
      <c r="O128" s="164">
        <v>744</v>
      </c>
      <c r="P128" s="164">
        <v>1010</v>
      </c>
      <c r="Q128" s="165">
        <f t="shared" si="85"/>
        <v>0.35752688172043001</v>
      </c>
      <c r="R128" s="165">
        <f t="shared" si="83"/>
        <v>7.1425237577312515E-4</v>
      </c>
      <c r="S128" s="164">
        <v>235</v>
      </c>
      <c r="T128" s="164">
        <v>1127</v>
      </c>
      <c r="U128" s="164">
        <v>1146</v>
      </c>
      <c r="V128" s="164">
        <v>1195</v>
      </c>
      <c r="W128" s="164">
        <v>1422</v>
      </c>
      <c r="X128" s="165">
        <f t="shared" si="86"/>
        <v>0.18995815899581592</v>
      </c>
      <c r="Y128" s="165">
        <f t="shared" si="87"/>
        <v>8.2239743310213282E-4</v>
      </c>
    </row>
    <row r="129" spans="1:25" x14ac:dyDescent="0.25">
      <c r="A129" s="57"/>
      <c r="B129" s="163" t="s">
        <v>124</v>
      </c>
      <c r="C129" s="164">
        <v>88</v>
      </c>
      <c r="D129" s="164">
        <v>236</v>
      </c>
      <c r="E129" s="164">
        <v>272</v>
      </c>
      <c r="F129" s="164">
        <v>285</v>
      </c>
      <c r="G129" s="164">
        <v>262</v>
      </c>
      <c r="H129" s="164">
        <v>280</v>
      </c>
      <c r="I129" s="165">
        <f t="shared" si="84"/>
        <v>6.8702290076335881E-2</v>
      </c>
      <c r="J129" s="165">
        <f t="shared" si="81"/>
        <v>8.8881834775017857E-4</v>
      </c>
      <c r="K129" s="164">
        <v>154</v>
      </c>
      <c r="L129" s="164">
        <v>545</v>
      </c>
      <c r="M129" s="164">
        <v>582</v>
      </c>
      <c r="N129" s="164">
        <v>617</v>
      </c>
      <c r="O129" s="164">
        <v>754</v>
      </c>
      <c r="P129" s="164">
        <v>812</v>
      </c>
      <c r="Q129" s="165">
        <f t="shared" si="85"/>
        <v>7.6923076923076872E-2</v>
      </c>
      <c r="R129" s="165">
        <f t="shared" si="83"/>
        <v>5.7423062289878974E-4</v>
      </c>
      <c r="S129" s="164">
        <v>242</v>
      </c>
      <c r="T129" s="164">
        <v>854</v>
      </c>
      <c r="U129" s="164">
        <v>902</v>
      </c>
      <c r="V129" s="164">
        <v>1016</v>
      </c>
      <c r="W129" s="164">
        <v>1092</v>
      </c>
      <c r="X129" s="165">
        <f t="shared" si="86"/>
        <v>7.4803149606299302E-2</v>
      </c>
      <c r="Y129" s="165">
        <f t="shared" si="87"/>
        <v>6.3154570812062525E-4</v>
      </c>
    </row>
    <row r="130" spans="1:25" x14ac:dyDescent="0.25">
      <c r="A130" s="57"/>
      <c r="B130" s="163" t="s">
        <v>133</v>
      </c>
      <c r="C130" s="164">
        <v>12</v>
      </c>
      <c r="D130" s="164">
        <v>137</v>
      </c>
      <c r="E130" s="164">
        <v>135</v>
      </c>
      <c r="F130" s="164">
        <v>158</v>
      </c>
      <c r="G130" s="164">
        <v>188</v>
      </c>
      <c r="H130" s="164">
        <v>117</v>
      </c>
      <c r="I130" s="165">
        <f t="shared" si="84"/>
        <v>-0.37765957446808507</v>
      </c>
      <c r="J130" s="165">
        <f t="shared" si="81"/>
        <v>3.7139909530989606E-4</v>
      </c>
      <c r="K130" s="164">
        <v>19</v>
      </c>
      <c r="L130" s="164">
        <v>399</v>
      </c>
      <c r="M130" s="164">
        <v>614</v>
      </c>
      <c r="N130" s="164">
        <v>661</v>
      </c>
      <c r="O130" s="164">
        <v>454</v>
      </c>
      <c r="P130" s="164">
        <v>384</v>
      </c>
      <c r="Q130" s="165">
        <f t="shared" si="85"/>
        <v>-0.1541850220264317</v>
      </c>
      <c r="R130" s="165">
        <f t="shared" si="83"/>
        <v>2.7155733890780207E-4</v>
      </c>
      <c r="S130" s="164">
        <v>31</v>
      </c>
      <c r="T130" s="164">
        <v>749</v>
      </c>
      <c r="U130" s="164">
        <v>819</v>
      </c>
      <c r="V130" s="164">
        <v>642</v>
      </c>
      <c r="W130" s="164">
        <v>501</v>
      </c>
      <c r="X130" s="165">
        <f t="shared" si="86"/>
        <v>-0.21962616822429903</v>
      </c>
      <c r="Y130" s="165">
        <f t="shared" si="87"/>
        <v>2.897476188355616E-4</v>
      </c>
    </row>
    <row r="131" spans="1:25" x14ac:dyDescent="0.25">
      <c r="A131" s="57"/>
      <c r="B131" s="163" t="s">
        <v>136</v>
      </c>
      <c r="C131" s="164">
        <v>53</v>
      </c>
      <c r="D131" s="164">
        <v>125</v>
      </c>
      <c r="E131" s="164">
        <v>247</v>
      </c>
      <c r="F131" s="164">
        <v>175</v>
      </c>
      <c r="G131" s="164">
        <v>170</v>
      </c>
      <c r="H131" s="164">
        <v>207</v>
      </c>
      <c r="I131" s="165">
        <f t="shared" si="84"/>
        <v>0.2176470588235293</v>
      </c>
      <c r="J131" s="165">
        <f t="shared" si="81"/>
        <v>6.5709070708673913E-4</v>
      </c>
      <c r="K131" s="164">
        <v>61</v>
      </c>
      <c r="L131" s="164">
        <v>854</v>
      </c>
      <c r="M131" s="164">
        <v>1174</v>
      </c>
      <c r="N131" s="164">
        <v>1126</v>
      </c>
      <c r="O131" s="164">
        <v>1171</v>
      </c>
      <c r="P131" s="164">
        <v>984</v>
      </c>
      <c r="Q131" s="165">
        <f t="shared" si="85"/>
        <v>-0.15969257045260465</v>
      </c>
      <c r="R131" s="165">
        <f t="shared" si="83"/>
        <v>6.9586568095124271E-4</v>
      </c>
      <c r="S131" s="164">
        <v>114</v>
      </c>
      <c r="T131" s="164">
        <v>1421</v>
      </c>
      <c r="U131" s="164">
        <v>1301</v>
      </c>
      <c r="V131" s="164">
        <v>1341</v>
      </c>
      <c r="W131" s="164">
        <v>1191</v>
      </c>
      <c r="X131" s="165">
        <f t="shared" si="86"/>
        <v>-0.11185682326621926</v>
      </c>
      <c r="Y131" s="165">
        <f t="shared" si="87"/>
        <v>6.8880122561507757E-4</v>
      </c>
    </row>
    <row r="132" spans="1:25" x14ac:dyDescent="0.25">
      <c r="A132" s="57"/>
      <c r="B132" s="168" t="s">
        <v>149</v>
      </c>
      <c r="C132" s="169">
        <f t="shared" ref="C132:H132" si="88">C124-SUM(C125:C131)</f>
        <v>7607</v>
      </c>
      <c r="D132" s="169">
        <f t="shared" si="88"/>
        <v>10653</v>
      </c>
      <c r="E132" s="169">
        <f t="shared" si="88"/>
        <v>10689</v>
      </c>
      <c r="F132" s="169">
        <f t="shared" si="88"/>
        <v>10363</v>
      </c>
      <c r="G132" s="169">
        <f t="shared" si="88"/>
        <v>11056</v>
      </c>
      <c r="H132" s="169">
        <f t="shared" si="88"/>
        <v>12567</v>
      </c>
      <c r="I132" s="170">
        <f t="shared" si="84"/>
        <v>0.13666787264833569</v>
      </c>
      <c r="J132" s="170">
        <f t="shared" si="81"/>
        <v>3.989207205777319E-2</v>
      </c>
      <c r="K132" s="169">
        <f t="shared" ref="K132:P132" si="89">K124-SUM(K125:K131)</f>
        <v>3574</v>
      </c>
      <c r="L132" s="169">
        <f t="shared" si="89"/>
        <v>10734</v>
      </c>
      <c r="M132" s="169">
        <f t="shared" si="89"/>
        <v>14029</v>
      </c>
      <c r="N132" s="169">
        <f t="shared" si="89"/>
        <v>14507</v>
      </c>
      <c r="O132" s="169">
        <f t="shared" si="89"/>
        <v>16876</v>
      </c>
      <c r="P132" s="169">
        <f t="shared" si="89"/>
        <v>19388</v>
      </c>
      <c r="Q132" s="170">
        <f t="shared" si="85"/>
        <v>0.14885043849253377</v>
      </c>
      <c r="R132" s="170">
        <f t="shared" si="83"/>
        <v>1.3710816892563713E-2</v>
      </c>
      <c r="S132" s="169">
        <f>S124-SUM(S125:S131)</f>
        <v>11181</v>
      </c>
      <c r="T132" s="169">
        <f>T124-SUM(T125:T131)</f>
        <v>24718</v>
      </c>
      <c r="U132" s="169">
        <f>U124-SUM(U125:U131)</f>
        <v>24870</v>
      </c>
      <c r="V132" s="169">
        <f>V124-SUM(V125:V131)</f>
        <v>27932</v>
      </c>
      <c r="W132" s="169">
        <f>W124-SUM(W125:W131)</f>
        <v>31955</v>
      </c>
      <c r="X132" s="170">
        <f t="shared" si="86"/>
        <v>0.14402835457539731</v>
      </c>
      <c r="Y132" s="170">
        <f t="shared" si="87"/>
        <v>1.8480808702375989E-2</v>
      </c>
    </row>
    <row r="133" spans="1:25" x14ac:dyDescent="0.25">
      <c r="A133" s="57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spans="1:25" x14ac:dyDescent="0.25">
      <c r="A134" s="57"/>
      <c r="B134" s="156" t="s">
        <v>73</v>
      </c>
      <c r="C134" s="176">
        <f t="shared" ref="C134:H134" si="90">C135+C138</f>
        <v>0</v>
      </c>
      <c r="D134" s="176">
        <f t="shared" si="90"/>
        <v>19242</v>
      </c>
      <c r="E134" s="176">
        <f t="shared" si="90"/>
        <v>18573</v>
      </c>
      <c r="F134" s="176">
        <f t="shared" si="90"/>
        <v>21086</v>
      </c>
      <c r="G134" s="176">
        <f t="shared" si="90"/>
        <v>20128</v>
      </c>
      <c r="H134" s="176">
        <f t="shared" si="90"/>
        <v>19460</v>
      </c>
      <c r="I134" s="177">
        <f>IFERROR(H134/G134-1,"-")</f>
        <v>-3.3187599364069897E-2</v>
      </c>
      <c r="J134" s="177">
        <f t="shared" ref="J134:J146" si="91">H134/H$8</f>
        <v>6.1772875168637408E-2</v>
      </c>
      <c r="K134" s="176">
        <f t="shared" ref="K134:P134" si="92">K135+K138</f>
        <v>0</v>
      </c>
      <c r="L134" s="176">
        <f t="shared" si="92"/>
        <v>66024</v>
      </c>
      <c r="M134" s="176">
        <f t="shared" si="92"/>
        <v>73849</v>
      </c>
      <c r="N134" s="176">
        <f t="shared" si="92"/>
        <v>78166</v>
      </c>
      <c r="O134" s="176">
        <f t="shared" si="92"/>
        <v>71340</v>
      </c>
      <c r="P134" s="176">
        <f t="shared" si="92"/>
        <v>76202</v>
      </c>
      <c r="Q134" s="177">
        <f>IFERROR(P134/O134-1,"-")</f>
        <v>6.8152509111297999E-2</v>
      </c>
      <c r="R134" s="177">
        <f t="shared" ref="R134:R146" si="93">P134/P$8</f>
        <v>5.3888573800657112E-2</v>
      </c>
      <c r="S134" s="176">
        <f>S135+S138</f>
        <v>25226</v>
      </c>
      <c r="T134" s="176">
        <f>T135+T138</f>
        <v>92422</v>
      </c>
      <c r="U134" s="176">
        <f>U135+U138</f>
        <v>99252</v>
      </c>
      <c r="V134" s="176">
        <f>V135+V138</f>
        <v>91468</v>
      </c>
      <c r="W134" s="176">
        <f>W135+W138</f>
        <v>95662</v>
      </c>
      <c r="X134" s="177">
        <f>IFERROR(W134/V134-1,"-")</f>
        <v>4.5852101281322444E-2</v>
      </c>
      <c r="Y134" s="177">
        <f>W134/W$8</f>
        <v>5.5325023379336313E-2</v>
      </c>
    </row>
    <row r="135" spans="1:25" x14ac:dyDescent="0.25">
      <c r="A135" s="57"/>
      <c r="B135" s="159" t="s">
        <v>102</v>
      </c>
      <c r="C135" s="160">
        <v>0</v>
      </c>
      <c r="D135" s="160">
        <v>1779</v>
      </c>
      <c r="E135" s="160">
        <v>2368</v>
      </c>
      <c r="F135" s="160">
        <v>2702</v>
      </c>
      <c r="G135" s="160">
        <v>755</v>
      </c>
      <c r="H135" s="160">
        <v>764</v>
      </c>
      <c r="I135" s="161">
        <f>IFERROR(H135/G135-1,"-")</f>
        <v>1.192052980132452E-2</v>
      </c>
      <c r="J135" s="161">
        <f t="shared" si="91"/>
        <v>2.4252043488612015E-3</v>
      </c>
      <c r="K135" s="160">
        <v>0</v>
      </c>
      <c r="L135" s="160">
        <v>5952</v>
      </c>
      <c r="M135" s="160">
        <v>5795</v>
      </c>
      <c r="N135" s="160">
        <v>3437</v>
      </c>
      <c r="O135" s="160">
        <v>3679</v>
      </c>
      <c r="P135" s="160">
        <v>8102</v>
      </c>
      <c r="Q135" s="161">
        <f>IFERROR(P135/O135-1,"-")</f>
        <v>1.2022288665398206</v>
      </c>
      <c r="R135" s="161">
        <f t="shared" si="93"/>
        <v>5.7295769787265938E-3</v>
      </c>
      <c r="S135" s="160">
        <v>15565</v>
      </c>
      <c r="T135" s="160">
        <v>8163</v>
      </c>
      <c r="U135" s="160">
        <v>6139</v>
      </c>
      <c r="V135" s="160">
        <v>4434</v>
      </c>
      <c r="W135" s="160">
        <v>8866</v>
      </c>
      <c r="X135" s="161">
        <f>IFERROR(W135/V135-1,"-")</f>
        <v>0.99954894000902117</v>
      </c>
      <c r="Y135" s="161">
        <f>W135/W$8</f>
        <v>5.1275496778365052E-3</v>
      </c>
    </row>
    <row r="136" spans="1:25" x14ac:dyDescent="0.25">
      <c r="A136" s="57"/>
      <c r="B136" s="163" t="s">
        <v>108</v>
      </c>
      <c r="C136" s="164">
        <v>0</v>
      </c>
      <c r="D136" s="164">
        <v>1708</v>
      </c>
      <c r="E136" s="164">
        <v>2368</v>
      </c>
      <c r="F136" s="164">
        <v>2702</v>
      </c>
      <c r="G136" s="164">
        <v>755</v>
      </c>
      <c r="H136" s="164">
        <v>764</v>
      </c>
      <c r="I136" s="165">
        <f>IFERROR(H136/G136-1,"-")</f>
        <v>1.192052980132452E-2</v>
      </c>
      <c r="J136" s="165">
        <f t="shared" si="91"/>
        <v>2.4252043488612015E-3</v>
      </c>
      <c r="K136" s="164">
        <v>0</v>
      </c>
      <c r="L136" s="164">
        <v>3781</v>
      </c>
      <c r="M136" s="164">
        <v>3022</v>
      </c>
      <c r="N136" s="164">
        <v>1009</v>
      </c>
      <c r="O136" s="164">
        <v>943</v>
      </c>
      <c r="P136" s="164">
        <v>4543</v>
      </c>
      <c r="Q136" s="165">
        <f>IFERROR(P136/O136-1,"-")</f>
        <v>3.8176033934252382</v>
      </c>
      <c r="R136" s="165">
        <f t="shared" si="93"/>
        <v>3.2127213298389183E-3</v>
      </c>
      <c r="S136" s="164">
        <v>13952</v>
      </c>
      <c r="T136" s="164">
        <v>5390</v>
      </c>
      <c r="U136" s="164">
        <v>3711</v>
      </c>
      <c r="V136" s="164">
        <v>1698</v>
      </c>
      <c r="W136" s="164">
        <v>5307</v>
      </c>
      <c r="X136" s="165">
        <f>IFERROR(W136/V136-1,"-")</f>
        <v>2.1254416961130742</v>
      </c>
      <c r="Y136" s="165">
        <f>W136/W$8</f>
        <v>3.0692427408389724E-3</v>
      </c>
    </row>
    <row r="137" spans="1:25" x14ac:dyDescent="0.25">
      <c r="A137" s="57"/>
      <c r="B137" s="163" t="s">
        <v>105</v>
      </c>
      <c r="C137" s="164">
        <v>0</v>
      </c>
      <c r="D137" s="164">
        <v>71</v>
      </c>
      <c r="E137" s="164">
        <v>0</v>
      </c>
      <c r="F137" s="164">
        <v>0</v>
      </c>
      <c r="G137" s="164">
        <v>0</v>
      </c>
      <c r="H137" s="164">
        <v>0</v>
      </c>
      <c r="I137" s="165" t="str">
        <f>IFERROR(H137/G137-1,"-")</f>
        <v>-</v>
      </c>
      <c r="J137" s="165">
        <f t="shared" si="91"/>
        <v>0</v>
      </c>
      <c r="K137" s="164">
        <v>0</v>
      </c>
      <c r="L137" s="164">
        <v>2171</v>
      </c>
      <c r="M137" s="164">
        <v>2773</v>
      </c>
      <c r="N137" s="164">
        <v>2428</v>
      </c>
      <c r="O137" s="164">
        <v>2736</v>
      </c>
      <c r="P137" s="164">
        <v>3559</v>
      </c>
      <c r="Q137" s="165">
        <f>IFERROR(P137/O137-1,"-")</f>
        <v>0.30080409356725135</v>
      </c>
      <c r="R137" s="165">
        <f t="shared" si="93"/>
        <v>2.5168556488876755E-3</v>
      </c>
      <c r="S137" s="164">
        <v>1613</v>
      </c>
      <c r="T137" s="164">
        <v>2773</v>
      </c>
      <c r="U137" s="164">
        <v>2428</v>
      </c>
      <c r="V137" s="164">
        <v>2736</v>
      </c>
      <c r="W137" s="164">
        <v>3559</v>
      </c>
      <c r="X137" s="165">
        <f>IFERROR(W137/V137-1,"-")</f>
        <v>0.30080409356725135</v>
      </c>
      <c r="Y137" s="165">
        <f>W137/W$8</f>
        <v>2.0583069369975323E-3</v>
      </c>
    </row>
    <row r="138" spans="1:25" x14ac:dyDescent="0.25">
      <c r="A138" s="57"/>
      <c r="B138" s="159" t="s">
        <v>112</v>
      </c>
      <c r="C138" s="160">
        <v>0</v>
      </c>
      <c r="D138" s="160">
        <v>17463</v>
      </c>
      <c r="E138" s="160">
        <v>16205</v>
      </c>
      <c r="F138" s="160">
        <v>18384</v>
      </c>
      <c r="G138" s="160">
        <v>19373</v>
      </c>
      <c r="H138" s="160">
        <v>18696</v>
      </c>
      <c r="I138" s="161">
        <f>IFERROR(H138/G138-1,"-")</f>
        <v>-3.4945542765704829E-2</v>
      </c>
      <c r="J138" s="161">
        <f t="shared" si="91"/>
        <v>5.934767081977621E-2</v>
      </c>
      <c r="K138" s="160">
        <v>0</v>
      </c>
      <c r="L138" s="160">
        <v>60072</v>
      </c>
      <c r="M138" s="160">
        <v>68054</v>
      </c>
      <c r="N138" s="160">
        <v>74729</v>
      </c>
      <c r="O138" s="160">
        <v>67661</v>
      </c>
      <c r="P138" s="160">
        <v>68100</v>
      </c>
      <c r="Q138" s="161">
        <f>IFERROR(P138/O138-1,"-")</f>
        <v>6.488228078213476E-3</v>
      </c>
      <c r="R138" s="161">
        <f t="shared" si="93"/>
        <v>4.8158996821930519E-2</v>
      </c>
      <c r="S138" s="160">
        <v>9661</v>
      </c>
      <c r="T138" s="160">
        <v>84259</v>
      </c>
      <c r="U138" s="160">
        <v>93113</v>
      </c>
      <c r="V138" s="160">
        <v>87034</v>
      </c>
      <c r="W138" s="160">
        <v>86796</v>
      </c>
      <c r="X138" s="161">
        <f>IFERROR(W138/V138-1,"-")</f>
        <v>-2.7345635039179861E-3</v>
      </c>
      <c r="Y138" s="161">
        <f>W138/W$8</f>
        <v>5.0197473701499802E-2</v>
      </c>
    </row>
    <row r="139" spans="1:25" s="57" customFormat="1" x14ac:dyDescent="0.25">
      <c r="B139" s="163" t="s">
        <v>115</v>
      </c>
      <c r="C139" s="164">
        <v>0</v>
      </c>
      <c r="D139" s="164">
        <v>9027</v>
      </c>
      <c r="E139" s="164">
        <v>8375</v>
      </c>
      <c r="F139" s="164">
        <v>10258</v>
      </c>
      <c r="G139" s="164">
        <v>11012</v>
      </c>
      <c r="H139" s="164">
        <v>11109</v>
      </c>
      <c r="I139" s="165">
        <f t="shared" ref="I139:I146" si="94">IFERROR(H139/G139-1,"-")</f>
        <v>8.8085724664002107E-3</v>
      </c>
      <c r="J139" s="165">
        <f t="shared" si="91"/>
        <v>3.5263867946988332E-2</v>
      </c>
      <c r="K139" s="164">
        <v>0</v>
      </c>
      <c r="L139" s="164">
        <v>23092</v>
      </c>
      <c r="M139" s="164">
        <v>24614</v>
      </c>
      <c r="N139" s="164">
        <v>28641</v>
      </c>
      <c r="O139" s="164">
        <v>27605</v>
      </c>
      <c r="P139" s="164">
        <v>25087</v>
      </c>
      <c r="Q139" s="165">
        <f t="shared" ref="Q139:Q146" si="95">IFERROR(P139/O139-1,"-")</f>
        <v>-9.1215359536315876E-2</v>
      </c>
      <c r="R139" s="165">
        <f t="shared" si="93"/>
        <v>1.7741038961406327E-2</v>
      </c>
      <c r="S139" s="164">
        <v>277</v>
      </c>
      <c r="T139" s="164">
        <v>32989</v>
      </c>
      <c r="U139" s="164">
        <v>38899</v>
      </c>
      <c r="V139" s="164">
        <v>38617</v>
      </c>
      <c r="W139" s="164">
        <v>36196</v>
      </c>
      <c r="X139" s="165">
        <f t="shared" ref="X139:X146" si="96">IFERROR(W139/V139-1,"-")</f>
        <v>-6.26925965248466E-2</v>
      </c>
      <c r="Y139" s="165">
        <f t="shared" ref="Y139:Y146" si="97">W139/W$8</f>
        <v>2.0933542537668635E-2</v>
      </c>
    </row>
    <row r="140" spans="1:25" s="57" customFormat="1" x14ac:dyDescent="0.25">
      <c r="B140" s="163" t="s">
        <v>118</v>
      </c>
      <c r="C140" s="164">
        <v>0</v>
      </c>
      <c r="D140" s="164">
        <v>458</v>
      </c>
      <c r="E140" s="164">
        <v>914</v>
      </c>
      <c r="F140" s="164">
        <v>832</v>
      </c>
      <c r="G140" s="164">
        <v>908</v>
      </c>
      <c r="H140" s="164">
        <v>693</v>
      </c>
      <c r="I140" s="165">
        <f t="shared" si="94"/>
        <v>-0.236784140969163</v>
      </c>
      <c r="J140" s="165">
        <f t="shared" si="91"/>
        <v>2.1998254106816921E-3</v>
      </c>
      <c r="K140" s="164">
        <v>0</v>
      </c>
      <c r="L140" s="164">
        <v>4339</v>
      </c>
      <c r="M140" s="164">
        <v>6747</v>
      </c>
      <c r="N140" s="164">
        <v>8154</v>
      </c>
      <c r="O140" s="164">
        <v>6624</v>
      </c>
      <c r="P140" s="164">
        <v>7389</v>
      </c>
      <c r="Q140" s="165">
        <f t="shared" si="95"/>
        <v>0.11548913043478271</v>
      </c>
      <c r="R140" s="165">
        <f t="shared" si="93"/>
        <v>5.2253572322649719E-3</v>
      </c>
      <c r="S140" s="164">
        <v>1058</v>
      </c>
      <c r="T140" s="164">
        <v>7661</v>
      </c>
      <c r="U140" s="164">
        <v>8986</v>
      </c>
      <c r="V140" s="164">
        <v>7532</v>
      </c>
      <c r="W140" s="164">
        <v>8082</v>
      </c>
      <c r="X140" s="165">
        <f t="shared" si="96"/>
        <v>7.3021773765268083E-2</v>
      </c>
      <c r="Y140" s="165">
        <f t="shared" si="97"/>
        <v>4.6741322463652868E-3</v>
      </c>
    </row>
    <row r="141" spans="1:25" x14ac:dyDescent="0.25">
      <c r="A141" s="57"/>
      <c r="B141" s="163" t="s">
        <v>121</v>
      </c>
      <c r="C141" s="164">
        <v>0</v>
      </c>
      <c r="D141" s="164">
        <v>2224</v>
      </c>
      <c r="E141" s="164">
        <v>1808</v>
      </c>
      <c r="F141" s="164">
        <v>2095</v>
      </c>
      <c r="G141" s="164">
        <v>2012</v>
      </c>
      <c r="H141" s="164">
        <v>1360</v>
      </c>
      <c r="I141" s="165">
        <f t="shared" si="94"/>
        <v>-0.32405566600397617</v>
      </c>
      <c r="J141" s="165">
        <f t="shared" si="91"/>
        <v>4.3171176890722963E-3</v>
      </c>
      <c r="K141" s="164">
        <v>0</v>
      </c>
      <c r="L141" s="164">
        <v>7965</v>
      </c>
      <c r="M141" s="164">
        <v>7599</v>
      </c>
      <c r="N141" s="164">
        <v>7989</v>
      </c>
      <c r="O141" s="164">
        <v>6037</v>
      </c>
      <c r="P141" s="164">
        <v>7595</v>
      </c>
      <c r="Q141" s="165">
        <f t="shared" si="95"/>
        <v>0.25807520291535524</v>
      </c>
      <c r="R141" s="165">
        <f t="shared" si="93"/>
        <v>5.3710364296998868E-3</v>
      </c>
      <c r="S141" s="164">
        <v>3368</v>
      </c>
      <c r="T141" s="164">
        <v>9407</v>
      </c>
      <c r="U141" s="164">
        <v>10084</v>
      </c>
      <c r="V141" s="164">
        <v>8049</v>
      </c>
      <c r="W141" s="164">
        <v>8955</v>
      </c>
      <c r="X141" s="165">
        <f t="shared" si="96"/>
        <v>0.11256056653000379</v>
      </c>
      <c r="Y141" s="165">
        <f t="shared" si="97"/>
        <v>5.1790218097254566E-3</v>
      </c>
    </row>
    <row r="142" spans="1:25" x14ac:dyDescent="0.25">
      <c r="A142" s="57"/>
      <c r="B142" s="163" t="s">
        <v>128</v>
      </c>
      <c r="C142" s="164">
        <v>0</v>
      </c>
      <c r="D142" s="164">
        <v>1624</v>
      </c>
      <c r="E142" s="164">
        <v>1183</v>
      </c>
      <c r="F142" s="164">
        <v>763</v>
      </c>
      <c r="G142" s="164">
        <v>670</v>
      </c>
      <c r="H142" s="164">
        <v>222</v>
      </c>
      <c r="I142" s="165">
        <f t="shared" si="94"/>
        <v>-0.66865671641791047</v>
      </c>
      <c r="J142" s="165">
        <f t="shared" si="91"/>
        <v>7.0470597571621304E-4</v>
      </c>
      <c r="K142" s="164">
        <v>0</v>
      </c>
      <c r="L142" s="164">
        <v>1754</v>
      </c>
      <c r="M142" s="164">
        <v>1872</v>
      </c>
      <c r="N142" s="164">
        <v>1502</v>
      </c>
      <c r="O142" s="164">
        <v>1350</v>
      </c>
      <c r="P142" s="164">
        <v>1326</v>
      </c>
      <c r="Q142" s="165">
        <f t="shared" si="95"/>
        <v>-1.7777777777777781E-2</v>
      </c>
      <c r="R142" s="165">
        <f t="shared" si="93"/>
        <v>9.377214359160039E-4</v>
      </c>
      <c r="S142" s="164">
        <v>104</v>
      </c>
      <c r="T142" s="164">
        <v>3055</v>
      </c>
      <c r="U142" s="164">
        <v>2265</v>
      </c>
      <c r="V142" s="164">
        <v>2020</v>
      </c>
      <c r="W142" s="164">
        <v>1548</v>
      </c>
      <c r="X142" s="165">
        <f t="shared" si="96"/>
        <v>-0.23366336633663365</v>
      </c>
      <c r="Y142" s="165">
        <f t="shared" si="97"/>
        <v>8.9526809173143577E-4</v>
      </c>
    </row>
    <row r="143" spans="1:25" x14ac:dyDescent="0.25">
      <c r="A143" s="57"/>
      <c r="B143" s="163" t="s">
        <v>124</v>
      </c>
      <c r="C143" s="164">
        <v>0</v>
      </c>
      <c r="D143" s="164">
        <v>150</v>
      </c>
      <c r="E143" s="164">
        <v>213</v>
      </c>
      <c r="F143" s="164">
        <v>309</v>
      </c>
      <c r="G143" s="164">
        <v>0</v>
      </c>
      <c r="H143" s="164">
        <v>0</v>
      </c>
      <c r="I143" s="165" t="str">
        <f t="shared" si="94"/>
        <v>-</v>
      </c>
      <c r="J143" s="165">
        <f t="shared" si="91"/>
        <v>0</v>
      </c>
      <c r="K143" s="164">
        <v>0</v>
      </c>
      <c r="L143" s="164">
        <v>1316</v>
      </c>
      <c r="M143" s="164">
        <v>1490</v>
      </c>
      <c r="N143" s="164">
        <v>1745</v>
      </c>
      <c r="O143" s="164">
        <v>1449</v>
      </c>
      <c r="P143" s="164">
        <v>1608</v>
      </c>
      <c r="Q143" s="165">
        <f t="shared" si="95"/>
        <v>0.10973084886128359</v>
      </c>
      <c r="R143" s="165">
        <f t="shared" si="93"/>
        <v>1.1371463566764209E-3</v>
      </c>
      <c r="S143" s="164">
        <v>337</v>
      </c>
      <c r="T143" s="164">
        <v>1703</v>
      </c>
      <c r="U143" s="164">
        <v>2054</v>
      </c>
      <c r="V143" s="164">
        <v>1449</v>
      </c>
      <c r="W143" s="164">
        <v>1608</v>
      </c>
      <c r="X143" s="165">
        <f t="shared" si="96"/>
        <v>0.10973084886128359</v>
      </c>
      <c r="Y143" s="165">
        <f t="shared" si="97"/>
        <v>9.299684053644372E-4</v>
      </c>
    </row>
    <row r="144" spans="1:25" x14ac:dyDescent="0.25">
      <c r="A144" s="57"/>
      <c r="B144" s="163" t="s">
        <v>133</v>
      </c>
      <c r="C144" s="164">
        <v>0</v>
      </c>
      <c r="D144" s="164">
        <v>68</v>
      </c>
      <c r="E144" s="164">
        <v>139</v>
      </c>
      <c r="F144" s="164">
        <v>6</v>
      </c>
      <c r="G144" s="164">
        <v>0</v>
      </c>
      <c r="H144" s="164">
        <v>0</v>
      </c>
      <c r="I144" s="165" t="str">
        <f t="shared" si="94"/>
        <v>-</v>
      </c>
      <c r="J144" s="165">
        <f t="shared" si="91"/>
        <v>0</v>
      </c>
      <c r="K144" s="164">
        <v>0</v>
      </c>
      <c r="L144" s="164">
        <v>1480</v>
      </c>
      <c r="M144" s="164">
        <v>1805</v>
      </c>
      <c r="N144" s="164">
        <v>1756</v>
      </c>
      <c r="O144" s="164">
        <v>1975</v>
      </c>
      <c r="P144" s="164">
        <v>1486</v>
      </c>
      <c r="Q144" s="165">
        <f t="shared" si="95"/>
        <v>-0.24759493670886079</v>
      </c>
      <c r="R144" s="165">
        <f t="shared" si="93"/>
        <v>1.050870327127588E-3</v>
      </c>
      <c r="S144" s="164">
        <v>19</v>
      </c>
      <c r="T144" s="164">
        <v>1944</v>
      </c>
      <c r="U144" s="164">
        <v>1762</v>
      </c>
      <c r="V144" s="164">
        <v>1975</v>
      </c>
      <c r="W144" s="164">
        <v>1486</v>
      </c>
      <c r="X144" s="165">
        <f t="shared" si="96"/>
        <v>-0.24759493670886079</v>
      </c>
      <c r="Y144" s="165">
        <f t="shared" si="97"/>
        <v>8.5941110097733438E-4</v>
      </c>
    </row>
    <row r="145" spans="1:25" x14ac:dyDescent="0.25">
      <c r="A145" s="57"/>
      <c r="B145" s="163" t="s">
        <v>136</v>
      </c>
      <c r="C145" s="164">
        <v>0</v>
      </c>
      <c r="D145" s="164">
        <v>49</v>
      </c>
      <c r="E145" s="164">
        <v>62</v>
      </c>
      <c r="F145" s="164">
        <v>53</v>
      </c>
      <c r="G145" s="164">
        <v>0</v>
      </c>
      <c r="H145" s="164">
        <v>0</v>
      </c>
      <c r="I145" s="165" t="str">
        <f t="shared" si="94"/>
        <v>-</v>
      </c>
      <c r="J145" s="165">
        <f t="shared" si="91"/>
        <v>0</v>
      </c>
      <c r="K145" s="164">
        <v>0</v>
      </c>
      <c r="L145" s="164">
        <v>664</v>
      </c>
      <c r="M145" s="164">
        <v>1226</v>
      </c>
      <c r="N145" s="164">
        <v>1197</v>
      </c>
      <c r="O145" s="164">
        <v>798</v>
      </c>
      <c r="P145" s="164">
        <v>768</v>
      </c>
      <c r="Q145" s="165">
        <f t="shared" si="95"/>
        <v>-3.7593984962406068E-2</v>
      </c>
      <c r="R145" s="165">
        <f t="shared" si="93"/>
        <v>5.4311467781560413E-4</v>
      </c>
      <c r="S145" s="164">
        <v>33</v>
      </c>
      <c r="T145" s="164">
        <v>1288</v>
      </c>
      <c r="U145" s="164">
        <v>1250</v>
      </c>
      <c r="V145" s="164">
        <v>798</v>
      </c>
      <c r="W145" s="164">
        <v>768</v>
      </c>
      <c r="X145" s="165">
        <f t="shared" si="96"/>
        <v>-3.7593984962406068E-2</v>
      </c>
      <c r="Y145" s="165">
        <f t="shared" si="97"/>
        <v>4.4416401450241775E-4</v>
      </c>
    </row>
    <row r="146" spans="1:25" x14ac:dyDescent="0.25">
      <c r="A146" s="57"/>
      <c r="B146" s="168" t="s">
        <v>149</v>
      </c>
      <c r="C146" s="169">
        <f t="shared" ref="C146:H146" si="98">C138-SUM(C139:C145)</f>
        <v>0</v>
      </c>
      <c r="D146" s="169">
        <f t="shared" si="98"/>
        <v>3863</v>
      </c>
      <c r="E146" s="169">
        <f t="shared" si="98"/>
        <v>3511</v>
      </c>
      <c r="F146" s="169">
        <f t="shared" si="98"/>
        <v>4068</v>
      </c>
      <c r="G146" s="169">
        <f t="shared" si="98"/>
        <v>4771</v>
      </c>
      <c r="H146" s="169">
        <f t="shared" si="98"/>
        <v>5312</v>
      </c>
      <c r="I146" s="170">
        <f t="shared" si="94"/>
        <v>0.11339341857053031</v>
      </c>
      <c r="J146" s="170">
        <f t="shared" si="91"/>
        <v>1.6862153797317671E-2</v>
      </c>
      <c r="K146" s="169">
        <f t="shared" ref="K146:P146" si="99">K138-SUM(K139:K145)</f>
        <v>0</v>
      </c>
      <c r="L146" s="169">
        <f t="shared" si="99"/>
        <v>19462</v>
      </c>
      <c r="M146" s="169">
        <f t="shared" si="99"/>
        <v>22701</v>
      </c>
      <c r="N146" s="169">
        <f t="shared" si="99"/>
        <v>23745</v>
      </c>
      <c r="O146" s="169">
        <f t="shared" si="99"/>
        <v>21823</v>
      </c>
      <c r="P146" s="169">
        <f t="shared" si="99"/>
        <v>22841</v>
      </c>
      <c r="Q146" s="170">
        <f t="shared" si="95"/>
        <v>4.6648031892956965E-2</v>
      </c>
      <c r="R146" s="170">
        <f t="shared" si="93"/>
        <v>1.6152711401023714E-2</v>
      </c>
      <c r="S146" s="169">
        <f>S138-SUM(S139:S145)</f>
        <v>4465</v>
      </c>
      <c r="T146" s="169">
        <f>T138-SUM(T139:T145)</f>
        <v>26212</v>
      </c>
      <c r="U146" s="169">
        <f>U138-SUM(U139:U145)</f>
        <v>27813</v>
      </c>
      <c r="V146" s="169">
        <f>V138-SUM(V139:V145)</f>
        <v>26594</v>
      </c>
      <c r="W146" s="169">
        <f>W138-SUM(W139:W145)</f>
        <v>28153</v>
      </c>
      <c r="X146" s="170">
        <f t="shared" si="96"/>
        <v>5.8622245619312618E-2</v>
      </c>
      <c r="Y146" s="170">
        <f t="shared" si="97"/>
        <v>1.62819654951648E-2</v>
      </c>
    </row>
    <row r="147" spans="1:25" x14ac:dyDescent="0.25">
      <c r="A147" s="57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</row>
    <row r="148" spans="1:25" x14ac:dyDescent="0.25">
      <c r="A148" s="57"/>
      <c r="B148" s="156" t="s">
        <v>73</v>
      </c>
      <c r="C148" s="176">
        <f t="shared" ref="C148:H148" si="100">C149+C152</f>
        <v>20454</v>
      </c>
      <c r="D148" s="176">
        <f t="shared" si="100"/>
        <v>37530</v>
      </c>
      <c r="E148" s="176">
        <f t="shared" si="100"/>
        <v>57812</v>
      </c>
      <c r="F148" s="176">
        <f t="shared" si="100"/>
        <v>50131</v>
      </c>
      <c r="G148" s="176">
        <f t="shared" si="100"/>
        <v>51541</v>
      </c>
      <c r="H148" s="176">
        <f t="shared" si="100"/>
        <v>52679</v>
      </c>
      <c r="I148" s="177">
        <f>IFERROR(H148/G148-1,"-")</f>
        <v>2.2079509516695461E-2</v>
      </c>
      <c r="J148" s="177">
        <f t="shared" ref="J148:J160" si="101">H148/H$8</f>
        <v>0.16722164907547021</v>
      </c>
      <c r="K148" s="176">
        <f t="shared" ref="K148:P148" si="102">K149+K152</f>
        <v>50856</v>
      </c>
      <c r="L148" s="176">
        <f t="shared" si="102"/>
        <v>154505</v>
      </c>
      <c r="M148" s="176">
        <f t="shared" si="102"/>
        <v>172756</v>
      </c>
      <c r="N148" s="176">
        <f t="shared" si="102"/>
        <v>191891</v>
      </c>
      <c r="O148" s="176">
        <f t="shared" si="102"/>
        <v>169464</v>
      </c>
      <c r="P148" s="176">
        <f t="shared" si="102"/>
        <v>152576</v>
      </c>
      <c r="Q148" s="177">
        <f>IFERROR(P148/O148-1,"-")</f>
        <v>-9.9655384034367134E-2</v>
      </c>
      <c r="R148" s="177">
        <f t="shared" ref="R148:R160" si="103">P148/P$8</f>
        <v>0.10789878265936667</v>
      </c>
      <c r="S148" s="176">
        <f>S149+S152</f>
        <v>18815</v>
      </c>
      <c r="T148" s="176">
        <f>T149+T152</f>
        <v>45806</v>
      </c>
      <c r="U148" s="176">
        <f>U149+U152</f>
        <v>49374</v>
      </c>
      <c r="V148" s="176">
        <f>V149+V152</f>
        <v>45502</v>
      </c>
      <c r="W148" s="176">
        <f>W149+W152</f>
        <v>38593</v>
      </c>
      <c r="X148" s="177">
        <f>IFERROR(W148/V148-1,"-")</f>
        <v>-0.15183947958331501</v>
      </c>
      <c r="Y148" s="177">
        <f>W148/W$8</f>
        <v>2.2319820067307043E-2</v>
      </c>
    </row>
    <row r="149" spans="1:25" x14ac:dyDescent="0.25">
      <c r="A149" s="57"/>
      <c r="B149" s="159" t="s">
        <v>102</v>
      </c>
      <c r="C149" s="160">
        <v>12960</v>
      </c>
      <c r="D149" s="160">
        <v>11845</v>
      </c>
      <c r="E149" s="160">
        <v>21601</v>
      </c>
      <c r="F149" s="160">
        <v>15864</v>
      </c>
      <c r="G149" s="160">
        <v>13454</v>
      </c>
      <c r="H149" s="160">
        <v>15680</v>
      </c>
      <c r="I149" s="161">
        <f>IFERROR(H149/G149-1,"-")</f>
        <v>0.16545265348595217</v>
      </c>
      <c r="J149" s="161">
        <f t="shared" si="101"/>
        <v>4.9773827474009998E-2</v>
      </c>
      <c r="K149" s="160">
        <v>31673</v>
      </c>
      <c r="L149" s="160">
        <v>45527</v>
      </c>
      <c r="M149" s="160">
        <v>35092</v>
      </c>
      <c r="N149" s="160">
        <v>49081</v>
      </c>
      <c r="O149" s="160">
        <v>38209</v>
      </c>
      <c r="P149" s="160">
        <v>32174</v>
      </c>
      <c r="Q149" s="161">
        <f>IFERROR(P149/O149-1,"-")</f>
        <v>-0.157947080530765</v>
      </c>
      <c r="R149" s="161">
        <f t="shared" si="103"/>
        <v>2.2752827661509434E-2</v>
      </c>
      <c r="S149" s="160">
        <v>12513</v>
      </c>
      <c r="T149" s="160">
        <v>22262</v>
      </c>
      <c r="U149" s="160">
        <v>21594</v>
      </c>
      <c r="V149" s="160">
        <v>17875</v>
      </c>
      <c r="W149" s="160">
        <v>12047</v>
      </c>
      <c r="X149" s="161">
        <f>IFERROR(W149/V149-1,"-")</f>
        <v>-0.32604195804195801</v>
      </c>
      <c r="Y149" s="161">
        <f>W149/W$8</f>
        <v>6.9672446389461287E-3</v>
      </c>
    </row>
    <row r="150" spans="1:25" x14ac:dyDescent="0.25">
      <c r="A150" s="57"/>
      <c r="B150" s="163" t="s">
        <v>108</v>
      </c>
      <c r="C150" s="164">
        <v>12571</v>
      </c>
      <c r="D150" s="164">
        <v>5104</v>
      </c>
      <c r="E150" s="164">
        <v>13262</v>
      </c>
      <c r="F150" s="164">
        <v>6274</v>
      </c>
      <c r="G150" s="164">
        <v>5469</v>
      </c>
      <c r="H150" s="164">
        <v>5612</v>
      </c>
      <c r="I150" s="165">
        <f>IFERROR(H150/G150-1,"-")</f>
        <v>2.6147376119948884E-2</v>
      </c>
      <c r="J150" s="165">
        <f t="shared" si="101"/>
        <v>1.7814459169907149E-2</v>
      </c>
      <c r="K150" s="164">
        <v>25972</v>
      </c>
      <c r="L150" s="164">
        <v>28761</v>
      </c>
      <c r="M150" s="164">
        <v>21165</v>
      </c>
      <c r="N150" s="164">
        <v>28810</v>
      </c>
      <c r="O150" s="164">
        <v>18314</v>
      </c>
      <c r="P150" s="164">
        <v>16695</v>
      </c>
      <c r="Q150" s="165">
        <f>IFERROR(P150/O150-1,"-")</f>
        <v>-8.8402315168723433E-2</v>
      </c>
      <c r="R150" s="165">
        <f t="shared" si="103"/>
        <v>1.1806379617358738E-2</v>
      </c>
      <c r="S150" s="164">
        <v>11278</v>
      </c>
      <c r="T150" s="164">
        <v>15533</v>
      </c>
      <c r="U150" s="164">
        <v>15406</v>
      </c>
      <c r="V150" s="164">
        <v>11799</v>
      </c>
      <c r="W150" s="164">
        <v>4622</v>
      </c>
      <c r="X150" s="165">
        <f>IFERROR(W150/V150-1,"-")</f>
        <v>-0.6082718874480888</v>
      </c>
      <c r="Y150" s="165">
        <f>W150/W$8</f>
        <v>2.6730808268622067E-3</v>
      </c>
    </row>
    <row r="151" spans="1:25" x14ac:dyDescent="0.25">
      <c r="A151" s="57"/>
      <c r="B151" s="163" t="s">
        <v>105</v>
      </c>
      <c r="C151" s="164">
        <v>389</v>
      </c>
      <c r="D151" s="164">
        <v>6741</v>
      </c>
      <c r="E151" s="164">
        <v>8339</v>
      </c>
      <c r="F151" s="164">
        <v>9590</v>
      </c>
      <c r="G151" s="164">
        <v>7985</v>
      </c>
      <c r="H151" s="164">
        <v>10068</v>
      </c>
      <c r="I151" s="165">
        <f>IFERROR(H151/G151-1,"-")</f>
        <v>0.26086412022542271</v>
      </c>
      <c r="J151" s="165">
        <f t="shared" si="101"/>
        <v>3.1959368304102849E-2</v>
      </c>
      <c r="K151" s="164">
        <v>5701</v>
      </c>
      <c r="L151" s="164">
        <v>16766</v>
      </c>
      <c r="M151" s="164">
        <v>13927</v>
      </c>
      <c r="N151" s="164">
        <v>20271</v>
      </c>
      <c r="O151" s="164">
        <v>19895</v>
      </c>
      <c r="P151" s="164">
        <v>15479</v>
      </c>
      <c r="Q151" s="165">
        <f>IFERROR(P151/O151-1,"-")</f>
        <v>-0.22196531791907514</v>
      </c>
      <c r="R151" s="165">
        <f t="shared" si="103"/>
        <v>1.0946448044150698E-2</v>
      </c>
      <c r="S151" s="164">
        <v>1235</v>
      </c>
      <c r="T151" s="164">
        <v>6729</v>
      </c>
      <c r="U151" s="164">
        <v>6188</v>
      </c>
      <c r="V151" s="164">
        <v>6076</v>
      </c>
      <c r="W151" s="164">
        <v>7425</v>
      </c>
      <c r="X151" s="165">
        <f>IFERROR(W151/V151-1,"-")</f>
        <v>0.22202106649111264</v>
      </c>
      <c r="Y151" s="165">
        <f>W151/W$8</f>
        <v>4.294163812083922E-3</v>
      </c>
    </row>
    <row r="152" spans="1:25" x14ac:dyDescent="0.25">
      <c r="A152" s="57"/>
      <c r="B152" s="159" t="s">
        <v>112</v>
      </c>
      <c r="C152" s="160">
        <v>7494</v>
      </c>
      <c r="D152" s="160">
        <v>25685</v>
      </c>
      <c r="E152" s="160">
        <v>36211</v>
      </c>
      <c r="F152" s="160">
        <v>34267</v>
      </c>
      <c r="G152" s="160">
        <v>38087</v>
      </c>
      <c r="H152" s="160">
        <v>36999</v>
      </c>
      <c r="I152" s="161">
        <f>IFERROR(H152/G152-1,"-")</f>
        <v>-2.8566177435870532E-2</v>
      </c>
      <c r="J152" s="161">
        <f t="shared" si="101"/>
        <v>0.1174478216014602</v>
      </c>
      <c r="K152" s="160">
        <v>19183</v>
      </c>
      <c r="L152" s="160">
        <v>108978</v>
      </c>
      <c r="M152" s="160">
        <v>137664</v>
      </c>
      <c r="N152" s="160">
        <v>142810</v>
      </c>
      <c r="O152" s="160">
        <v>131255</v>
      </c>
      <c r="P152" s="160">
        <v>120402</v>
      </c>
      <c r="Q152" s="161">
        <f>IFERROR(P152/O152-1,"-")</f>
        <v>-8.2686373852424722E-2</v>
      </c>
      <c r="R152" s="161">
        <f t="shared" si="103"/>
        <v>8.5145954997857237E-2</v>
      </c>
      <c r="S152" s="160">
        <v>6302</v>
      </c>
      <c r="T152" s="160">
        <v>23544</v>
      </c>
      <c r="U152" s="160">
        <v>27780</v>
      </c>
      <c r="V152" s="160">
        <v>27627</v>
      </c>
      <c r="W152" s="160">
        <v>26546</v>
      </c>
      <c r="X152" s="161">
        <f>IFERROR(W152/V152-1,"-")</f>
        <v>-3.9128388894921651E-2</v>
      </c>
      <c r="Y152" s="161">
        <f>W152/W$8</f>
        <v>1.5352575428360913E-2</v>
      </c>
    </row>
    <row r="153" spans="1:25" s="57" customFormat="1" x14ac:dyDescent="0.25">
      <c r="B153" s="163" t="s">
        <v>115</v>
      </c>
      <c r="C153" s="164">
        <v>1066</v>
      </c>
      <c r="D153" s="164">
        <v>6612</v>
      </c>
      <c r="E153" s="164">
        <v>17872</v>
      </c>
      <c r="F153" s="164">
        <v>11094</v>
      </c>
      <c r="G153" s="164">
        <v>12758</v>
      </c>
      <c r="H153" s="164">
        <v>11515</v>
      </c>
      <c r="I153" s="165">
        <f t="shared" ref="I153:I160" si="104">IFERROR(H153/G153-1,"-")</f>
        <v>-9.7429064116632658E-2</v>
      </c>
      <c r="J153" s="165">
        <f t="shared" si="101"/>
        <v>3.6552654551226096E-2</v>
      </c>
      <c r="K153" s="164">
        <v>616</v>
      </c>
      <c r="L153" s="164">
        <v>52170</v>
      </c>
      <c r="M153" s="164">
        <v>65657</v>
      </c>
      <c r="N153" s="164">
        <v>64948</v>
      </c>
      <c r="O153" s="164">
        <v>65083</v>
      </c>
      <c r="P153" s="164">
        <v>63959</v>
      </c>
      <c r="Q153" s="165">
        <f t="shared" ref="Q153:Q160" si="105">IFERROR(P153/O153-1,"-")</f>
        <v>-1.7270254905274784E-2</v>
      </c>
      <c r="R153" s="165">
        <f t="shared" si="103"/>
        <v>4.5230562081260701E-2</v>
      </c>
      <c r="S153" s="164">
        <v>286</v>
      </c>
      <c r="T153" s="164">
        <v>8158</v>
      </c>
      <c r="U153" s="164">
        <v>9198</v>
      </c>
      <c r="V153" s="164">
        <v>7334</v>
      </c>
      <c r="W153" s="164">
        <v>7872</v>
      </c>
      <c r="X153" s="165">
        <f t="shared" ref="X153:X160" si="106">IFERROR(W153/V153-1,"-")</f>
        <v>7.3356967548404706E-2</v>
      </c>
      <c r="Y153" s="165">
        <f t="shared" ref="Y153:Y160" si="107">W153/W$8</f>
        <v>4.552681148649782E-3</v>
      </c>
    </row>
    <row r="154" spans="1:25" s="57" customFormat="1" x14ac:dyDescent="0.25">
      <c r="B154" s="163" t="s">
        <v>118</v>
      </c>
      <c r="C154" s="164">
        <v>1445</v>
      </c>
      <c r="D154" s="164">
        <v>5587</v>
      </c>
      <c r="E154" s="164">
        <v>4608</v>
      </c>
      <c r="F154" s="164">
        <v>5313</v>
      </c>
      <c r="G154" s="164">
        <v>5553</v>
      </c>
      <c r="H154" s="164">
        <v>5607</v>
      </c>
      <c r="I154" s="165">
        <f t="shared" si="104"/>
        <v>9.7244732576986515E-3</v>
      </c>
      <c r="J154" s="165">
        <f t="shared" si="101"/>
        <v>1.7798587413697324E-2</v>
      </c>
      <c r="K154" s="164">
        <v>2810</v>
      </c>
      <c r="L154" s="164">
        <v>11096</v>
      </c>
      <c r="M154" s="164">
        <v>9776</v>
      </c>
      <c r="N154" s="164">
        <v>10613</v>
      </c>
      <c r="O154" s="164">
        <v>11143</v>
      </c>
      <c r="P154" s="164">
        <v>10367</v>
      </c>
      <c r="Q154" s="165">
        <f t="shared" si="105"/>
        <v>-6.9640132818809986E-2</v>
      </c>
      <c r="R154" s="165">
        <f t="shared" si="103"/>
        <v>7.3313409699405823E-3</v>
      </c>
      <c r="S154" s="164">
        <v>1109</v>
      </c>
      <c r="T154" s="164">
        <v>4671</v>
      </c>
      <c r="U154" s="164">
        <v>4920</v>
      </c>
      <c r="V154" s="164">
        <v>4794</v>
      </c>
      <c r="W154" s="164">
        <v>4660</v>
      </c>
      <c r="X154" s="165">
        <f t="shared" si="106"/>
        <v>-2.7951606174384636E-2</v>
      </c>
      <c r="Y154" s="165">
        <f t="shared" si="107"/>
        <v>2.6950576921631075E-3</v>
      </c>
    </row>
    <row r="155" spans="1:25" x14ac:dyDescent="0.25">
      <c r="A155" s="57"/>
      <c r="B155" s="163" t="s">
        <v>121</v>
      </c>
      <c r="C155" s="164">
        <v>2309</v>
      </c>
      <c r="D155" s="164">
        <v>3297</v>
      </c>
      <c r="E155" s="164">
        <v>5301</v>
      </c>
      <c r="F155" s="164">
        <v>3552</v>
      </c>
      <c r="G155" s="164">
        <v>3498</v>
      </c>
      <c r="H155" s="164">
        <v>4328</v>
      </c>
      <c r="I155" s="165">
        <f t="shared" si="104"/>
        <v>0.23727844482561466</v>
      </c>
      <c r="J155" s="165">
        <f t="shared" si="101"/>
        <v>1.3738592175224188E-2</v>
      </c>
      <c r="K155" s="164">
        <v>6461</v>
      </c>
      <c r="L155" s="164">
        <v>11120</v>
      </c>
      <c r="M155" s="164">
        <v>14564</v>
      </c>
      <c r="N155" s="164">
        <v>16603</v>
      </c>
      <c r="O155" s="164">
        <v>14330</v>
      </c>
      <c r="P155" s="164">
        <v>11731</v>
      </c>
      <c r="Q155" s="165">
        <f t="shared" si="105"/>
        <v>-0.18136775994417309</v>
      </c>
      <c r="R155" s="165">
        <f t="shared" si="103"/>
        <v>8.2959352675193374E-3</v>
      </c>
      <c r="S155" s="164">
        <v>1873</v>
      </c>
      <c r="T155" s="164">
        <v>3479</v>
      </c>
      <c r="U155" s="164">
        <v>4322</v>
      </c>
      <c r="V155" s="164">
        <v>6312</v>
      </c>
      <c r="W155" s="164">
        <v>5384</v>
      </c>
      <c r="X155" s="165">
        <f t="shared" si="106"/>
        <v>-0.14702154626108999</v>
      </c>
      <c r="Y155" s="165">
        <f t="shared" si="107"/>
        <v>3.1137748100013244E-3</v>
      </c>
    </row>
    <row r="156" spans="1:25" x14ac:dyDescent="0.25">
      <c r="A156" s="57"/>
      <c r="B156" s="163" t="s">
        <v>128</v>
      </c>
      <c r="C156" s="164">
        <v>192</v>
      </c>
      <c r="D156" s="164">
        <v>807</v>
      </c>
      <c r="E156" s="164">
        <v>697</v>
      </c>
      <c r="F156" s="164">
        <v>1263</v>
      </c>
      <c r="G156" s="164">
        <v>1421</v>
      </c>
      <c r="H156" s="164">
        <v>1633</v>
      </c>
      <c r="I156" s="165">
        <f t="shared" si="104"/>
        <v>0.14919071076706536</v>
      </c>
      <c r="J156" s="165">
        <f t="shared" si="101"/>
        <v>5.1837155781287196E-3</v>
      </c>
      <c r="K156" s="164">
        <v>328</v>
      </c>
      <c r="L156" s="164">
        <v>4468</v>
      </c>
      <c r="M156" s="164">
        <v>4522</v>
      </c>
      <c r="N156" s="164">
        <v>5580</v>
      </c>
      <c r="O156" s="164">
        <v>4210</v>
      </c>
      <c r="P156" s="164">
        <v>2689</v>
      </c>
      <c r="Q156" s="165">
        <f t="shared" si="105"/>
        <v>-0.36128266033254153</v>
      </c>
      <c r="R156" s="165">
        <f t="shared" si="103"/>
        <v>1.9016085529246867E-3</v>
      </c>
      <c r="S156" s="164">
        <v>222</v>
      </c>
      <c r="T156" s="164">
        <v>707</v>
      </c>
      <c r="U156" s="164">
        <v>974</v>
      </c>
      <c r="V156" s="164">
        <v>1015</v>
      </c>
      <c r="W156" s="164">
        <v>855</v>
      </c>
      <c r="X156" s="165">
        <f t="shared" si="106"/>
        <v>-0.1576354679802956</v>
      </c>
      <c r="Y156" s="165">
        <f t="shared" si="107"/>
        <v>4.944794692702697E-4</v>
      </c>
    </row>
    <row r="157" spans="1:25" x14ac:dyDescent="0.25">
      <c r="A157" s="57"/>
      <c r="B157" s="163" t="s">
        <v>124</v>
      </c>
      <c r="C157" s="164">
        <v>355</v>
      </c>
      <c r="D157" s="164">
        <v>977</v>
      </c>
      <c r="E157" s="164">
        <v>687</v>
      </c>
      <c r="F157" s="164">
        <v>1040</v>
      </c>
      <c r="G157" s="164">
        <v>1385</v>
      </c>
      <c r="H157" s="164">
        <v>1292</v>
      </c>
      <c r="I157" s="165">
        <f t="shared" si="104"/>
        <v>-6.7148014440433168E-2</v>
      </c>
      <c r="J157" s="165">
        <f t="shared" si="101"/>
        <v>4.1012618046186809E-3</v>
      </c>
      <c r="K157" s="164">
        <v>780</v>
      </c>
      <c r="L157" s="164">
        <v>3806</v>
      </c>
      <c r="M157" s="164">
        <v>3734</v>
      </c>
      <c r="N157" s="164">
        <v>4153</v>
      </c>
      <c r="O157" s="164">
        <v>3504</v>
      </c>
      <c r="P157" s="164">
        <v>2450</v>
      </c>
      <c r="Q157" s="165">
        <f t="shared" si="105"/>
        <v>-0.30079908675799083</v>
      </c>
      <c r="R157" s="165">
        <f t="shared" si="103"/>
        <v>1.7325923966773828E-3</v>
      </c>
      <c r="S157" s="164">
        <v>220</v>
      </c>
      <c r="T157" s="164">
        <v>1053</v>
      </c>
      <c r="U157" s="164">
        <v>1131</v>
      </c>
      <c r="V157" s="164">
        <v>1069</v>
      </c>
      <c r="W157" s="164">
        <v>1008</v>
      </c>
      <c r="X157" s="165">
        <f t="shared" si="106"/>
        <v>-5.7062675397567819E-2</v>
      </c>
      <c r="Y157" s="165">
        <f t="shared" si="107"/>
        <v>5.8296526903442328E-4</v>
      </c>
    </row>
    <row r="158" spans="1:25" x14ac:dyDescent="0.25">
      <c r="A158" s="57"/>
      <c r="B158" s="163" t="s">
        <v>133</v>
      </c>
      <c r="C158" s="164">
        <v>15</v>
      </c>
      <c r="D158" s="164">
        <v>408</v>
      </c>
      <c r="E158" s="164">
        <v>397</v>
      </c>
      <c r="F158" s="164">
        <v>325</v>
      </c>
      <c r="G158" s="164">
        <v>366</v>
      </c>
      <c r="H158" s="164">
        <v>341</v>
      </c>
      <c r="I158" s="165">
        <f t="shared" si="104"/>
        <v>-6.8306010928961713E-2</v>
      </c>
      <c r="J158" s="165">
        <f t="shared" si="101"/>
        <v>1.0824537735100389E-3</v>
      </c>
      <c r="K158" s="164">
        <v>47</v>
      </c>
      <c r="L158" s="164">
        <v>1288</v>
      </c>
      <c r="M158" s="164">
        <v>3742</v>
      </c>
      <c r="N158" s="164">
        <v>2458</v>
      </c>
      <c r="O158" s="164">
        <v>1544</v>
      </c>
      <c r="P158" s="164">
        <v>1135</v>
      </c>
      <c r="Q158" s="165">
        <f t="shared" si="105"/>
        <v>-0.26489637305699487</v>
      </c>
      <c r="R158" s="165">
        <f t="shared" si="103"/>
        <v>8.0264994703217534E-4</v>
      </c>
      <c r="S158" s="164">
        <v>22</v>
      </c>
      <c r="T158" s="164">
        <v>234</v>
      </c>
      <c r="U158" s="164">
        <v>258</v>
      </c>
      <c r="V158" s="164">
        <v>184</v>
      </c>
      <c r="W158" s="164">
        <v>230</v>
      </c>
      <c r="X158" s="165">
        <f t="shared" si="106"/>
        <v>0.25</v>
      </c>
      <c r="Y158" s="165">
        <f t="shared" si="107"/>
        <v>1.3301786892650532E-4</v>
      </c>
    </row>
    <row r="159" spans="1:25" x14ac:dyDescent="0.25">
      <c r="A159" s="57"/>
      <c r="B159" s="163" t="s">
        <v>136</v>
      </c>
      <c r="C159" s="164">
        <v>26</v>
      </c>
      <c r="D159" s="164">
        <v>262</v>
      </c>
      <c r="E159" s="164">
        <v>164</v>
      </c>
      <c r="F159" s="164">
        <v>224</v>
      </c>
      <c r="G159" s="164">
        <v>446</v>
      </c>
      <c r="H159" s="164">
        <v>208</v>
      </c>
      <c r="I159" s="165">
        <f t="shared" si="104"/>
        <v>-0.53363228699551568</v>
      </c>
      <c r="J159" s="165">
        <f t="shared" si="101"/>
        <v>6.6026505832870411E-4</v>
      </c>
      <c r="K159" s="164">
        <v>106</v>
      </c>
      <c r="L159" s="164">
        <v>1075</v>
      </c>
      <c r="M159" s="164">
        <v>1723</v>
      </c>
      <c r="N159" s="164">
        <v>1431</v>
      </c>
      <c r="O159" s="164">
        <v>1273</v>
      </c>
      <c r="P159" s="164">
        <v>1368</v>
      </c>
      <c r="Q159" s="165">
        <f t="shared" si="105"/>
        <v>7.4626865671641784E-2</v>
      </c>
      <c r="R159" s="165">
        <f t="shared" si="103"/>
        <v>9.6742301985904477E-4</v>
      </c>
      <c r="S159" s="164">
        <v>56</v>
      </c>
      <c r="T159" s="164">
        <v>488</v>
      </c>
      <c r="U159" s="164">
        <v>364</v>
      </c>
      <c r="V159" s="164">
        <v>260</v>
      </c>
      <c r="W159" s="164">
        <v>150</v>
      </c>
      <c r="X159" s="165">
        <f t="shared" si="106"/>
        <v>-0.42307692307692313</v>
      </c>
      <c r="Y159" s="165">
        <f t="shared" si="107"/>
        <v>8.6750784082503468E-5</v>
      </c>
    </row>
    <row r="160" spans="1:25" x14ac:dyDescent="0.25">
      <c r="A160" s="57"/>
      <c r="B160" s="168" t="s">
        <v>149</v>
      </c>
      <c r="C160" s="169">
        <f t="shared" ref="C160:H160" si="108">C152-SUM(C153:C159)</f>
        <v>2086</v>
      </c>
      <c r="D160" s="169">
        <f t="shared" si="108"/>
        <v>7735</v>
      </c>
      <c r="E160" s="169">
        <f t="shared" si="108"/>
        <v>6485</v>
      </c>
      <c r="F160" s="169">
        <f t="shared" si="108"/>
        <v>11456</v>
      </c>
      <c r="G160" s="169">
        <f t="shared" si="108"/>
        <v>12660</v>
      </c>
      <c r="H160" s="169">
        <f t="shared" si="108"/>
        <v>12075</v>
      </c>
      <c r="I160" s="170">
        <f t="shared" si="104"/>
        <v>-4.6208530805687209E-2</v>
      </c>
      <c r="J160" s="170">
        <f t="shared" si="101"/>
        <v>3.8330291246726447E-2</v>
      </c>
      <c r="K160" s="169">
        <f t="shared" ref="K160:P160" si="109">K152-SUM(K153:K159)</f>
        <v>8035</v>
      </c>
      <c r="L160" s="169">
        <f t="shared" si="109"/>
        <v>23955</v>
      </c>
      <c r="M160" s="169">
        <f t="shared" si="109"/>
        <v>33946</v>
      </c>
      <c r="N160" s="169">
        <f t="shared" si="109"/>
        <v>37024</v>
      </c>
      <c r="O160" s="169">
        <f t="shared" si="109"/>
        <v>30168</v>
      </c>
      <c r="P160" s="169">
        <f t="shared" si="109"/>
        <v>26703</v>
      </c>
      <c r="Q160" s="170">
        <f t="shared" si="105"/>
        <v>-0.11485680190930792</v>
      </c>
      <c r="R160" s="170">
        <f t="shared" si="103"/>
        <v>1.8883842762643328E-2</v>
      </c>
      <c r="S160" s="169">
        <f>S152-SUM(S153:S159)</f>
        <v>2514</v>
      </c>
      <c r="T160" s="169">
        <f>T152-SUM(T153:T159)</f>
        <v>4754</v>
      </c>
      <c r="U160" s="169">
        <f>U152-SUM(U153:U159)</f>
        <v>6613</v>
      </c>
      <c r="V160" s="169">
        <f>V152-SUM(V153:V159)</f>
        <v>6659</v>
      </c>
      <c r="W160" s="169">
        <f>W152-SUM(W153:W159)</f>
        <v>6387</v>
      </c>
      <c r="X160" s="170">
        <f t="shared" si="106"/>
        <v>-4.0846974020123161E-2</v>
      </c>
      <c r="Y160" s="170">
        <f t="shared" si="107"/>
        <v>3.6938483862329974E-3</v>
      </c>
    </row>
    <row r="161" spans="1:25" ht="6" customHeight="1" x14ac:dyDescent="0.25">
      <c r="A161" s="57"/>
      <c r="C161" s="81"/>
      <c r="D161" s="81"/>
      <c r="E161" s="81"/>
      <c r="F161" s="81"/>
      <c r="G161" s="81"/>
      <c r="H161" s="81"/>
      <c r="I161" s="81"/>
      <c r="K161" s="81"/>
      <c r="L161" s="81"/>
      <c r="M161" s="81"/>
      <c r="N161" s="81"/>
      <c r="O161" s="81"/>
      <c r="P161" s="81"/>
      <c r="Q161" s="81"/>
      <c r="S161" s="81"/>
      <c r="T161" s="81"/>
      <c r="U161" s="81"/>
      <c r="V161" s="81"/>
      <c r="W161" s="81"/>
      <c r="X161" s="81"/>
    </row>
    <row r="162" spans="1:25" ht="6" customHeight="1" x14ac:dyDescent="0.25">
      <c r="A162" s="57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</row>
    <row r="163" spans="1:25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</row>
  </sheetData>
  <mergeCells count="3">
    <mergeCell ref="C5:J5"/>
    <mergeCell ref="K5:R5"/>
    <mergeCell ref="S5:Y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1ED3-D148-4A2E-84B7-BE4A154019E0}">
  <sheetPr>
    <tabColor theme="7" tint="0.79998168889431442"/>
    <pageSetUpPr fitToPage="1"/>
  </sheetPr>
  <dimension ref="A1:Z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26" width="10.5703125" customWidth="1"/>
  </cols>
  <sheetData>
    <row r="1" spans="1:26" ht="42.75" customHeight="1" x14ac:dyDescent="0.25"/>
    <row r="4" spans="1:26" ht="42" customHeight="1" thickBot="1" x14ac:dyDescent="0.3">
      <c r="B4" s="66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6" customHeight="1" x14ac:dyDescent="0.25"/>
    <row r="6" spans="1:26" ht="15.75" x14ac:dyDescent="0.25">
      <c r="B6" s="184"/>
      <c r="C6" s="307" t="s">
        <v>64</v>
      </c>
      <c r="D6" s="308"/>
      <c r="E6" s="308"/>
      <c r="F6" s="308"/>
      <c r="G6" s="308"/>
      <c r="H6" s="308"/>
      <c r="I6" s="308"/>
      <c r="J6" s="308"/>
      <c r="K6" s="307" t="s">
        <v>63</v>
      </c>
      <c r="L6" s="308"/>
      <c r="M6" s="308"/>
      <c r="N6" s="308"/>
      <c r="O6" s="308"/>
      <c r="P6" s="308"/>
      <c r="Q6" s="308"/>
      <c r="R6" s="308"/>
      <c r="S6" s="307" t="s">
        <v>142</v>
      </c>
      <c r="T6" s="308"/>
      <c r="U6" s="308"/>
      <c r="V6" s="308"/>
      <c r="W6" s="308"/>
      <c r="X6" s="308"/>
      <c r="Y6" s="308"/>
      <c r="Z6" s="308"/>
    </row>
    <row r="7" spans="1:26" s="146" customFormat="1" ht="72" customHeight="1" x14ac:dyDescent="0.25">
      <c r="B7" s="147"/>
      <c r="C7" s="185">
        <f>D7-1</f>
        <v>2021</v>
      </c>
      <c r="D7" s="185">
        <f>E7-1</f>
        <v>2022</v>
      </c>
      <c r="E7" s="185">
        <f>F7-1</f>
        <v>2023</v>
      </c>
      <c r="F7" s="185">
        <f>G7-1</f>
        <v>2024</v>
      </c>
      <c r="G7" s="185">
        <v>2025</v>
      </c>
      <c r="H7" s="173" t="str">
        <f>CONCATENATE("var. ",RIGHT(G7,2),"/",RIGHT(F7,2))</f>
        <v>var. 25/24</v>
      </c>
      <c r="I7" s="173" t="str">
        <f>CONCATENATE("var. ",RIGHT(G7,2),"/",RIGHT(C7,2))</f>
        <v>var. 25/21</v>
      </c>
      <c r="J7" s="173" t="str">
        <f>CONCATENATE("Cuota s/ total lugares de residencia ",RIGHT(G7,4))</f>
        <v>Cuota s/ total lugares de residencia 2025</v>
      </c>
      <c r="K7" s="185">
        <f>L7-1</f>
        <v>2021</v>
      </c>
      <c r="L7" s="185">
        <f>M7-1</f>
        <v>2022</v>
      </c>
      <c r="M7" s="185">
        <f>N7-1</f>
        <v>2023</v>
      </c>
      <c r="N7" s="185">
        <f>O7-1</f>
        <v>2024</v>
      </c>
      <c r="O7" s="185">
        <v>2025</v>
      </c>
      <c r="P7" s="173" t="str">
        <f>CONCATENATE("var. ",RIGHT(O7,2),"/",RIGHT(N7,2))</f>
        <v>var. 25/24</v>
      </c>
      <c r="Q7" s="173" t="str">
        <f>CONCATENATE("var. ",RIGHT(O7,2),"/",RIGHT(K7,2))</f>
        <v>var. 25/21</v>
      </c>
      <c r="R7" s="173" t="str">
        <f>CONCATENATE("Cuota s/ total lugares de residencia ",RIGHT(O7,4))</f>
        <v>Cuota s/ total lugares de residencia 2025</v>
      </c>
      <c r="S7" s="185">
        <f>T7-1</f>
        <v>2021</v>
      </c>
      <c r="T7" s="185">
        <f>U7-1</f>
        <v>2022</v>
      </c>
      <c r="U7" s="185">
        <f>V7-1</f>
        <v>2023</v>
      </c>
      <c r="V7" s="185">
        <f>W7-1</f>
        <v>2024</v>
      </c>
      <c r="W7" s="185">
        <v>2025</v>
      </c>
      <c r="X7" s="173" t="str">
        <f>CONCATENATE("var. ",RIGHT(W7,2),"/",RIGHT(V7,2))</f>
        <v>var. 25/24</v>
      </c>
      <c r="Y7" s="173" t="str">
        <f>CONCATENATE("var. ",RIGHT(W7,2),"/",RIGHT(S7,2))</f>
        <v>var. 25/21</v>
      </c>
      <c r="Z7" s="173" t="str">
        <f>CONCATENATE("Cuota s/ total lugares de residencia ",RIGHT(U7,4))</f>
        <v>Cuota s/ total lugares de residencia 2023</v>
      </c>
    </row>
    <row r="8" spans="1:26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</row>
    <row r="9" spans="1:26" x14ac:dyDescent="0.25">
      <c r="A9" s="1" t="s">
        <v>0</v>
      </c>
      <c r="B9" s="156" t="s">
        <v>73</v>
      </c>
      <c r="C9" s="176">
        <f>C10+C13</f>
        <v>332855</v>
      </c>
      <c r="D9" s="176">
        <f>D10+D13</f>
        <v>672483</v>
      </c>
      <c r="E9" s="176">
        <f>E10+E13</f>
        <v>740673</v>
      </c>
      <c r="F9" s="176">
        <f>F10+F13</f>
        <v>759850</v>
      </c>
      <c r="G9" s="176">
        <f>G10+G13</f>
        <v>760112</v>
      </c>
      <c r="H9" s="177">
        <f>IFERROR(G9/F9-1,"-")</f>
        <v>3.4480489570309913E-4</v>
      </c>
      <c r="I9" s="177">
        <f>IFERROR(G9/C9-1,"-")</f>
        <v>1.2836129846329483</v>
      </c>
      <c r="J9" s="177">
        <f>G9/G$9</f>
        <v>1</v>
      </c>
      <c r="K9" s="176">
        <f>K10+K13</f>
        <v>1525176</v>
      </c>
      <c r="L9" s="176">
        <f>L10+L13</f>
        <v>3104390</v>
      </c>
      <c r="M9" s="176">
        <f>M10+M13</f>
        <v>3348191</v>
      </c>
      <c r="N9" s="176">
        <f>N10+N13</f>
        <v>3522695</v>
      </c>
      <c r="O9" s="176">
        <f>O10+O13</f>
        <v>3438737</v>
      </c>
      <c r="P9" s="177">
        <f>IFERROR(O9/N9-1,"-")</f>
        <v>-2.3833457054896923E-2</v>
      </c>
      <c r="Q9" s="177">
        <f>IFERROR(O9/K9-1,"-")</f>
        <v>1.2546492994906817</v>
      </c>
      <c r="R9" s="177">
        <f>O9/O$9</f>
        <v>1</v>
      </c>
      <c r="S9" s="176">
        <f>S10+S13</f>
        <v>1858031</v>
      </c>
      <c r="T9" s="176">
        <f>T10+T13</f>
        <v>3776873</v>
      </c>
      <c r="U9" s="176">
        <f>U10+U13</f>
        <v>4088864</v>
      </c>
      <c r="V9" s="176">
        <f>V10+V13</f>
        <v>4282545</v>
      </c>
      <c r="W9" s="176">
        <f>W10+W13</f>
        <v>4198849</v>
      </c>
      <c r="X9" s="177">
        <f>IFERROR(W9/V9-1,"-")</f>
        <v>-1.9543519099040396E-2</v>
      </c>
      <c r="Y9" s="177">
        <f>IFERROR(W9/S9-1,"-")</f>
        <v>1.2598379682577954</v>
      </c>
      <c r="Z9" s="177">
        <f t="shared" ref="Z9:Z21" si="0">U9/U$9</f>
        <v>1</v>
      </c>
    </row>
    <row r="10" spans="1:26" x14ac:dyDescent="0.25">
      <c r="A10" s="1" t="s">
        <v>101</v>
      </c>
      <c r="B10" s="159" t="s">
        <v>102</v>
      </c>
      <c r="C10" s="160">
        <v>119848</v>
      </c>
      <c r="D10" s="160">
        <v>173672</v>
      </c>
      <c r="E10" s="160">
        <v>208983</v>
      </c>
      <c r="F10" s="160">
        <v>212833</v>
      </c>
      <c r="G10" s="160">
        <v>203770</v>
      </c>
      <c r="H10" s="161">
        <f>IFERROR(G10/F10-1,"-")</f>
        <v>-4.2582682196839805E-2</v>
      </c>
      <c r="I10" s="178">
        <f t="shared" ref="I10:I73" si="1">IFERROR(G10/C10-1,"-")</f>
        <v>0.70023696682464465</v>
      </c>
      <c r="J10" s="161">
        <f>G10/G$9</f>
        <v>0.26807891468625678</v>
      </c>
      <c r="K10" s="160">
        <v>549418</v>
      </c>
      <c r="L10" s="160">
        <v>688398</v>
      </c>
      <c r="M10" s="160">
        <v>673764</v>
      </c>
      <c r="N10" s="160">
        <v>676348</v>
      </c>
      <c r="O10" s="160">
        <v>678164</v>
      </c>
      <c r="P10" s="161">
        <f>IFERROR(O10/N10-1,"-")</f>
        <v>2.6850083093319377E-3</v>
      </c>
      <c r="Q10" s="178">
        <f t="shared" ref="Q10:Q21" si="2">IFERROR(O10/K10-1,"-")</f>
        <v>0.23433160180409085</v>
      </c>
      <c r="R10" s="161">
        <f>O10/O$9</f>
        <v>0.19721310469512499</v>
      </c>
      <c r="S10" s="160">
        <v>669266</v>
      </c>
      <c r="T10" s="160">
        <v>862070</v>
      </c>
      <c r="U10" s="160">
        <v>882747</v>
      </c>
      <c r="V10" s="160">
        <v>889181</v>
      </c>
      <c r="W10" s="160">
        <v>881934</v>
      </c>
      <c r="X10" s="161">
        <f>IFERROR(W10/V10-1,"-")</f>
        <v>-8.1501966416286376E-3</v>
      </c>
      <c r="Y10" s="178">
        <f t="shared" ref="Y10:Y21" si="3">IFERROR(W10/S10-1,"-")</f>
        <v>0.31776304189963334</v>
      </c>
      <c r="Z10" s="161">
        <f t="shared" si="0"/>
        <v>0.2158905260727674</v>
      </c>
    </row>
    <row r="11" spans="1:26" x14ac:dyDescent="0.25">
      <c r="A11" s="162" t="s">
        <v>108</v>
      </c>
      <c r="B11" s="163" t="s">
        <v>108</v>
      </c>
      <c r="C11" s="164">
        <v>76913</v>
      </c>
      <c r="D11" s="164">
        <v>97401</v>
      </c>
      <c r="E11" s="164">
        <v>119374</v>
      </c>
      <c r="F11" s="164">
        <v>118341</v>
      </c>
      <c r="G11" s="164">
        <v>108798</v>
      </c>
      <c r="H11" s="165">
        <f>IFERROR(G11/F11-1,"-")</f>
        <v>-8.0639845869140858E-2</v>
      </c>
      <c r="I11" s="179">
        <f t="shared" si="1"/>
        <v>0.41455930726925216</v>
      </c>
      <c r="J11" s="165">
        <f>G11/G$9</f>
        <v>0.14313416970130718</v>
      </c>
      <c r="K11" s="164">
        <v>248239</v>
      </c>
      <c r="L11" s="164">
        <v>235468</v>
      </c>
      <c r="M11" s="164">
        <v>222224</v>
      </c>
      <c r="N11" s="164">
        <v>221054</v>
      </c>
      <c r="O11" s="164">
        <v>232464</v>
      </c>
      <c r="P11" s="165">
        <f>IFERROR(O11/N11-1,"-")</f>
        <v>5.1616347136898666E-2</v>
      </c>
      <c r="Q11" s="179">
        <f t="shared" si="2"/>
        <v>-6.3547629502213598E-2</v>
      </c>
      <c r="R11" s="165">
        <f>O11/O$9</f>
        <v>6.7601564178941281E-2</v>
      </c>
      <c r="S11" s="164">
        <v>325152</v>
      </c>
      <c r="T11" s="164">
        <v>332869</v>
      </c>
      <c r="U11" s="164">
        <v>341598</v>
      </c>
      <c r="V11" s="164">
        <v>339395</v>
      </c>
      <c r="W11" s="164">
        <v>341262</v>
      </c>
      <c r="X11" s="165">
        <f>IFERROR(W11/V11-1,"-")</f>
        <v>5.5009649523416471E-3</v>
      </c>
      <c r="Y11" s="179">
        <f t="shared" si="3"/>
        <v>4.9546058458813214E-2</v>
      </c>
      <c r="Z11" s="165">
        <f t="shared" si="0"/>
        <v>8.3543497656072691E-2</v>
      </c>
    </row>
    <row r="12" spans="1:26" x14ac:dyDescent="0.25">
      <c r="A12" s="162" t="s">
        <v>105</v>
      </c>
      <c r="B12" s="163" t="s">
        <v>105</v>
      </c>
      <c r="C12" s="164">
        <v>42935</v>
      </c>
      <c r="D12" s="164">
        <v>76271</v>
      </c>
      <c r="E12" s="164">
        <v>89609</v>
      </c>
      <c r="F12" s="164">
        <v>94492</v>
      </c>
      <c r="G12" s="164">
        <v>94972</v>
      </c>
      <c r="H12" s="165">
        <f>IFERROR(G12/F12-1,"-")</f>
        <v>5.0797951149303966E-3</v>
      </c>
      <c r="I12" s="179">
        <f t="shared" si="1"/>
        <v>1.2119948759753116</v>
      </c>
      <c r="J12" s="165">
        <f>G12/G$9</f>
        <v>0.12494474498494959</v>
      </c>
      <c r="K12" s="164">
        <v>301179</v>
      </c>
      <c r="L12" s="164">
        <v>452930</v>
      </c>
      <c r="M12" s="164">
        <v>451540</v>
      </c>
      <c r="N12" s="164">
        <v>455294</v>
      </c>
      <c r="O12" s="164">
        <v>445700</v>
      </c>
      <c r="P12" s="165">
        <f>IFERROR(O12/N12-1,"-")</f>
        <v>-2.1072098468242539E-2</v>
      </c>
      <c r="Q12" s="179">
        <f t="shared" si="2"/>
        <v>0.47985085281510331</v>
      </c>
      <c r="R12" s="165">
        <f>O12/O$9</f>
        <v>0.1296115405161837</v>
      </c>
      <c r="S12" s="164">
        <v>344114</v>
      </c>
      <c r="T12" s="164">
        <v>529201</v>
      </c>
      <c r="U12" s="164">
        <v>541149</v>
      </c>
      <c r="V12" s="164">
        <v>549786</v>
      </c>
      <c r="W12" s="164">
        <v>540672</v>
      </c>
      <c r="X12" s="165">
        <f>IFERROR(W12/V12-1,"-")</f>
        <v>-1.657735919066694E-2</v>
      </c>
      <c r="Y12" s="179">
        <f t="shared" si="3"/>
        <v>0.57120024178034035</v>
      </c>
      <c r="Z12" s="165">
        <f t="shared" si="0"/>
        <v>0.13234702841669471</v>
      </c>
    </row>
    <row r="13" spans="1:26" x14ac:dyDescent="0.25">
      <c r="A13" s="1" t="s">
        <v>150</v>
      </c>
      <c r="B13" s="159" t="s">
        <v>112</v>
      </c>
      <c r="C13" s="160">
        <v>213007</v>
      </c>
      <c r="D13" s="160">
        <v>498811</v>
      </c>
      <c r="E13" s="160">
        <v>531690</v>
      </c>
      <c r="F13" s="160">
        <v>547017</v>
      </c>
      <c r="G13" s="160">
        <v>556342</v>
      </c>
      <c r="H13" s="161">
        <f>IFERROR(G13/F13-1,"-")</f>
        <v>1.7047002195544225E-2</v>
      </c>
      <c r="I13" s="178">
        <f t="shared" si="1"/>
        <v>1.6118484369058295</v>
      </c>
      <c r="J13" s="161">
        <f>G13/G$9</f>
        <v>0.73192108531374322</v>
      </c>
      <c r="K13" s="160">
        <v>975758</v>
      </c>
      <c r="L13" s="160">
        <v>2415992</v>
      </c>
      <c r="M13" s="160">
        <v>2674427</v>
      </c>
      <c r="N13" s="160">
        <v>2846347</v>
      </c>
      <c r="O13" s="160">
        <v>2760573</v>
      </c>
      <c r="P13" s="161">
        <f>IFERROR(O13/N13-1,"-")</f>
        <v>-3.0134765719007528E-2</v>
      </c>
      <c r="Q13" s="178">
        <f t="shared" si="2"/>
        <v>1.8291574345278234</v>
      </c>
      <c r="R13" s="161">
        <f>O13/O$9</f>
        <v>0.80278689530487501</v>
      </c>
      <c r="S13" s="160">
        <v>1188765</v>
      </c>
      <c r="T13" s="160">
        <v>2914803</v>
      </c>
      <c r="U13" s="160">
        <v>3206117</v>
      </c>
      <c r="V13" s="160">
        <v>3393364</v>
      </c>
      <c r="W13" s="160">
        <v>3316915</v>
      </c>
      <c r="X13" s="161">
        <f>IFERROR(W13/V13-1,"-")</f>
        <v>-2.2528971250947438E-2</v>
      </c>
      <c r="Y13" s="178">
        <f t="shared" si="3"/>
        <v>1.7902192611659999</v>
      </c>
      <c r="Z13" s="161">
        <f t="shared" si="0"/>
        <v>0.78410947392723263</v>
      </c>
    </row>
    <row r="14" spans="1:26" x14ac:dyDescent="0.25">
      <c r="A14" s="162" t="s">
        <v>115</v>
      </c>
      <c r="B14" s="163" t="s">
        <v>115</v>
      </c>
      <c r="C14" s="164">
        <v>51463</v>
      </c>
      <c r="D14" s="164">
        <v>185404</v>
      </c>
      <c r="E14" s="164">
        <v>205697</v>
      </c>
      <c r="F14" s="164">
        <v>204584</v>
      </c>
      <c r="G14" s="164">
        <v>197758</v>
      </c>
      <c r="H14" s="165">
        <f t="shared" ref="H14:H21" si="4">IFERROR(G14/F14-1,"-")</f>
        <v>-3.3365268056152919E-2</v>
      </c>
      <c r="I14" s="179">
        <f t="shared" si="1"/>
        <v>2.8427219555797367</v>
      </c>
      <c r="J14" s="165">
        <f t="shared" ref="J14:J21" si="5">G14/G$9</f>
        <v>0.26016955396046898</v>
      </c>
      <c r="K14" s="164">
        <v>284717</v>
      </c>
      <c r="L14" s="164">
        <v>1132692</v>
      </c>
      <c r="M14" s="164">
        <v>1254292</v>
      </c>
      <c r="N14" s="164">
        <v>1327743</v>
      </c>
      <c r="O14" s="164">
        <v>1294002</v>
      </c>
      <c r="P14" s="165">
        <f t="shared" ref="P14:P21" si="6">IFERROR(O14/N14-1,"-")</f>
        <v>-2.5412297409965645E-2</v>
      </c>
      <c r="Q14" s="179">
        <f t="shared" si="2"/>
        <v>3.5448708717779409</v>
      </c>
      <c r="R14" s="165">
        <f t="shared" ref="R14:R21" si="7">O14/O$9</f>
        <v>0.37630153163792401</v>
      </c>
      <c r="S14" s="164">
        <v>336180</v>
      </c>
      <c r="T14" s="164">
        <v>1318096</v>
      </c>
      <c r="U14" s="164">
        <v>1459989</v>
      </c>
      <c r="V14" s="164">
        <v>1532327</v>
      </c>
      <c r="W14" s="164">
        <v>1491760</v>
      </c>
      <c r="X14" s="165">
        <f t="shared" ref="X14:X21" si="8">IFERROR(W14/V14-1,"-")</f>
        <v>-2.6474114206693433E-2</v>
      </c>
      <c r="Y14" s="179">
        <f t="shared" si="3"/>
        <v>3.4373847343684929</v>
      </c>
      <c r="Z14" s="165">
        <f t="shared" si="0"/>
        <v>0.35706470061122109</v>
      </c>
    </row>
    <row r="15" spans="1:26" x14ac:dyDescent="0.25">
      <c r="A15" s="162" t="s">
        <v>118</v>
      </c>
      <c r="B15" s="163" t="s">
        <v>118</v>
      </c>
      <c r="C15" s="164">
        <v>38221</v>
      </c>
      <c r="D15" s="164">
        <v>64721</v>
      </c>
      <c r="E15" s="164">
        <v>72602</v>
      </c>
      <c r="F15" s="164">
        <v>73311</v>
      </c>
      <c r="G15" s="164">
        <v>77383</v>
      </c>
      <c r="H15" s="165">
        <f t="shared" si="4"/>
        <v>5.554418845739395E-2</v>
      </c>
      <c r="I15" s="179">
        <f t="shared" si="1"/>
        <v>1.0246199733131003</v>
      </c>
      <c r="J15" s="165">
        <f t="shared" si="5"/>
        <v>0.10180473403919423</v>
      </c>
      <c r="K15" s="164">
        <v>156330</v>
      </c>
      <c r="L15" s="164">
        <v>274306</v>
      </c>
      <c r="M15" s="164">
        <v>310411</v>
      </c>
      <c r="N15" s="164">
        <v>317945</v>
      </c>
      <c r="O15" s="164">
        <v>307269</v>
      </c>
      <c r="P15" s="165">
        <f t="shared" si="6"/>
        <v>-3.3578134583025387E-2</v>
      </c>
      <c r="Q15" s="179">
        <f t="shared" si="2"/>
        <v>0.96551525618883138</v>
      </c>
      <c r="R15" s="165">
        <f t="shared" si="7"/>
        <v>8.9355190583054189E-2</v>
      </c>
      <c r="S15" s="164">
        <v>194551</v>
      </c>
      <c r="T15" s="164">
        <v>339027</v>
      </c>
      <c r="U15" s="164">
        <v>383013</v>
      </c>
      <c r="V15" s="164">
        <v>391256</v>
      </c>
      <c r="W15" s="164">
        <v>384652</v>
      </c>
      <c r="X15" s="165">
        <f t="shared" si="8"/>
        <v>-1.6878974379945566E-2</v>
      </c>
      <c r="Y15" s="179">
        <f t="shared" si="3"/>
        <v>0.97712682021680686</v>
      </c>
      <c r="Z15" s="165">
        <f t="shared" si="0"/>
        <v>9.3672227787473486E-2</v>
      </c>
    </row>
    <row r="16" spans="1:26" x14ac:dyDescent="0.25">
      <c r="A16" s="162" t="s">
        <v>121</v>
      </c>
      <c r="B16" s="163" t="s">
        <v>121</v>
      </c>
      <c r="C16" s="164">
        <v>21498</v>
      </c>
      <c r="D16" s="164">
        <v>31998</v>
      </c>
      <c r="E16" s="164">
        <v>34481</v>
      </c>
      <c r="F16" s="164">
        <v>33841</v>
      </c>
      <c r="G16" s="164">
        <v>36771</v>
      </c>
      <c r="H16" s="165">
        <f t="shared" si="4"/>
        <v>8.6581365798882981E-2</v>
      </c>
      <c r="I16" s="179">
        <f t="shared" si="1"/>
        <v>0.71043818029584149</v>
      </c>
      <c r="J16" s="165">
        <f t="shared" si="5"/>
        <v>4.8375765676637129E-2</v>
      </c>
      <c r="K16" s="164">
        <v>83736</v>
      </c>
      <c r="L16" s="164">
        <v>134432</v>
      </c>
      <c r="M16" s="164">
        <v>141579</v>
      </c>
      <c r="N16" s="164">
        <v>159005</v>
      </c>
      <c r="O16" s="164">
        <v>147456</v>
      </c>
      <c r="P16" s="165">
        <f t="shared" si="6"/>
        <v>-7.26329360711927E-2</v>
      </c>
      <c r="Q16" s="179">
        <f t="shared" si="2"/>
        <v>0.7609630266552021</v>
      </c>
      <c r="R16" s="165">
        <f t="shared" si="7"/>
        <v>4.2880860036693703E-2</v>
      </c>
      <c r="S16" s="164">
        <v>105234</v>
      </c>
      <c r="T16" s="164">
        <v>166430</v>
      </c>
      <c r="U16" s="164">
        <v>176060</v>
      </c>
      <c r="V16" s="164">
        <v>192846</v>
      </c>
      <c r="W16" s="164">
        <v>184227</v>
      </c>
      <c r="X16" s="165">
        <f t="shared" si="8"/>
        <v>-4.469369341339724E-2</v>
      </c>
      <c r="Y16" s="179">
        <f t="shared" si="3"/>
        <v>0.75064142767546604</v>
      </c>
      <c r="Z16" s="165">
        <f t="shared" si="0"/>
        <v>4.305841426860859E-2</v>
      </c>
    </row>
    <row r="17" spans="1:26" x14ac:dyDescent="0.25">
      <c r="A17" s="162" t="s">
        <v>128</v>
      </c>
      <c r="B17" s="163" t="s">
        <v>128</v>
      </c>
      <c r="C17" s="164">
        <v>10076</v>
      </c>
      <c r="D17" s="164">
        <v>19335</v>
      </c>
      <c r="E17" s="164">
        <v>14807</v>
      </c>
      <c r="F17" s="164">
        <v>14110</v>
      </c>
      <c r="G17" s="164">
        <v>13807</v>
      </c>
      <c r="H17" s="165">
        <f t="shared" si="4"/>
        <v>-2.1474131821403231E-2</v>
      </c>
      <c r="I17" s="179">
        <f t="shared" si="1"/>
        <v>0.37028582770940854</v>
      </c>
      <c r="J17" s="165">
        <f t="shared" si="5"/>
        <v>1.8164428400025259E-2</v>
      </c>
      <c r="K17" s="164">
        <v>56946</v>
      </c>
      <c r="L17" s="164">
        <v>104116</v>
      </c>
      <c r="M17" s="164">
        <v>103068</v>
      </c>
      <c r="N17" s="164">
        <v>113511</v>
      </c>
      <c r="O17" s="164">
        <v>104063</v>
      </c>
      <c r="P17" s="165">
        <f t="shared" si="6"/>
        <v>-8.3234223995912293E-2</v>
      </c>
      <c r="Q17" s="179">
        <f t="shared" si="2"/>
        <v>0.82739788571629269</v>
      </c>
      <c r="R17" s="165">
        <f t="shared" si="7"/>
        <v>3.0261982815202211E-2</v>
      </c>
      <c r="S17" s="164">
        <v>67022</v>
      </c>
      <c r="T17" s="164">
        <v>123451</v>
      </c>
      <c r="U17" s="164">
        <v>117875</v>
      </c>
      <c r="V17" s="164">
        <v>127621</v>
      </c>
      <c r="W17" s="164">
        <v>117870</v>
      </c>
      <c r="X17" s="165">
        <f t="shared" si="8"/>
        <v>-7.6405920655691406E-2</v>
      </c>
      <c r="Y17" s="179">
        <f t="shared" si="3"/>
        <v>0.75867625555787654</v>
      </c>
      <c r="Z17" s="165">
        <f t="shared" si="0"/>
        <v>2.8828300476611595E-2</v>
      </c>
    </row>
    <row r="18" spans="1:26" x14ac:dyDescent="0.25">
      <c r="A18" s="162" t="s">
        <v>124</v>
      </c>
      <c r="B18" s="163" t="s">
        <v>124</v>
      </c>
      <c r="C18" s="164">
        <v>6294</v>
      </c>
      <c r="D18" s="164">
        <v>10411</v>
      </c>
      <c r="E18" s="164">
        <v>10566</v>
      </c>
      <c r="F18" s="164">
        <v>9886</v>
      </c>
      <c r="G18" s="164">
        <v>10604</v>
      </c>
      <c r="H18" s="165">
        <f t="shared" si="4"/>
        <v>7.262795872951644E-2</v>
      </c>
      <c r="I18" s="179">
        <f t="shared" si="1"/>
        <v>0.68477915475055617</v>
      </c>
      <c r="J18" s="165">
        <f t="shared" si="5"/>
        <v>1.3950575704633001E-2</v>
      </c>
      <c r="K18" s="164">
        <v>77431</v>
      </c>
      <c r="L18" s="164">
        <v>120097</v>
      </c>
      <c r="M18" s="164">
        <v>123521</v>
      </c>
      <c r="N18" s="164">
        <v>130398</v>
      </c>
      <c r="O18" s="164">
        <v>121641</v>
      </c>
      <c r="P18" s="165">
        <f t="shared" si="6"/>
        <v>-6.7155937974508806E-2</v>
      </c>
      <c r="Q18" s="179">
        <f t="shared" si="2"/>
        <v>0.57095995144063738</v>
      </c>
      <c r="R18" s="165">
        <f t="shared" si="7"/>
        <v>3.5373743324947506E-2</v>
      </c>
      <c r="S18" s="164">
        <v>83725</v>
      </c>
      <c r="T18" s="164">
        <v>130508</v>
      </c>
      <c r="U18" s="164">
        <v>134087</v>
      </c>
      <c r="V18" s="164">
        <v>140284</v>
      </c>
      <c r="W18" s="164">
        <v>132245</v>
      </c>
      <c r="X18" s="165">
        <f t="shared" si="8"/>
        <v>-5.7305180918707732E-2</v>
      </c>
      <c r="Y18" s="179">
        <f t="shared" si="3"/>
        <v>0.57951627351448187</v>
      </c>
      <c r="Z18" s="165">
        <f t="shared" si="0"/>
        <v>3.2793215915227311E-2</v>
      </c>
    </row>
    <row r="19" spans="1:26" x14ac:dyDescent="0.25">
      <c r="A19" s="162" t="s">
        <v>133</v>
      </c>
      <c r="B19" s="163" t="s">
        <v>133</v>
      </c>
      <c r="C19" s="164">
        <v>2149</v>
      </c>
      <c r="D19" s="164">
        <v>5595</v>
      </c>
      <c r="E19" s="164">
        <v>6018</v>
      </c>
      <c r="F19" s="164">
        <v>5527</v>
      </c>
      <c r="G19" s="164">
        <v>5989</v>
      </c>
      <c r="H19" s="165">
        <f t="shared" si="4"/>
        <v>8.358965080513836E-2</v>
      </c>
      <c r="I19" s="179">
        <f t="shared" si="1"/>
        <v>1.78687761749651</v>
      </c>
      <c r="J19" s="165">
        <f t="shared" si="5"/>
        <v>7.8791020270696944E-3</v>
      </c>
      <c r="K19" s="164">
        <v>12822</v>
      </c>
      <c r="L19" s="164">
        <v>35340</v>
      </c>
      <c r="M19" s="164">
        <v>38414</v>
      </c>
      <c r="N19" s="164">
        <v>36006</v>
      </c>
      <c r="O19" s="164">
        <v>33961</v>
      </c>
      <c r="P19" s="165">
        <f t="shared" si="6"/>
        <v>-5.6796089540632089E-2</v>
      </c>
      <c r="Q19" s="179">
        <f t="shared" si="2"/>
        <v>1.6486507565122448</v>
      </c>
      <c r="R19" s="165">
        <f t="shared" si="7"/>
        <v>9.8760097093787639E-3</v>
      </c>
      <c r="S19" s="164">
        <v>14971</v>
      </c>
      <c r="T19" s="164">
        <v>40935</v>
      </c>
      <c r="U19" s="164">
        <v>44432</v>
      </c>
      <c r="V19" s="164">
        <v>41533</v>
      </c>
      <c r="W19" s="164">
        <v>39950</v>
      </c>
      <c r="X19" s="165">
        <f t="shared" si="8"/>
        <v>-3.8114270580020704E-2</v>
      </c>
      <c r="Y19" s="179">
        <f t="shared" si="3"/>
        <v>1.6684924186761072</v>
      </c>
      <c r="Z19" s="165">
        <f t="shared" si="0"/>
        <v>1.0866587883578421E-2</v>
      </c>
    </row>
    <row r="20" spans="1:26" x14ac:dyDescent="0.25">
      <c r="A20" s="162" t="s">
        <v>136</v>
      </c>
      <c r="B20" s="163" t="s">
        <v>136</v>
      </c>
      <c r="C20" s="164">
        <v>1763</v>
      </c>
      <c r="D20" s="164">
        <v>3453</v>
      </c>
      <c r="E20" s="164">
        <v>4405</v>
      </c>
      <c r="F20" s="164">
        <v>3651</v>
      </c>
      <c r="G20" s="164">
        <v>3369</v>
      </c>
      <c r="H20" s="165">
        <f t="shared" si="4"/>
        <v>-7.7239112571898083E-2</v>
      </c>
      <c r="I20" s="179">
        <f t="shared" si="1"/>
        <v>0.91094724900737378</v>
      </c>
      <c r="J20" s="165">
        <f t="shared" si="5"/>
        <v>4.4322415644010354E-3</v>
      </c>
      <c r="K20" s="164">
        <v>10721</v>
      </c>
      <c r="L20" s="164">
        <v>31821</v>
      </c>
      <c r="M20" s="164">
        <v>40302</v>
      </c>
      <c r="N20" s="164">
        <v>37275</v>
      </c>
      <c r="O20" s="164">
        <v>32249</v>
      </c>
      <c r="P20" s="165">
        <f t="shared" si="6"/>
        <v>-0.13483568075117369</v>
      </c>
      <c r="Q20" s="179">
        <f t="shared" si="2"/>
        <v>2.0080216397724091</v>
      </c>
      <c r="R20" s="165">
        <f t="shared" si="7"/>
        <v>9.3781525019214912E-3</v>
      </c>
      <c r="S20" s="164">
        <v>12484</v>
      </c>
      <c r="T20" s="164">
        <v>35274</v>
      </c>
      <c r="U20" s="164">
        <v>44707</v>
      </c>
      <c r="V20" s="164">
        <v>40926</v>
      </c>
      <c r="W20" s="164">
        <v>35618</v>
      </c>
      <c r="X20" s="165">
        <f t="shared" si="8"/>
        <v>-0.12969750280994963</v>
      </c>
      <c r="Y20" s="179">
        <f t="shared" si="3"/>
        <v>1.8530919577058635</v>
      </c>
      <c r="Z20" s="165">
        <f t="shared" si="0"/>
        <v>1.0933843727744429E-2</v>
      </c>
    </row>
    <row r="21" spans="1:26" x14ac:dyDescent="0.25">
      <c r="A21" s="167" t="s">
        <v>149</v>
      </c>
      <c r="B21" s="168" t="s">
        <v>149</v>
      </c>
      <c r="C21" s="169">
        <f>C13-SUM(C14:C20)</f>
        <v>81543</v>
      </c>
      <c r="D21" s="169">
        <f>D13-SUM(D14:D20)</f>
        <v>177894</v>
      </c>
      <c r="E21" s="169">
        <f>E13-SUM(E14:E20)</f>
        <v>183114</v>
      </c>
      <c r="F21" s="169">
        <f>F13-SUM(F14:F20)</f>
        <v>202107</v>
      </c>
      <c r="G21" s="169">
        <f>G13-SUM(G14:G20)</f>
        <v>210661</v>
      </c>
      <c r="H21" s="170">
        <f t="shared" si="4"/>
        <v>4.2324115443799659E-2</v>
      </c>
      <c r="I21" s="180">
        <f t="shared" si="1"/>
        <v>1.5834345069472548</v>
      </c>
      <c r="J21" s="170">
        <f t="shared" si="5"/>
        <v>0.27714468394131392</v>
      </c>
      <c r="K21" s="169">
        <f>K13-SUM(K14:K20)</f>
        <v>293055</v>
      </c>
      <c r="L21" s="169">
        <f>L13-SUM(L14:L20)</f>
        <v>583188</v>
      </c>
      <c r="M21" s="169">
        <f>M13-SUM(M14:M20)</f>
        <v>662840</v>
      </c>
      <c r="N21" s="169">
        <f>N13-SUM(N14:N20)</f>
        <v>724464</v>
      </c>
      <c r="O21" s="169">
        <f>O13-SUM(O14:O20)</f>
        <v>719932</v>
      </c>
      <c r="P21" s="170">
        <f t="shared" si="6"/>
        <v>-6.255659356434573E-3</v>
      </c>
      <c r="Q21" s="180">
        <f t="shared" si="2"/>
        <v>1.4566446571462697</v>
      </c>
      <c r="R21" s="170">
        <f t="shared" si="7"/>
        <v>0.20935942469575311</v>
      </c>
      <c r="S21" s="169">
        <f>S13-SUM(S14:S20)</f>
        <v>374598</v>
      </c>
      <c r="T21" s="169">
        <f>T13-SUM(T14:T20)</f>
        <v>761082</v>
      </c>
      <c r="U21" s="169">
        <f>U13-SUM(U14:U20)</f>
        <v>845954</v>
      </c>
      <c r="V21" s="169">
        <f>V13-SUM(V14:V20)</f>
        <v>926571</v>
      </c>
      <c r="W21" s="169">
        <f>W13-SUM(W14:W20)</f>
        <v>930593</v>
      </c>
      <c r="X21" s="170">
        <f t="shared" si="8"/>
        <v>4.3407358961158327E-3</v>
      </c>
      <c r="Y21" s="180">
        <f t="shared" si="3"/>
        <v>1.4842444433766331</v>
      </c>
      <c r="Z21" s="170">
        <f t="shared" si="0"/>
        <v>0.20689218325676764</v>
      </c>
    </row>
    <row r="22" spans="1:26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" t="s">
        <v>0</v>
      </c>
      <c r="B23" s="156" t="s">
        <v>73</v>
      </c>
      <c r="C23" s="176">
        <f>C24+C27</f>
        <v>64946</v>
      </c>
      <c r="D23" s="176">
        <f>D24+D27</f>
        <v>165265</v>
      </c>
      <c r="E23" s="176">
        <f>E24+E27</f>
        <v>165626</v>
      </c>
      <c r="F23" s="176">
        <f>F24+F27</f>
        <v>152899</v>
      </c>
      <c r="G23" s="176">
        <f>G24+G27</f>
        <v>160603</v>
      </c>
      <c r="H23" s="177">
        <f>IFERROR(G23/F23-1,"-")</f>
        <v>5.0386202656655721E-2</v>
      </c>
      <c r="I23" s="177">
        <f t="shared" si="1"/>
        <v>1.4728697687309458</v>
      </c>
      <c r="J23" s="177">
        <f>G23/G$9</f>
        <v>0.21128859957479951</v>
      </c>
      <c r="K23" s="176">
        <f>K24+K27</f>
        <v>687822</v>
      </c>
      <c r="L23" s="176">
        <f>L24+L27</f>
        <v>1325364</v>
      </c>
      <c r="M23" s="176">
        <f>M24+M27</f>
        <v>1377896</v>
      </c>
      <c r="N23" s="176">
        <f>N24+N27</f>
        <v>1421021</v>
      </c>
      <c r="O23" s="176">
        <f>O24+O27</f>
        <v>1317842</v>
      </c>
      <c r="P23" s="177">
        <f>IFERROR(O23/N23-1,"-")</f>
        <v>-7.2609060668350378E-2</v>
      </c>
      <c r="Q23" s="177">
        <f t="shared" ref="Q23:Q86" si="9">IFERROR(O23/K23-1,"-")</f>
        <v>0.91596372317256503</v>
      </c>
      <c r="R23" s="177">
        <f>O23/O$9</f>
        <v>0.38323430957354399</v>
      </c>
      <c r="S23" s="176">
        <f>S24+S27</f>
        <v>752768</v>
      </c>
      <c r="T23" s="176">
        <f>T24+T27</f>
        <v>1490629</v>
      </c>
      <c r="U23" s="176">
        <f>U24+U27</f>
        <v>1543522</v>
      </c>
      <c r="V23" s="176">
        <f>V24+V27</f>
        <v>1573920</v>
      </c>
      <c r="W23" s="176">
        <f>W24+W27</f>
        <v>1478445</v>
      </c>
      <c r="X23" s="177">
        <f>IFERROR(W23/V23-1,"-")</f>
        <v>-6.0660643488868571E-2</v>
      </c>
      <c r="Y23" s="177">
        <f t="shared" ref="Y23:Y86" si="10">IFERROR(W23/S23-1,"-")</f>
        <v>0.96401148826730143</v>
      </c>
      <c r="Z23" s="177">
        <f t="shared" ref="Z23:Z35" si="11">U23/U$9</f>
        <v>0.37749409126838163</v>
      </c>
    </row>
    <row r="24" spans="1:26" x14ac:dyDescent="0.25">
      <c r="A24" s="1" t="s">
        <v>101</v>
      </c>
      <c r="B24" s="159" t="s">
        <v>102</v>
      </c>
      <c r="C24" s="160">
        <v>8952</v>
      </c>
      <c r="D24" s="160">
        <v>12689</v>
      </c>
      <c r="E24" s="160">
        <v>11591</v>
      </c>
      <c r="F24" s="160">
        <v>7728</v>
      </c>
      <c r="G24" s="160">
        <v>9219</v>
      </c>
      <c r="H24" s="161">
        <f>IFERROR(G24/F24-1,"-")</f>
        <v>0.19293478260869557</v>
      </c>
      <c r="I24" s="178">
        <f t="shared" si="1"/>
        <v>2.9825737265415597E-2</v>
      </c>
      <c r="J24" s="161">
        <f>G24/G$9</f>
        <v>1.212847580356579E-2</v>
      </c>
      <c r="K24" s="160">
        <v>198275</v>
      </c>
      <c r="L24" s="160">
        <v>161372</v>
      </c>
      <c r="M24" s="160">
        <v>131439</v>
      </c>
      <c r="N24" s="160">
        <v>120665</v>
      </c>
      <c r="O24" s="160">
        <v>102393</v>
      </c>
      <c r="P24" s="161">
        <f>IFERROR(O24/N24-1,"-")</f>
        <v>-0.15142750590477771</v>
      </c>
      <c r="Q24" s="178">
        <f t="shared" si="9"/>
        <v>-0.48358088513428321</v>
      </c>
      <c r="R24" s="161">
        <f>O24/O$9</f>
        <v>2.9776339394376482E-2</v>
      </c>
      <c r="S24" s="160">
        <v>207227</v>
      </c>
      <c r="T24" s="160">
        <v>174061</v>
      </c>
      <c r="U24" s="160">
        <v>143030</v>
      </c>
      <c r="V24" s="160">
        <v>128393</v>
      </c>
      <c r="W24" s="160">
        <v>111612</v>
      </c>
      <c r="X24" s="161">
        <f>IFERROR(W24/V24-1,"-")</f>
        <v>-0.13070027182167254</v>
      </c>
      <c r="Y24" s="178">
        <f t="shared" si="10"/>
        <v>-0.46140223040433925</v>
      </c>
      <c r="Z24" s="161">
        <f t="shared" si="11"/>
        <v>3.4980375967505889E-2</v>
      </c>
    </row>
    <row r="25" spans="1:26" x14ac:dyDescent="0.25">
      <c r="A25" s="162" t="s">
        <v>108</v>
      </c>
      <c r="B25" s="163" t="s">
        <v>108</v>
      </c>
      <c r="C25" s="164">
        <v>4418</v>
      </c>
      <c r="D25" s="164">
        <v>6088</v>
      </c>
      <c r="E25" s="164">
        <v>5369</v>
      </c>
      <c r="F25" s="164">
        <v>2401</v>
      </c>
      <c r="G25" s="164">
        <v>3104</v>
      </c>
      <c r="H25" s="165">
        <f>IFERROR(G25/F25-1,"-")</f>
        <v>0.29279466888796324</v>
      </c>
      <c r="I25" s="179">
        <f t="shared" si="1"/>
        <v>-0.29741964689904932</v>
      </c>
      <c r="J25" s="165">
        <f>G25/G$9</f>
        <v>4.0836087313448543E-3</v>
      </c>
      <c r="K25" s="164">
        <v>92809</v>
      </c>
      <c r="L25" s="164">
        <v>62381</v>
      </c>
      <c r="M25" s="164">
        <v>49550</v>
      </c>
      <c r="N25" s="164">
        <v>41611</v>
      </c>
      <c r="O25" s="164">
        <v>46937</v>
      </c>
      <c r="P25" s="165">
        <f>IFERROR(O25/N25-1,"-")</f>
        <v>0.12799500132176589</v>
      </c>
      <c r="Q25" s="179">
        <f t="shared" si="9"/>
        <v>-0.494262409895592</v>
      </c>
      <c r="R25" s="165">
        <f>O25/O$9</f>
        <v>1.3649488169639028E-2</v>
      </c>
      <c r="S25" s="164">
        <v>97227</v>
      </c>
      <c r="T25" s="164">
        <v>68469</v>
      </c>
      <c r="U25" s="164">
        <v>54919</v>
      </c>
      <c r="V25" s="164">
        <v>44012</v>
      </c>
      <c r="W25" s="164">
        <v>50041</v>
      </c>
      <c r="X25" s="165">
        <f>IFERROR(W25/V25-1,"-")</f>
        <v>0.13698536762701075</v>
      </c>
      <c r="Y25" s="179">
        <f t="shared" si="10"/>
        <v>-0.48531786437923619</v>
      </c>
      <c r="Z25" s="165">
        <f t="shared" si="11"/>
        <v>1.3431358930010878E-2</v>
      </c>
    </row>
    <row r="26" spans="1:26" x14ac:dyDescent="0.25">
      <c r="A26" s="162" t="s">
        <v>105</v>
      </c>
      <c r="B26" s="163" t="s">
        <v>105</v>
      </c>
      <c r="C26" s="164">
        <v>4534</v>
      </c>
      <c r="D26" s="164">
        <v>6601</v>
      </c>
      <c r="E26" s="164">
        <v>6222</v>
      </c>
      <c r="F26" s="164">
        <v>5327</v>
      </c>
      <c r="G26" s="164">
        <v>6115</v>
      </c>
      <c r="H26" s="165">
        <f>IFERROR(G26/F26-1,"-")</f>
        <v>0.14792566172329646</v>
      </c>
      <c r="I26" s="179">
        <f t="shared" si="1"/>
        <v>0.34869872077635633</v>
      </c>
      <c r="J26" s="165">
        <f>G26/G$9</f>
        <v>8.0448670722209365E-3</v>
      </c>
      <c r="K26" s="164">
        <v>105466</v>
      </c>
      <c r="L26" s="164">
        <v>98991</v>
      </c>
      <c r="M26" s="164">
        <v>81889</v>
      </c>
      <c r="N26" s="164">
        <v>79054</v>
      </c>
      <c r="O26" s="164">
        <v>55456</v>
      </c>
      <c r="P26" s="165">
        <f>IFERROR(O26/N26-1,"-")</f>
        <v>-0.29850481949047492</v>
      </c>
      <c r="Q26" s="179">
        <f t="shared" si="9"/>
        <v>-0.47418125272599698</v>
      </c>
      <c r="R26" s="165">
        <f>O26/O$9</f>
        <v>1.6126851224737455E-2</v>
      </c>
      <c r="S26" s="164">
        <v>110000</v>
      </c>
      <c r="T26" s="164">
        <v>105592</v>
      </c>
      <c r="U26" s="164">
        <v>88111</v>
      </c>
      <c r="V26" s="164">
        <v>84381</v>
      </c>
      <c r="W26" s="164">
        <v>61571</v>
      </c>
      <c r="X26" s="165">
        <f>IFERROR(W26/V26-1,"-")</f>
        <v>-0.27032151787724723</v>
      </c>
      <c r="Y26" s="179">
        <f t="shared" si="10"/>
        <v>-0.44026363636363641</v>
      </c>
      <c r="Z26" s="165">
        <f t="shared" si="11"/>
        <v>2.1549017037495011E-2</v>
      </c>
    </row>
    <row r="27" spans="1:26" x14ac:dyDescent="0.25">
      <c r="A27" s="1" t="s">
        <v>150</v>
      </c>
      <c r="B27" s="159" t="s">
        <v>112</v>
      </c>
      <c r="C27" s="160">
        <v>55994</v>
      </c>
      <c r="D27" s="160">
        <v>152576</v>
      </c>
      <c r="E27" s="160">
        <v>154035</v>
      </c>
      <c r="F27" s="160">
        <v>145171</v>
      </c>
      <c r="G27" s="160">
        <v>151384</v>
      </c>
      <c r="H27" s="161">
        <f>IFERROR(G27/F27-1,"-")</f>
        <v>4.2797803969112369E-2</v>
      </c>
      <c r="I27" s="178">
        <f t="shared" si="1"/>
        <v>1.7035753830767582</v>
      </c>
      <c r="J27" s="161">
        <f>G27/G$9</f>
        <v>0.19916012377123371</v>
      </c>
      <c r="K27" s="160">
        <v>489547</v>
      </c>
      <c r="L27" s="160">
        <v>1163992</v>
      </c>
      <c r="M27" s="160">
        <v>1246457</v>
      </c>
      <c r="N27" s="160">
        <v>1300356</v>
      </c>
      <c r="O27" s="160">
        <v>1215449</v>
      </c>
      <c r="P27" s="161">
        <f>IFERROR(O27/N27-1,"-")</f>
        <v>-6.5295196084764529E-2</v>
      </c>
      <c r="Q27" s="178">
        <f t="shared" si="9"/>
        <v>1.4828034897568569</v>
      </c>
      <c r="R27" s="161">
        <f>O27/O$9</f>
        <v>0.35345797017916752</v>
      </c>
      <c r="S27" s="160">
        <v>545541</v>
      </c>
      <c r="T27" s="160">
        <v>1316568</v>
      </c>
      <c r="U27" s="160">
        <v>1400492</v>
      </c>
      <c r="V27" s="160">
        <v>1445527</v>
      </c>
      <c r="W27" s="160">
        <v>1366833</v>
      </c>
      <c r="X27" s="161">
        <f>IFERROR(W27/V27-1,"-")</f>
        <v>-5.44396611062955E-2</v>
      </c>
      <c r="Y27" s="178">
        <f t="shared" si="10"/>
        <v>1.5054633840536273</v>
      </c>
      <c r="Z27" s="161">
        <f t="shared" si="11"/>
        <v>0.34251371530087577</v>
      </c>
    </row>
    <row r="28" spans="1:26" x14ac:dyDescent="0.25">
      <c r="A28" s="162" t="s">
        <v>115</v>
      </c>
      <c r="B28" s="163" t="s">
        <v>115</v>
      </c>
      <c r="C28" s="164">
        <v>16270</v>
      </c>
      <c r="D28" s="164">
        <v>66823</v>
      </c>
      <c r="E28" s="164">
        <v>69319</v>
      </c>
      <c r="F28" s="164">
        <v>63618</v>
      </c>
      <c r="G28" s="164">
        <v>64714</v>
      </c>
      <c r="H28" s="165">
        <f t="shared" ref="H28:H35" si="12">IFERROR(G28/F28-1,"-")</f>
        <v>1.7227828601968032E-2</v>
      </c>
      <c r="I28" s="179">
        <f t="shared" si="1"/>
        <v>2.9775046097111248</v>
      </c>
      <c r="J28" s="165">
        <f t="shared" ref="J28:J35" si="13">G28/G$9</f>
        <v>8.5137453427915885E-2</v>
      </c>
      <c r="K28" s="164">
        <v>159037</v>
      </c>
      <c r="L28" s="164">
        <v>590382</v>
      </c>
      <c r="M28" s="164">
        <v>640725</v>
      </c>
      <c r="N28" s="164">
        <v>669764</v>
      </c>
      <c r="O28" s="164">
        <v>630571</v>
      </c>
      <c r="P28" s="165">
        <f t="shared" ref="P28:P35" si="14">IFERROR(O28/N28-1,"-")</f>
        <v>-5.8517627104472614E-2</v>
      </c>
      <c r="Q28" s="179">
        <f t="shared" si="9"/>
        <v>2.9649326886196294</v>
      </c>
      <c r="R28" s="165">
        <f t="shared" ref="R28:R35" si="15">O28/O$9</f>
        <v>0.18337284881047897</v>
      </c>
      <c r="S28" s="164">
        <v>175307</v>
      </c>
      <c r="T28" s="164">
        <v>657205</v>
      </c>
      <c r="U28" s="164">
        <v>710044</v>
      </c>
      <c r="V28" s="164">
        <v>733382</v>
      </c>
      <c r="W28" s="164">
        <v>695285</v>
      </c>
      <c r="X28" s="165">
        <f t="shared" ref="X28:X35" si="16">IFERROR(W28/V28-1,"-")</f>
        <v>-5.1947007153161695E-2</v>
      </c>
      <c r="Y28" s="179">
        <f t="shared" si="10"/>
        <v>2.966099471213357</v>
      </c>
      <c r="Z28" s="165">
        <f t="shared" si="11"/>
        <v>0.17365312223639623</v>
      </c>
    </row>
    <row r="29" spans="1:26" x14ac:dyDescent="0.25">
      <c r="A29" s="162" t="s">
        <v>118</v>
      </c>
      <c r="B29" s="163" t="s">
        <v>118</v>
      </c>
      <c r="C29" s="164">
        <v>14336</v>
      </c>
      <c r="D29" s="164">
        <v>27397</v>
      </c>
      <c r="E29" s="164">
        <v>30224</v>
      </c>
      <c r="F29" s="164">
        <v>29376</v>
      </c>
      <c r="G29" s="164">
        <v>30419</v>
      </c>
      <c r="H29" s="165">
        <f t="shared" si="12"/>
        <v>3.5505174291939001E-2</v>
      </c>
      <c r="I29" s="179">
        <f t="shared" si="1"/>
        <v>1.1218610491071428</v>
      </c>
      <c r="J29" s="165">
        <f t="shared" si="13"/>
        <v>4.0019102448060284E-2</v>
      </c>
      <c r="K29" s="164">
        <v>81095</v>
      </c>
      <c r="L29" s="164">
        <v>128496</v>
      </c>
      <c r="M29" s="164">
        <v>137354</v>
      </c>
      <c r="N29" s="164">
        <v>137486</v>
      </c>
      <c r="O29" s="164">
        <v>125843</v>
      </c>
      <c r="P29" s="165">
        <f t="shared" si="14"/>
        <v>-8.4684986107676385E-2</v>
      </c>
      <c r="Q29" s="179">
        <f t="shared" si="9"/>
        <v>0.55179727480115903</v>
      </c>
      <c r="R29" s="165">
        <f t="shared" si="15"/>
        <v>3.6595703596989243E-2</v>
      </c>
      <c r="S29" s="164">
        <v>95431</v>
      </c>
      <c r="T29" s="164">
        <v>155893</v>
      </c>
      <c r="U29" s="164">
        <v>167578</v>
      </c>
      <c r="V29" s="164">
        <v>166862</v>
      </c>
      <c r="W29" s="164">
        <v>156262</v>
      </c>
      <c r="X29" s="165">
        <f t="shared" si="16"/>
        <v>-6.3525548057676406E-2</v>
      </c>
      <c r="Y29" s="179">
        <f t="shared" si="10"/>
        <v>0.63743437667005476</v>
      </c>
      <c r="Z29" s="165">
        <f t="shared" si="11"/>
        <v>4.098399946782285E-2</v>
      </c>
    </row>
    <row r="30" spans="1:26" x14ac:dyDescent="0.25">
      <c r="A30" s="162" t="s">
        <v>121</v>
      </c>
      <c r="B30" s="163" t="s">
        <v>121</v>
      </c>
      <c r="C30" s="164">
        <v>4987</v>
      </c>
      <c r="D30" s="164">
        <v>4132</v>
      </c>
      <c r="E30" s="164">
        <v>2982</v>
      </c>
      <c r="F30" s="164">
        <v>3034</v>
      </c>
      <c r="G30" s="164">
        <v>3330</v>
      </c>
      <c r="H30" s="165">
        <f t="shared" si="12"/>
        <v>9.7560975609756184E-2</v>
      </c>
      <c r="I30" s="179">
        <f t="shared" si="1"/>
        <v>-0.33226388610387003</v>
      </c>
      <c r="J30" s="165">
        <f t="shared" si="13"/>
        <v>4.3809333361399371E-3</v>
      </c>
      <c r="K30" s="164">
        <v>30800</v>
      </c>
      <c r="L30" s="164">
        <v>48228</v>
      </c>
      <c r="M30" s="164">
        <v>43563</v>
      </c>
      <c r="N30" s="164">
        <v>39137</v>
      </c>
      <c r="O30" s="164">
        <v>36886</v>
      </c>
      <c r="P30" s="165">
        <f t="shared" si="14"/>
        <v>-5.7515905664716205E-2</v>
      </c>
      <c r="Q30" s="179">
        <f t="shared" si="9"/>
        <v>0.19759740259740255</v>
      </c>
      <c r="R30" s="165">
        <f t="shared" si="15"/>
        <v>1.0726612706932807E-2</v>
      </c>
      <c r="S30" s="164">
        <v>35787</v>
      </c>
      <c r="T30" s="164">
        <v>52360</v>
      </c>
      <c r="U30" s="164">
        <v>46545</v>
      </c>
      <c r="V30" s="164">
        <v>42171</v>
      </c>
      <c r="W30" s="164">
        <v>40216</v>
      </c>
      <c r="X30" s="165">
        <f t="shared" si="16"/>
        <v>-4.635887221076096E-2</v>
      </c>
      <c r="Y30" s="179">
        <f t="shared" si="10"/>
        <v>0.12376002458993485</v>
      </c>
      <c r="Z30" s="165">
        <f t="shared" si="11"/>
        <v>1.1383357333479421E-2</v>
      </c>
    </row>
    <row r="31" spans="1:26" x14ac:dyDescent="0.25">
      <c r="A31" s="162" t="s">
        <v>128</v>
      </c>
      <c r="B31" s="163" t="s">
        <v>128</v>
      </c>
      <c r="C31" s="164">
        <v>3938</v>
      </c>
      <c r="D31" s="164">
        <v>7950</v>
      </c>
      <c r="E31" s="164">
        <v>4040</v>
      </c>
      <c r="F31" s="164">
        <v>3255</v>
      </c>
      <c r="G31" s="164">
        <v>3744</v>
      </c>
      <c r="H31" s="165">
        <f t="shared" si="12"/>
        <v>0.15023041474654386</v>
      </c>
      <c r="I31" s="179">
        <f t="shared" si="1"/>
        <v>-4.9263585576434732E-2</v>
      </c>
      <c r="J31" s="165">
        <f t="shared" si="13"/>
        <v>4.9255899130654429E-3</v>
      </c>
      <c r="K31" s="164">
        <v>32115</v>
      </c>
      <c r="L31" s="164">
        <v>56445</v>
      </c>
      <c r="M31" s="164">
        <v>53432</v>
      </c>
      <c r="N31" s="164">
        <v>57796</v>
      </c>
      <c r="O31" s="164">
        <v>53210</v>
      </c>
      <c r="P31" s="165">
        <f t="shared" si="14"/>
        <v>-7.9348051768288408E-2</v>
      </c>
      <c r="Q31" s="179">
        <f t="shared" si="9"/>
        <v>0.6568581659660595</v>
      </c>
      <c r="R31" s="165">
        <f t="shared" si="15"/>
        <v>1.5473704444393391E-2</v>
      </c>
      <c r="S31" s="164">
        <v>36053</v>
      </c>
      <c r="T31" s="164">
        <v>64395</v>
      </c>
      <c r="U31" s="164">
        <v>57472</v>
      </c>
      <c r="V31" s="164">
        <v>61051</v>
      </c>
      <c r="W31" s="164">
        <v>56954</v>
      </c>
      <c r="X31" s="165">
        <f t="shared" si="16"/>
        <v>-6.7107827881607185E-2</v>
      </c>
      <c r="Y31" s="179">
        <f t="shared" si="10"/>
        <v>0.57972984217679535</v>
      </c>
      <c r="Z31" s="165">
        <f t="shared" si="11"/>
        <v>1.4055737730577491E-2</v>
      </c>
    </row>
    <row r="32" spans="1:26" x14ac:dyDescent="0.25">
      <c r="A32" s="162" t="s">
        <v>124</v>
      </c>
      <c r="B32" s="163" t="s">
        <v>124</v>
      </c>
      <c r="C32" s="164">
        <v>2232</v>
      </c>
      <c r="D32" s="164">
        <v>4497</v>
      </c>
      <c r="E32" s="164">
        <v>3231</v>
      </c>
      <c r="F32" s="164">
        <v>2567</v>
      </c>
      <c r="G32" s="164">
        <v>2688</v>
      </c>
      <c r="H32" s="165">
        <f t="shared" si="12"/>
        <v>4.713673548889763E-2</v>
      </c>
      <c r="I32" s="179">
        <f t="shared" si="1"/>
        <v>0.20430107526881724</v>
      </c>
      <c r="J32" s="165">
        <f t="shared" si="13"/>
        <v>3.536320963226472E-3</v>
      </c>
      <c r="K32" s="164">
        <v>46414</v>
      </c>
      <c r="L32" s="164">
        <v>73182</v>
      </c>
      <c r="M32" s="164">
        <v>71425</v>
      </c>
      <c r="N32" s="164">
        <v>73828</v>
      </c>
      <c r="O32" s="164">
        <v>70496</v>
      </c>
      <c r="P32" s="165">
        <f t="shared" si="14"/>
        <v>-4.5131928265698673E-2</v>
      </c>
      <c r="Q32" s="179">
        <f t="shared" si="9"/>
        <v>0.51885207049597115</v>
      </c>
      <c r="R32" s="165">
        <f t="shared" si="15"/>
        <v>2.0500550056605085E-2</v>
      </c>
      <c r="S32" s="164">
        <v>48646</v>
      </c>
      <c r="T32" s="164">
        <v>77679</v>
      </c>
      <c r="U32" s="164">
        <v>74656</v>
      </c>
      <c r="V32" s="164">
        <v>76395</v>
      </c>
      <c r="W32" s="164">
        <v>73184</v>
      </c>
      <c r="X32" s="165">
        <f t="shared" si="16"/>
        <v>-4.2031546567183664E-2</v>
      </c>
      <c r="Y32" s="179">
        <f t="shared" si="10"/>
        <v>0.50441968507174284</v>
      </c>
      <c r="Z32" s="165">
        <f t="shared" si="11"/>
        <v>1.8258372007481784E-2</v>
      </c>
    </row>
    <row r="33" spans="1:26" x14ac:dyDescent="0.25">
      <c r="A33" s="162" t="s">
        <v>133</v>
      </c>
      <c r="B33" s="163" t="s">
        <v>133</v>
      </c>
      <c r="C33" s="164">
        <v>590</v>
      </c>
      <c r="D33" s="164">
        <v>1708</v>
      </c>
      <c r="E33" s="164">
        <v>2116</v>
      </c>
      <c r="F33" s="164">
        <v>2577</v>
      </c>
      <c r="G33" s="164">
        <v>2806</v>
      </c>
      <c r="H33" s="165">
        <f t="shared" si="12"/>
        <v>8.886301901435778E-2</v>
      </c>
      <c r="I33" s="179">
        <f t="shared" si="1"/>
        <v>3.7559322033898308</v>
      </c>
      <c r="J33" s="165">
        <f t="shared" si="13"/>
        <v>3.6915612436062054E-3</v>
      </c>
      <c r="K33" s="164">
        <v>5697</v>
      </c>
      <c r="L33" s="164">
        <v>18357</v>
      </c>
      <c r="M33" s="164">
        <v>18855</v>
      </c>
      <c r="N33" s="164">
        <v>18273</v>
      </c>
      <c r="O33" s="164">
        <v>16305</v>
      </c>
      <c r="P33" s="165">
        <f t="shared" si="14"/>
        <v>-0.10769988507634209</v>
      </c>
      <c r="Q33" s="179">
        <f t="shared" si="9"/>
        <v>1.8620326487625065</v>
      </c>
      <c r="R33" s="165">
        <f t="shared" si="15"/>
        <v>4.7415664530320286E-3</v>
      </c>
      <c r="S33" s="164">
        <v>6287</v>
      </c>
      <c r="T33" s="164">
        <v>20065</v>
      </c>
      <c r="U33" s="164">
        <v>20971</v>
      </c>
      <c r="V33" s="164">
        <v>20850</v>
      </c>
      <c r="W33" s="164">
        <v>19111</v>
      </c>
      <c r="X33" s="165">
        <f t="shared" si="16"/>
        <v>-8.3405275779376509E-2</v>
      </c>
      <c r="Y33" s="179">
        <f t="shared" si="10"/>
        <v>2.0397645936058533</v>
      </c>
      <c r="Z33" s="165">
        <f t="shared" si="11"/>
        <v>5.1288083927467382E-3</v>
      </c>
    </row>
    <row r="34" spans="1:26" x14ac:dyDescent="0.25">
      <c r="A34" s="162" t="s">
        <v>136</v>
      </c>
      <c r="B34" s="163" t="s">
        <v>136</v>
      </c>
      <c r="C34" s="164">
        <v>195</v>
      </c>
      <c r="D34" s="164">
        <v>794</v>
      </c>
      <c r="E34" s="164">
        <v>833</v>
      </c>
      <c r="F34" s="164">
        <v>620</v>
      </c>
      <c r="G34" s="164">
        <v>522</v>
      </c>
      <c r="H34" s="165">
        <f t="shared" si="12"/>
        <v>-0.15806451612903227</v>
      </c>
      <c r="I34" s="179">
        <f t="shared" si="1"/>
        <v>1.6769230769230767</v>
      </c>
      <c r="J34" s="165">
        <f t="shared" si="13"/>
        <v>6.8674090134085506E-4</v>
      </c>
      <c r="K34" s="164">
        <v>4211</v>
      </c>
      <c r="L34" s="164">
        <v>16482</v>
      </c>
      <c r="M34" s="164">
        <v>21196</v>
      </c>
      <c r="N34" s="164">
        <v>19378</v>
      </c>
      <c r="O34" s="164">
        <v>16679</v>
      </c>
      <c r="P34" s="165">
        <f t="shared" si="14"/>
        <v>-0.1392816596139953</v>
      </c>
      <c r="Q34" s="179">
        <f t="shared" si="9"/>
        <v>2.960816908097839</v>
      </c>
      <c r="R34" s="165">
        <f t="shared" si="15"/>
        <v>4.8503273149415032E-3</v>
      </c>
      <c r="S34" s="164">
        <v>4406</v>
      </c>
      <c r="T34" s="164">
        <v>17276</v>
      </c>
      <c r="U34" s="164">
        <v>22029</v>
      </c>
      <c r="V34" s="164">
        <v>19998</v>
      </c>
      <c r="W34" s="164">
        <v>17201</v>
      </c>
      <c r="X34" s="165">
        <f t="shared" si="16"/>
        <v>-0.13986398639863984</v>
      </c>
      <c r="Y34" s="179">
        <f t="shared" si="10"/>
        <v>2.9039945528824331</v>
      </c>
      <c r="Z34" s="165">
        <f t="shared" si="11"/>
        <v>5.3875599677563257E-3</v>
      </c>
    </row>
    <row r="35" spans="1:26" x14ac:dyDescent="0.25">
      <c r="A35" s="167" t="s">
        <v>149</v>
      </c>
      <c r="B35" s="168" t="s">
        <v>149</v>
      </c>
      <c r="C35" s="169">
        <f>C27-SUM(C28:C34)</f>
        <v>13446</v>
      </c>
      <c r="D35" s="169">
        <f>D27-SUM(D28:D34)</f>
        <v>39275</v>
      </c>
      <c r="E35" s="169">
        <f>E27-SUM(E28:E34)</f>
        <v>41290</v>
      </c>
      <c r="F35" s="169">
        <f>F27-SUM(F28:F34)</f>
        <v>40124</v>
      </c>
      <c r="G35" s="169">
        <f>G27-SUM(G28:G34)</f>
        <v>43161</v>
      </c>
      <c r="H35" s="170">
        <f t="shared" si="12"/>
        <v>7.5690359884358571E-2</v>
      </c>
      <c r="I35" s="180">
        <f t="shared" si="1"/>
        <v>2.2099509147701917</v>
      </c>
      <c r="J35" s="170">
        <f t="shared" si="13"/>
        <v>5.678242153787863E-2</v>
      </c>
      <c r="K35" s="169">
        <f>K27-SUM(K28:K34)</f>
        <v>130178</v>
      </c>
      <c r="L35" s="169">
        <f>L27-SUM(L28:L34)</f>
        <v>232420</v>
      </c>
      <c r="M35" s="169">
        <f>M27-SUM(M28:M34)</f>
        <v>259907</v>
      </c>
      <c r="N35" s="169">
        <f>N27-SUM(N28:N34)</f>
        <v>284694</v>
      </c>
      <c r="O35" s="169">
        <f>O27-SUM(O28:O34)</f>
        <v>265459</v>
      </c>
      <c r="P35" s="170">
        <f t="shared" si="14"/>
        <v>-6.7563770223468045E-2</v>
      </c>
      <c r="Q35" s="180">
        <f t="shared" si="9"/>
        <v>1.039200172072086</v>
      </c>
      <c r="R35" s="170">
        <f t="shared" si="15"/>
        <v>7.7196656795794502E-2</v>
      </c>
      <c r="S35" s="169">
        <f>S27-SUM(S28:S34)</f>
        <v>143624</v>
      </c>
      <c r="T35" s="169">
        <f>T27-SUM(T28:T34)</f>
        <v>271695</v>
      </c>
      <c r="U35" s="169">
        <f>U27-SUM(U28:U34)</f>
        <v>301197</v>
      </c>
      <c r="V35" s="169">
        <f>V27-SUM(V28:V34)</f>
        <v>324818</v>
      </c>
      <c r="W35" s="169">
        <f>W27-SUM(W28:W34)</f>
        <v>308620</v>
      </c>
      <c r="X35" s="170">
        <f t="shared" si="16"/>
        <v>-4.9867926038581589E-2</v>
      </c>
      <c r="Y35" s="180">
        <f t="shared" si="10"/>
        <v>1.1488052136133238</v>
      </c>
      <c r="Z35" s="170">
        <f t="shared" si="11"/>
        <v>7.3662758164614914E-2</v>
      </c>
    </row>
    <row r="36" spans="1:26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</row>
    <row r="37" spans="1:26" x14ac:dyDescent="0.25">
      <c r="A37" s="1" t="s">
        <v>0</v>
      </c>
      <c r="B37" s="156" t="s">
        <v>73</v>
      </c>
      <c r="C37" s="176">
        <f>C38+C41</f>
        <v>50672</v>
      </c>
      <c r="D37" s="176">
        <f>D38+D41</f>
        <v>179190</v>
      </c>
      <c r="E37" s="176">
        <f>E38+E41</f>
        <v>201032</v>
      </c>
      <c r="F37" s="176">
        <f>F38+F41</f>
        <v>210205</v>
      </c>
      <c r="G37" s="176">
        <f>G38+G41</f>
        <v>189976</v>
      </c>
      <c r="H37" s="177">
        <f>IFERROR(G37/F37-1,"-")</f>
        <v>-9.6234628101139363E-2</v>
      </c>
      <c r="I37" s="177">
        <f t="shared" si="1"/>
        <v>2.7491316703504896</v>
      </c>
      <c r="J37" s="177">
        <f>G37/G$9</f>
        <v>0.24993158902898521</v>
      </c>
      <c r="K37" s="176">
        <f>K38+K41</f>
        <v>206077</v>
      </c>
      <c r="L37" s="176">
        <f>L38+L41</f>
        <v>573367</v>
      </c>
      <c r="M37" s="176">
        <f>M38+M41</f>
        <v>609879</v>
      </c>
      <c r="N37" s="176">
        <f>N38+N41</f>
        <v>651234</v>
      </c>
      <c r="O37" s="176">
        <f>O38+O41</f>
        <v>686791</v>
      </c>
      <c r="P37" s="177">
        <f>IFERROR(O37/N37-1,"-")</f>
        <v>5.4599422020348953E-2</v>
      </c>
      <c r="Q37" s="177">
        <f t="shared" si="9"/>
        <v>2.3326911785400601</v>
      </c>
      <c r="R37" s="177">
        <f>O37/O$9</f>
        <v>0.19972187463013311</v>
      </c>
      <c r="S37" s="176">
        <f>S38+S41</f>
        <v>256749</v>
      </c>
      <c r="T37" s="176">
        <f>T38+T41</f>
        <v>752557</v>
      </c>
      <c r="U37" s="176">
        <f>U38+U41</f>
        <v>810911</v>
      </c>
      <c r="V37" s="176">
        <f>V38+V41</f>
        <v>861439</v>
      </c>
      <c r="W37" s="176">
        <f>W38+W41</f>
        <v>876767</v>
      </c>
      <c r="X37" s="177">
        <f>IFERROR(W37/V37-1,"-")</f>
        <v>1.7793482765465773E-2</v>
      </c>
      <c r="Y37" s="177">
        <f t="shared" si="10"/>
        <v>2.4148799021612546</v>
      </c>
      <c r="Z37" s="177">
        <f t="shared" ref="Z37:Z49" si="17">U37/U$9</f>
        <v>0.19832183217636976</v>
      </c>
    </row>
    <row r="38" spans="1:26" x14ac:dyDescent="0.25">
      <c r="A38" s="1" t="s">
        <v>101</v>
      </c>
      <c r="B38" s="159" t="s">
        <v>102</v>
      </c>
      <c r="C38" s="160">
        <v>6062</v>
      </c>
      <c r="D38" s="160">
        <v>22234</v>
      </c>
      <c r="E38" s="160">
        <v>28199</v>
      </c>
      <c r="F38" s="160">
        <v>31522</v>
      </c>
      <c r="G38" s="160">
        <v>21772</v>
      </c>
      <c r="H38" s="161">
        <f>IFERROR(G38/F38-1,"-")</f>
        <v>-0.30930778503902034</v>
      </c>
      <c r="I38" s="178">
        <f t="shared" si="1"/>
        <v>2.5915539425932037</v>
      </c>
      <c r="J38" s="161">
        <f>G38/G$9</f>
        <v>2.8643147325657273E-2</v>
      </c>
      <c r="K38" s="160">
        <v>33772</v>
      </c>
      <c r="L38" s="160">
        <v>60854</v>
      </c>
      <c r="M38" s="160">
        <v>53463</v>
      </c>
      <c r="N38" s="160">
        <v>49257</v>
      </c>
      <c r="O38" s="160">
        <v>58204</v>
      </c>
      <c r="P38" s="161">
        <f>IFERROR(O38/N38-1,"-")</f>
        <v>0.18163915788618867</v>
      </c>
      <c r="Q38" s="178">
        <f t="shared" si="9"/>
        <v>0.72343953571005559</v>
      </c>
      <c r="R38" s="161">
        <f>O38/O$9</f>
        <v>1.6925981835772843E-2</v>
      </c>
      <c r="S38" s="160">
        <v>39834</v>
      </c>
      <c r="T38" s="160">
        <v>83088</v>
      </c>
      <c r="U38" s="160">
        <v>81662</v>
      </c>
      <c r="V38" s="160">
        <v>80779</v>
      </c>
      <c r="W38" s="160">
        <v>79976</v>
      </c>
      <c r="X38" s="161">
        <f>IFERROR(W38/V38-1,"-")</f>
        <v>-9.9407024102798891E-3</v>
      </c>
      <c r="Y38" s="178">
        <f t="shared" si="10"/>
        <v>1.0077320881658882</v>
      </c>
      <c r="Z38" s="161">
        <f t="shared" si="17"/>
        <v>1.9971806350125611E-2</v>
      </c>
    </row>
    <row r="39" spans="1:26" x14ac:dyDescent="0.25">
      <c r="A39" s="162" t="s">
        <v>108</v>
      </c>
      <c r="B39" s="163" t="s">
        <v>108</v>
      </c>
      <c r="C39" s="164">
        <v>4351</v>
      </c>
      <c r="D39" s="164">
        <v>9363</v>
      </c>
      <c r="E39" s="164">
        <v>15617</v>
      </c>
      <c r="F39" s="164">
        <v>21291</v>
      </c>
      <c r="G39" s="164">
        <v>11825</v>
      </c>
      <c r="H39" s="165">
        <f>IFERROR(G39/F39-1,"-")</f>
        <v>-0.44460100511953404</v>
      </c>
      <c r="I39" s="179">
        <f t="shared" si="1"/>
        <v>1.717766030797518</v>
      </c>
      <c r="J39" s="165">
        <f>G39/G$9</f>
        <v>1.5556917927884311E-2</v>
      </c>
      <c r="K39" s="164">
        <v>4726</v>
      </c>
      <c r="L39" s="164">
        <v>9315</v>
      </c>
      <c r="M39" s="164">
        <v>14016</v>
      </c>
      <c r="N39" s="164">
        <v>10087</v>
      </c>
      <c r="O39" s="164">
        <v>18014</v>
      </c>
      <c r="P39" s="165">
        <f>IFERROR(O39/N39-1,"-")</f>
        <v>0.78586299196986209</v>
      </c>
      <c r="Q39" s="179">
        <f t="shared" si="9"/>
        <v>2.8116800677105376</v>
      </c>
      <c r="R39" s="165">
        <f>O39/O$9</f>
        <v>5.238551247158477E-3</v>
      </c>
      <c r="S39" s="164">
        <v>9077</v>
      </c>
      <c r="T39" s="164">
        <v>18678</v>
      </c>
      <c r="U39" s="164">
        <v>29633</v>
      </c>
      <c r="V39" s="164">
        <v>31378</v>
      </c>
      <c r="W39" s="164">
        <v>29839</v>
      </c>
      <c r="X39" s="165">
        <f>IFERROR(W39/V39-1,"-")</f>
        <v>-4.9047103065842257E-2</v>
      </c>
      <c r="Y39" s="179">
        <f t="shared" si="10"/>
        <v>2.2873195989864494</v>
      </c>
      <c r="Z39" s="165">
        <f t="shared" si="17"/>
        <v>7.2472452006229603E-3</v>
      </c>
    </row>
    <row r="40" spans="1:26" x14ac:dyDescent="0.25">
      <c r="A40" s="162" t="s">
        <v>105</v>
      </c>
      <c r="B40" s="163" t="s">
        <v>105</v>
      </c>
      <c r="C40" s="164">
        <v>1711</v>
      </c>
      <c r="D40" s="164">
        <v>12871</v>
      </c>
      <c r="E40" s="164">
        <v>12582</v>
      </c>
      <c r="F40" s="164">
        <v>10231</v>
      </c>
      <c r="G40" s="164">
        <v>9947</v>
      </c>
      <c r="H40" s="165">
        <f>IFERROR(G40/F40-1,"-")</f>
        <v>-2.7758772358518202E-2</v>
      </c>
      <c r="I40" s="179">
        <f t="shared" si="1"/>
        <v>4.8135593220338979</v>
      </c>
      <c r="J40" s="165">
        <f>G40/G$9</f>
        <v>1.308622939777296E-2</v>
      </c>
      <c r="K40" s="164">
        <v>29046</v>
      </c>
      <c r="L40" s="164">
        <v>51539</v>
      </c>
      <c r="M40" s="164">
        <v>39447</v>
      </c>
      <c r="N40" s="164">
        <v>39170</v>
      </c>
      <c r="O40" s="164">
        <v>40190</v>
      </c>
      <c r="P40" s="165">
        <f>IFERROR(O40/N40-1,"-")</f>
        <v>2.6040336992596336E-2</v>
      </c>
      <c r="Q40" s="179">
        <f t="shared" si="9"/>
        <v>0.3836672863733388</v>
      </c>
      <c r="R40" s="165">
        <f>O40/O$9</f>
        <v>1.1687430588614366E-2</v>
      </c>
      <c r="S40" s="164">
        <v>30757</v>
      </c>
      <c r="T40" s="164">
        <v>64410</v>
      </c>
      <c r="U40" s="164">
        <v>52029</v>
      </c>
      <c r="V40" s="164">
        <v>49401</v>
      </c>
      <c r="W40" s="164">
        <v>50137</v>
      </c>
      <c r="X40" s="165">
        <f>IFERROR(W40/V40-1,"-")</f>
        <v>1.48984838363595E-2</v>
      </c>
      <c r="Y40" s="179">
        <f t="shared" si="10"/>
        <v>0.63010046493481164</v>
      </c>
      <c r="Z40" s="165">
        <f t="shared" si="17"/>
        <v>1.2724561149502649E-2</v>
      </c>
    </row>
    <row r="41" spans="1:26" x14ac:dyDescent="0.25">
      <c r="A41" s="1" t="s">
        <v>150</v>
      </c>
      <c r="B41" s="159" t="s">
        <v>112</v>
      </c>
      <c r="C41" s="160">
        <v>44610</v>
      </c>
      <c r="D41" s="160">
        <v>156956</v>
      </c>
      <c r="E41" s="160">
        <v>172833</v>
      </c>
      <c r="F41" s="160">
        <v>178683</v>
      </c>
      <c r="G41" s="160">
        <v>168204</v>
      </c>
      <c r="H41" s="161">
        <f>IFERROR(G41/F41-1,"-")</f>
        <v>-5.8645758130320136E-2</v>
      </c>
      <c r="I41" s="178">
        <f t="shared" si="1"/>
        <v>2.770544720914593</v>
      </c>
      <c r="J41" s="161">
        <f>G41/G$9</f>
        <v>0.22128844170332793</v>
      </c>
      <c r="K41" s="160">
        <v>172305</v>
      </c>
      <c r="L41" s="160">
        <v>512513</v>
      </c>
      <c r="M41" s="160">
        <v>556416</v>
      </c>
      <c r="N41" s="160">
        <v>601977</v>
      </c>
      <c r="O41" s="160">
        <v>628587</v>
      </c>
      <c r="P41" s="161">
        <f>IFERROR(O41/N41-1,"-")</f>
        <v>4.4204346677696904E-2</v>
      </c>
      <c r="Q41" s="178">
        <f t="shared" si="9"/>
        <v>2.6481065552363541</v>
      </c>
      <c r="R41" s="161">
        <f>O41/O$9</f>
        <v>0.18279589279436026</v>
      </c>
      <c r="S41" s="160">
        <v>216915</v>
      </c>
      <c r="T41" s="160">
        <v>669469</v>
      </c>
      <c r="U41" s="160">
        <v>729249</v>
      </c>
      <c r="V41" s="160">
        <v>780660</v>
      </c>
      <c r="W41" s="160">
        <v>796791</v>
      </c>
      <c r="X41" s="161">
        <f>IFERROR(W41/V41-1,"-")</f>
        <v>2.0663284912766144E-2</v>
      </c>
      <c r="Y41" s="178">
        <f t="shared" si="10"/>
        <v>2.6732867713159534</v>
      </c>
      <c r="Z41" s="161">
        <f t="shared" si="17"/>
        <v>0.17835002582624415</v>
      </c>
    </row>
    <row r="42" spans="1:26" x14ac:dyDescent="0.25">
      <c r="A42" s="162" t="s">
        <v>115</v>
      </c>
      <c r="B42" s="163" t="s">
        <v>115</v>
      </c>
      <c r="C42" s="164">
        <v>17021</v>
      </c>
      <c r="D42" s="164">
        <v>75160</v>
      </c>
      <c r="E42" s="164">
        <v>74704</v>
      </c>
      <c r="F42" s="164">
        <v>75962</v>
      </c>
      <c r="G42" s="164">
        <v>64357</v>
      </c>
      <c r="H42" s="165">
        <f t="shared" ref="H42:H49" si="18">IFERROR(G42/F42-1,"-")</f>
        <v>-0.15277375529870196</v>
      </c>
      <c r="I42" s="179">
        <f t="shared" si="1"/>
        <v>2.781035191821867</v>
      </c>
      <c r="J42" s="165">
        <f t="shared" ref="J42:J49" si="19">G42/G$9</f>
        <v>8.4667785799987363E-2</v>
      </c>
      <c r="K42" s="164">
        <v>63769</v>
      </c>
      <c r="L42" s="164">
        <v>269103</v>
      </c>
      <c r="M42" s="164">
        <v>299592</v>
      </c>
      <c r="N42" s="164">
        <v>337098</v>
      </c>
      <c r="O42" s="164">
        <v>344030</v>
      </c>
      <c r="P42" s="165">
        <f t="shared" ref="P42:P49" si="20">IFERROR(O42/N42-1,"-")</f>
        <v>2.0563752973912663E-2</v>
      </c>
      <c r="Q42" s="179">
        <f t="shared" si="9"/>
        <v>4.394941115589079</v>
      </c>
      <c r="R42" s="165">
        <f t="shared" ref="R42:R49" si="21">O42/O$9</f>
        <v>0.10004545273453597</v>
      </c>
      <c r="S42" s="164">
        <v>80790</v>
      </c>
      <c r="T42" s="164">
        <v>344263</v>
      </c>
      <c r="U42" s="164">
        <v>374296</v>
      </c>
      <c r="V42" s="164">
        <v>413060</v>
      </c>
      <c r="W42" s="164">
        <v>408387</v>
      </c>
      <c r="X42" s="165">
        <f t="shared" ref="X42:X49" si="22">IFERROR(W42/V42-1,"-")</f>
        <v>-1.1313126422311526E-2</v>
      </c>
      <c r="Y42" s="179">
        <f t="shared" si="10"/>
        <v>4.0549201633865577</v>
      </c>
      <c r="Z42" s="165">
        <f t="shared" si="17"/>
        <v>9.1540339810764065E-2</v>
      </c>
    </row>
    <row r="43" spans="1:26" x14ac:dyDescent="0.25">
      <c r="A43" s="162" t="s">
        <v>118</v>
      </c>
      <c r="B43" s="163" t="s">
        <v>118</v>
      </c>
      <c r="C43" s="164">
        <v>2578</v>
      </c>
      <c r="D43" s="164">
        <v>7845</v>
      </c>
      <c r="E43" s="164">
        <v>10851</v>
      </c>
      <c r="F43" s="164">
        <v>11127</v>
      </c>
      <c r="G43" s="164">
        <v>12948</v>
      </c>
      <c r="H43" s="165">
        <f t="shared" si="18"/>
        <v>0.16365597196009696</v>
      </c>
      <c r="I43" s="179">
        <f t="shared" si="1"/>
        <v>4.0224980605120244</v>
      </c>
      <c r="J43" s="165">
        <f t="shared" si="19"/>
        <v>1.7034331782684656E-2</v>
      </c>
      <c r="K43" s="164">
        <v>10918</v>
      </c>
      <c r="L43" s="164">
        <v>19949</v>
      </c>
      <c r="M43" s="164">
        <v>22563</v>
      </c>
      <c r="N43" s="164">
        <v>20333</v>
      </c>
      <c r="O43" s="164">
        <v>21621</v>
      </c>
      <c r="P43" s="165">
        <f t="shared" si="20"/>
        <v>6.3345300742635224E-2</v>
      </c>
      <c r="Q43" s="179">
        <f t="shared" si="9"/>
        <v>0.98030774867191783</v>
      </c>
      <c r="R43" s="165">
        <f t="shared" si="21"/>
        <v>6.2874828752533269E-3</v>
      </c>
      <c r="S43" s="164">
        <v>13496</v>
      </c>
      <c r="T43" s="164">
        <v>27794</v>
      </c>
      <c r="U43" s="164">
        <v>33414</v>
      </c>
      <c r="V43" s="164">
        <v>31460</v>
      </c>
      <c r="W43" s="164">
        <v>34569</v>
      </c>
      <c r="X43" s="165">
        <f t="shared" si="22"/>
        <v>9.8823903369357868E-2</v>
      </c>
      <c r="Y43" s="179">
        <f t="shared" si="10"/>
        <v>1.5614256075874331</v>
      </c>
      <c r="Z43" s="165">
        <f t="shared" si="17"/>
        <v>8.1719519162290546E-3</v>
      </c>
    </row>
    <row r="44" spans="1:26" x14ac:dyDescent="0.25">
      <c r="A44" s="162" t="s">
        <v>121</v>
      </c>
      <c r="B44" s="163" t="s">
        <v>121</v>
      </c>
      <c r="C44" s="164">
        <v>1781</v>
      </c>
      <c r="D44" s="164">
        <v>5675</v>
      </c>
      <c r="E44" s="164">
        <v>7845</v>
      </c>
      <c r="F44" s="164">
        <v>8232</v>
      </c>
      <c r="G44" s="164">
        <v>8794</v>
      </c>
      <c r="H44" s="165">
        <f t="shared" si="18"/>
        <v>6.8270165208940803E-2</v>
      </c>
      <c r="I44" s="179">
        <f t="shared" si="1"/>
        <v>3.9376754632229085</v>
      </c>
      <c r="J44" s="165">
        <f t="shared" si="19"/>
        <v>1.1569347675079462E-2</v>
      </c>
      <c r="K44" s="164">
        <v>8252</v>
      </c>
      <c r="L44" s="164">
        <v>12032</v>
      </c>
      <c r="M44" s="164">
        <v>11886</v>
      </c>
      <c r="N44" s="164">
        <v>11380</v>
      </c>
      <c r="O44" s="164">
        <v>13384</v>
      </c>
      <c r="P44" s="165">
        <f t="shared" si="20"/>
        <v>0.17609841827768014</v>
      </c>
      <c r="Q44" s="179">
        <f t="shared" si="9"/>
        <v>0.62190984003877858</v>
      </c>
      <c r="R44" s="165">
        <f t="shared" si="21"/>
        <v>3.8921266732524179E-3</v>
      </c>
      <c r="S44" s="164">
        <v>10033</v>
      </c>
      <c r="T44" s="164">
        <v>17707</v>
      </c>
      <c r="U44" s="164">
        <v>19731</v>
      </c>
      <c r="V44" s="164">
        <v>19612</v>
      </c>
      <c r="W44" s="164">
        <v>22178</v>
      </c>
      <c r="X44" s="165">
        <f t="shared" si="22"/>
        <v>0.13083826228839479</v>
      </c>
      <c r="Y44" s="179">
        <f t="shared" si="10"/>
        <v>1.2105053324030699</v>
      </c>
      <c r="Z44" s="165">
        <f t="shared" si="17"/>
        <v>4.8255456772345572E-3</v>
      </c>
    </row>
    <row r="45" spans="1:26" x14ac:dyDescent="0.25">
      <c r="A45" s="162" t="s">
        <v>128</v>
      </c>
      <c r="B45" s="163" t="s">
        <v>128</v>
      </c>
      <c r="C45" s="164">
        <v>1430</v>
      </c>
      <c r="D45" s="164">
        <v>3236</v>
      </c>
      <c r="E45" s="164">
        <v>3478</v>
      </c>
      <c r="F45" s="164">
        <v>3809</v>
      </c>
      <c r="G45" s="164">
        <v>3286</v>
      </c>
      <c r="H45" s="165">
        <f t="shared" si="18"/>
        <v>-0.13730637962719872</v>
      </c>
      <c r="I45" s="179">
        <f t="shared" si="1"/>
        <v>1.2979020979020981</v>
      </c>
      <c r="J45" s="165">
        <f t="shared" si="19"/>
        <v>4.3230471298966464E-3</v>
      </c>
      <c r="K45" s="164">
        <v>13570</v>
      </c>
      <c r="L45" s="164">
        <v>27358</v>
      </c>
      <c r="M45" s="164">
        <v>26160</v>
      </c>
      <c r="N45" s="164">
        <v>28369</v>
      </c>
      <c r="O45" s="164">
        <v>25403</v>
      </c>
      <c r="P45" s="165">
        <f t="shared" si="20"/>
        <v>-0.10455074200712045</v>
      </c>
      <c r="Q45" s="179">
        <f t="shared" si="9"/>
        <v>0.87199705232129698</v>
      </c>
      <c r="R45" s="165">
        <f t="shared" si="21"/>
        <v>7.3873052809796157E-3</v>
      </c>
      <c r="S45" s="164">
        <v>15000</v>
      </c>
      <c r="T45" s="164">
        <v>30594</v>
      </c>
      <c r="U45" s="164">
        <v>29638</v>
      </c>
      <c r="V45" s="164">
        <v>32178</v>
      </c>
      <c r="W45" s="164">
        <v>28689</v>
      </c>
      <c r="X45" s="165">
        <f t="shared" si="22"/>
        <v>-0.10842811859034118</v>
      </c>
      <c r="Y45" s="179">
        <f t="shared" si="10"/>
        <v>0.91260000000000008</v>
      </c>
      <c r="Z45" s="165">
        <f t="shared" si="17"/>
        <v>7.2484680341532515E-3</v>
      </c>
    </row>
    <row r="46" spans="1:26" x14ac:dyDescent="0.25">
      <c r="A46" s="162" t="s">
        <v>124</v>
      </c>
      <c r="B46" s="163" t="s">
        <v>124</v>
      </c>
      <c r="C46" s="164">
        <v>722</v>
      </c>
      <c r="D46" s="164">
        <v>1778</v>
      </c>
      <c r="E46" s="164">
        <v>2265</v>
      </c>
      <c r="F46" s="164">
        <v>2413</v>
      </c>
      <c r="G46" s="164">
        <v>3459</v>
      </c>
      <c r="H46" s="165">
        <f t="shared" si="18"/>
        <v>0.43348528802320763</v>
      </c>
      <c r="I46" s="179">
        <f t="shared" si="1"/>
        <v>3.7908587257617725</v>
      </c>
      <c r="J46" s="165">
        <f t="shared" si="19"/>
        <v>4.5506451680804938E-3</v>
      </c>
      <c r="K46" s="164">
        <v>16968</v>
      </c>
      <c r="L46" s="164">
        <v>29000</v>
      </c>
      <c r="M46" s="164">
        <v>33231</v>
      </c>
      <c r="N46" s="164">
        <v>33087</v>
      </c>
      <c r="O46" s="164">
        <v>29103</v>
      </c>
      <c r="P46" s="165">
        <f t="shared" si="20"/>
        <v>-0.12040982863360228</v>
      </c>
      <c r="Q46" s="179">
        <f t="shared" si="9"/>
        <v>0.71516973125884009</v>
      </c>
      <c r="R46" s="165">
        <f t="shared" si="21"/>
        <v>8.4632817223300304E-3</v>
      </c>
      <c r="S46" s="164">
        <v>17690</v>
      </c>
      <c r="T46" s="164">
        <v>30778</v>
      </c>
      <c r="U46" s="164">
        <v>35496</v>
      </c>
      <c r="V46" s="164">
        <v>35500</v>
      </c>
      <c r="W46" s="164">
        <v>32562</v>
      </c>
      <c r="X46" s="165">
        <f t="shared" si="22"/>
        <v>-8.2760563380281704E-2</v>
      </c>
      <c r="Y46" s="179">
        <f t="shared" si="10"/>
        <v>0.84070096099491232</v>
      </c>
      <c r="Z46" s="165">
        <f t="shared" si="17"/>
        <v>8.681139798242251E-3</v>
      </c>
    </row>
    <row r="47" spans="1:26" x14ac:dyDescent="0.25">
      <c r="A47" s="162" t="s">
        <v>133</v>
      </c>
      <c r="B47" s="163" t="s">
        <v>133</v>
      </c>
      <c r="C47" s="164">
        <v>749</v>
      </c>
      <c r="D47" s="164">
        <v>2218</v>
      </c>
      <c r="E47" s="164">
        <v>2217</v>
      </c>
      <c r="F47" s="164">
        <v>1673</v>
      </c>
      <c r="G47" s="164">
        <v>1722</v>
      </c>
      <c r="H47" s="165">
        <f t="shared" si="18"/>
        <v>2.9288702928870203E-2</v>
      </c>
      <c r="I47" s="179">
        <f t="shared" si="1"/>
        <v>1.2990654205607477</v>
      </c>
      <c r="J47" s="165">
        <f t="shared" si="19"/>
        <v>2.2654556170669587E-3</v>
      </c>
      <c r="K47" s="164">
        <v>2639</v>
      </c>
      <c r="L47" s="164">
        <v>6605</v>
      </c>
      <c r="M47" s="164">
        <v>7002</v>
      </c>
      <c r="N47" s="164">
        <v>6960</v>
      </c>
      <c r="O47" s="164">
        <v>8257</v>
      </c>
      <c r="P47" s="165">
        <f t="shared" si="20"/>
        <v>0.18635057471264371</v>
      </c>
      <c r="Q47" s="179">
        <f t="shared" si="9"/>
        <v>2.1288366805608185</v>
      </c>
      <c r="R47" s="165">
        <f t="shared" si="21"/>
        <v>2.4011722908730735E-3</v>
      </c>
      <c r="S47" s="164">
        <v>3388</v>
      </c>
      <c r="T47" s="164">
        <v>8823</v>
      </c>
      <c r="U47" s="164">
        <v>9219</v>
      </c>
      <c r="V47" s="164">
        <v>8633</v>
      </c>
      <c r="W47" s="164">
        <v>9979</v>
      </c>
      <c r="X47" s="165">
        <f t="shared" si="22"/>
        <v>0.15591335572802034</v>
      </c>
      <c r="Y47" s="179">
        <f t="shared" si="10"/>
        <v>1.9453955135773318</v>
      </c>
      <c r="Z47" s="165">
        <f t="shared" si="17"/>
        <v>2.2546604631506454E-3</v>
      </c>
    </row>
    <row r="48" spans="1:26" x14ac:dyDescent="0.25">
      <c r="A48" s="162" t="s">
        <v>136</v>
      </c>
      <c r="B48" s="163" t="s">
        <v>136</v>
      </c>
      <c r="C48" s="164">
        <v>761</v>
      </c>
      <c r="D48" s="164">
        <v>1311</v>
      </c>
      <c r="E48" s="164">
        <v>1982</v>
      </c>
      <c r="F48" s="164">
        <v>1393</v>
      </c>
      <c r="G48" s="164">
        <v>1019</v>
      </c>
      <c r="H48" s="165">
        <f t="shared" si="18"/>
        <v>-0.26848528356066048</v>
      </c>
      <c r="I48" s="179">
        <f t="shared" si="1"/>
        <v>0.33902759526938242</v>
      </c>
      <c r="J48" s="165">
        <f t="shared" si="19"/>
        <v>1.3405919127707495E-3</v>
      </c>
      <c r="K48" s="164">
        <v>3019</v>
      </c>
      <c r="L48" s="164">
        <v>6804</v>
      </c>
      <c r="M48" s="164">
        <v>8431</v>
      </c>
      <c r="N48" s="164">
        <v>7038</v>
      </c>
      <c r="O48" s="164">
        <v>6780</v>
      </c>
      <c r="P48" s="165">
        <f t="shared" si="20"/>
        <v>-3.6658141517476595E-2</v>
      </c>
      <c r="Q48" s="179">
        <f t="shared" si="9"/>
        <v>1.2457767472673069</v>
      </c>
      <c r="R48" s="165">
        <f t="shared" si="21"/>
        <v>1.9716541276637322E-3</v>
      </c>
      <c r="S48" s="164">
        <v>3780</v>
      </c>
      <c r="T48" s="164">
        <v>8115</v>
      </c>
      <c r="U48" s="164">
        <v>10413</v>
      </c>
      <c r="V48" s="164">
        <v>8431</v>
      </c>
      <c r="W48" s="164">
        <v>7799</v>
      </c>
      <c r="X48" s="165">
        <f t="shared" si="22"/>
        <v>-7.4961451785078848E-2</v>
      </c>
      <c r="Y48" s="179">
        <f t="shared" si="10"/>
        <v>1.0632275132275133</v>
      </c>
      <c r="Z48" s="165">
        <f t="shared" si="17"/>
        <v>2.5466731101841489E-3</v>
      </c>
    </row>
    <row r="49" spans="1:26" x14ac:dyDescent="0.25">
      <c r="A49" s="167" t="s">
        <v>149</v>
      </c>
      <c r="B49" s="168" t="s">
        <v>149</v>
      </c>
      <c r="C49" s="169">
        <f>C41-SUM(C42:C48)</f>
        <v>19568</v>
      </c>
      <c r="D49" s="169">
        <f>D41-SUM(D42:D48)</f>
        <v>59733</v>
      </c>
      <c r="E49" s="169">
        <f>E41-SUM(E42:E48)</f>
        <v>69491</v>
      </c>
      <c r="F49" s="169">
        <f>F41-SUM(F42:F48)</f>
        <v>74074</v>
      </c>
      <c r="G49" s="169">
        <f>G41-SUM(G42:G48)</f>
        <v>72619</v>
      </c>
      <c r="H49" s="170">
        <f t="shared" si="18"/>
        <v>-1.9642519642519618E-2</v>
      </c>
      <c r="I49" s="180">
        <f t="shared" si="1"/>
        <v>2.7111099754701553</v>
      </c>
      <c r="J49" s="170">
        <f t="shared" si="19"/>
        <v>9.5537236617761589E-2</v>
      </c>
      <c r="K49" s="169">
        <f>K41-SUM(K42:K48)</f>
        <v>53170</v>
      </c>
      <c r="L49" s="169">
        <f>L41-SUM(L42:L48)</f>
        <v>141662</v>
      </c>
      <c r="M49" s="169">
        <f>M41-SUM(M42:M48)</f>
        <v>147551</v>
      </c>
      <c r="N49" s="169">
        <f>N41-SUM(N42:N48)</f>
        <v>157712</v>
      </c>
      <c r="O49" s="169">
        <f>O41-SUM(O42:O48)</f>
        <v>180009</v>
      </c>
      <c r="P49" s="170">
        <f t="shared" si="20"/>
        <v>0.14137795475296744</v>
      </c>
      <c r="Q49" s="180">
        <f t="shared" si="9"/>
        <v>2.3855369569305998</v>
      </c>
      <c r="R49" s="170">
        <f t="shared" si="21"/>
        <v>5.2347417089472097E-2</v>
      </c>
      <c r="S49" s="169">
        <f>S41-SUM(S42:S48)</f>
        <v>72738</v>
      </c>
      <c r="T49" s="169">
        <f>T41-SUM(T42:T48)</f>
        <v>201395</v>
      </c>
      <c r="U49" s="169">
        <f>U41-SUM(U42:U48)</f>
        <v>217042</v>
      </c>
      <c r="V49" s="169">
        <f>V41-SUM(V42:V48)</f>
        <v>231786</v>
      </c>
      <c r="W49" s="169">
        <f>W41-SUM(W42:W48)</f>
        <v>252628</v>
      </c>
      <c r="X49" s="170">
        <f t="shared" si="22"/>
        <v>8.9919149560370393E-2</v>
      </c>
      <c r="Y49" s="180">
        <f t="shared" si="10"/>
        <v>2.4731227143996262</v>
      </c>
      <c r="Z49" s="170">
        <f t="shared" si="17"/>
        <v>5.3081247016286186E-2</v>
      </c>
    </row>
    <row r="50" spans="1:26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</row>
    <row r="51" spans="1:26" x14ac:dyDescent="0.25">
      <c r="A51" s="1" t="s">
        <v>0</v>
      </c>
      <c r="B51" s="156" t="s">
        <v>73</v>
      </c>
      <c r="C51" s="176">
        <f>C52+C55</f>
        <v>0</v>
      </c>
      <c r="D51" s="176">
        <f>D52+D55</f>
        <v>0</v>
      </c>
      <c r="E51" s="176">
        <f>E52+E55</f>
        <v>0</v>
      </c>
      <c r="F51" s="176">
        <f>F52+F55</f>
        <v>0</v>
      </c>
      <c r="G51" s="176">
        <f>G52+G55</f>
        <v>0</v>
      </c>
      <c r="H51" s="177" t="str">
        <f>IFERROR(G51/F51-1,"-")</f>
        <v>-</v>
      </c>
      <c r="I51" s="177" t="str">
        <f t="shared" si="1"/>
        <v>-</v>
      </c>
      <c r="J51" s="177">
        <f>G51/G$9</f>
        <v>0</v>
      </c>
      <c r="K51" s="176">
        <f>K52+K55</f>
        <v>0</v>
      </c>
      <c r="L51" s="176">
        <f>L52+L55</f>
        <v>0</v>
      </c>
      <c r="M51" s="176">
        <f>M52+M55</f>
        <v>0</v>
      </c>
      <c r="N51" s="176">
        <f>N52+N55</f>
        <v>0</v>
      </c>
      <c r="O51" s="176">
        <f>O52+O55</f>
        <v>0</v>
      </c>
      <c r="P51" s="177" t="str">
        <f>IFERROR(O51/N51-1,"-")</f>
        <v>-</v>
      </c>
      <c r="Q51" s="177" t="str">
        <f t="shared" si="9"/>
        <v>-</v>
      </c>
      <c r="R51" s="177">
        <f>O51/O$9</f>
        <v>0</v>
      </c>
      <c r="S51" s="176">
        <f>S52+S55</f>
        <v>20161</v>
      </c>
      <c r="T51" s="176">
        <f>T52+T55</f>
        <v>37638</v>
      </c>
      <c r="U51" s="176">
        <f>U52+U55</f>
        <v>50566</v>
      </c>
      <c r="V51" s="176">
        <f>V52+V55</f>
        <v>44389</v>
      </c>
      <c r="W51" s="176">
        <f>W52+W55</f>
        <v>43817</v>
      </c>
      <c r="X51" s="177">
        <f>IFERROR(W51/V51-1,"-")</f>
        <v>-1.28860753790353E-2</v>
      </c>
      <c r="Y51" s="177">
        <f t="shared" si="10"/>
        <v>1.1733544963047469</v>
      </c>
      <c r="Z51" s="177">
        <f t="shared" ref="Z51:Z63" si="23">U51/U$9</f>
        <v>1.2366760058539487E-2</v>
      </c>
    </row>
    <row r="52" spans="1:26" x14ac:dyDescent="0.25">
      <c r="A52" s="1" t="s">
        <v>101</v>
      </c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1" t="str">
        <f>IFERROR(G52/F52-1,"-")</f>
        <v>-</v>
      </c>
      <c r="I52" s="178" t="str">
        <f t="shared" si="1"/>
        <v>-</v>
      </c>
      <c r="J52" s="161">
        <f>G52/G$9</f>
        <v>0</v>
      </c>
      <c r="K52" s="160">
        <v>0</v>
      </c>
      <c r="L52" s="160">
        <v>0</v>
      </c>
      <c r="M52" s="160">
        <v>0</v>
      </c>
      <c r="N52" s="160">
        <v>0</v>
      </c>
      <c r="O52" s="160">
        <v>0</v>
      </c>
      <c r="P52" s="161" t="str">
        <f>IFERROR(O52/N52-1,"-")</f>
        <v>-</v>
      </c>
      <c r="Q52" s="178" t="str">
        <f t="shared" si="9"/>
        <v>-</v>
      </c>
      <c r="R52" s="161">
        <f>O52/O$9</f>
        <v>0</v>
      </c>
      <c r="S52" s="160">
        <v>4950</v>
      </c>
      <c r="T52" s="160">
        <v>6738</v>
      </c>
      <c r="U52" s="160">
        <v>20123</v>
      </c>
      <c r="V52" s="160">
        <v>11822</v>
      </c>
      <c r="W52" s="160">
        <v>9889</v>
      </c>
      <c r="X52" s="161">
        <f>IFERROR(W52/V52-1,"-")</f>
        <v>-0.16350871256978516</v>
      </c>
      <c r="Y52" s="178">
        <f t="shared" si="10"/>
        <v>0.99777777777777787</v>
      </c>
      <c r="Z52" s="161">
        <f t="shared" si="23"/>
        <v>4.9214158260093756E-3</v>
      </c>
    </row>
    <row r="53" spans="1:26" x14ac:dyDescent="0.25">
      <c r="A53" s="162" t="s">
        <v>108</v>
      </c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5" t="str">
        <f>IFERROR(G53/F53-1,"-")</f>
        <v>-</v>
      </c>
      <c r="I53" s="179" t="str">
        <f t="shared" si="1"/>
        <v>-</v>
      </c>
      <c r="J53" s="165">
        <f>G53/G$9</f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5" t="str">
        <f>IFERROR(O53/N53-1,"-")</f>
        <v>-</v>
      </c>
      <c r="Q53" s="179" t="str">
        <f t="shared" si="9"/>
        <v>-</v>
      </c>
      <c r="R53" s="165">
        <f>O53/O$9</f>
        <v>0</v>
      </c>
      <c r="S53" s="164">
        <v>2415</v>
      </c>
      <c r="T53" s="164">
        <v>3508</v>
      </c>
      <c r="U53" s="164">
        <v>14745</v>
      </c>
      <c r="V53" s="164">
        <v>7661</v>
      </c>
      <c r="W53" s="164">
        <v>5821</v>
      </c>
      <c r="X53" s="165">
        <f>IFERROR(W53/V53-1,"-")</f>
        <v>-0.24017752251664271</v>
      </c>
      <c r="Y53" s="179">
        <f t="shared" si="10"/>
        <v>1.4103519668737059</v>
      </c>
      <c r="Z53" s="165">
        <f t="shared" si="23"/>
        <v>3.6061360808283182E-3</v>
      </c>
    </row>
    <row r="54" spans="1:26" x14ac:dyDescent="0.25">
      <c r="A54" s="162" t="s">
        <v>105</v>
      </c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5" t="str">
        <f>IFERROR(G54/F54-1,"-")</f>
        <v>-</v>
      </c>
      <c r="I54" s="179" t="str">
        <f t="shared" si="1"/>
        <v>-</v>
      </c>
      <c r="J54" s="165">
        <f>G54/G$9</f>
        <v>0</v>
      </c>
      <c r="K54" s="164">
        <v>0</v>
      </c>
      <c r="L54" s="164">
        <v>0</v>
      </c>
      <c r="M54" s="164">
        <v>0</v>
      </c>
      <c r="N54" s="164">
        <v>0</v>
      </c>
      <c r="O54" s="164">
        <v>0</v>
      </c>
      <c r="P54" s="165" t="str">
        <f>IFERROR(O54/N54-1,"-")</f>
        <v>-</v>
      </c>
      <c r="Q54" s="179" t="str">
        <f t="shared" si="9"/>
        <v>-</v>
      </c>
      <c r="R54" s="165">
        <f>O54/O$9</f>
        <v>0</v>
      </c>
      <c r="S54" s="164">
        <v>2535</v>
      </c>
      <c r="T54" s="164">
        <v>3230</v>
      </c>
      <c r="U54" s="164">
        <v>5378</v>
      </c>
      <c r="V54" s="164">
        <v>4161</v>
      </c>
      <c r="W54" s="164">
        <v>4068</v>
      </c>
      <c r="X54" s="165">
        <f>IFERROR(W54/V54-1,"-")</f>
        <v>-2.2350396539293493E-2</v>
      </c>
      <c r="Y54" s="179">
        <f t="shared" si="10"/>
        <v>0.60473372781065082</v>
      </c>
      <c r="Z54" s="165">
        <f t="shared" si="23"/>
        <v>1.3152797451810576E-3</v>
      </c>
    </row>
    <row r="55" spans="1:26" x14ac:dyDescent="0.25">
      <c r="A55" s="1" t="s">
        <v>150</v>
      </c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1" t="str">
        <f>IFERROR(G55/F55-1,"-")</f>
        <v>-</v>
      </c>
      <c r="I55" s="178" t="str">
        <f t="shared" si="1"/>
        <v>-</v>
      </c>
      <c r="J55" s="161">
        <f>G55/G$9</f>
        <v>0</v>
      </c>
      <c r="K55" s="160">
        <v>0</v>
      </c>
      <c r="L55" s="160">
        <v>0</v>
      </c>
      <c r="M55" s="160">
        <v>0</v>
      </c>
      <c r="N55" s="160">
        <v>0</v>
      </c>
      <c r="O55" s="160">
        <v>0</v>
      </c>
      <c r="P55" s="161" t="str">
        <f>IFERROR(O55/N55-1,"-")</f>
        <v>-</v>
      </c>
      <c r="Q55" s="178" t="str">
        <f t="shared" si="9"/>
        <v>-</v>
      </c>
      <c r="R55" s="161">
        <f>O55/O$9</f>
        <v>0</v>
      </c>
      <c r="S55" s="160">
        <v>15211</v>
      </c>
      <c r="T55" s="160">
        <v>30900</v>
      </c>
      <c r="U55" s="160">
        <v>30443</v>
      </c>
      <c r="V55" s="160">
        <v>32567</v>
      </c>
      <c r="W55" s="160">
        <v>33928</v>
      </c>
      <c r="X55" s="161">
        <f>IFERROR(W55/V55-1,"-")</f>
        <v>4.1790769797647842E-2</v>
      </c>
      <c r="Y55" s="178">
        <f t="shared" si="10"/>
        <v>1.2304910919729144</v>
      </c>
      <c r="Z55" s="161">
        <f t="shared" si="23"/>
        <v>7.4453442325301111E-3</v>
      </c>
    </row>
    <row r="56" spans="1:26" x14ac:dyDescent="0.25">
      <c r="A56" s="162" t="s">
        <v>115</v>
      </c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5" t="str">
        <f t="shared" ref="H56:H63" si="24">IFERROR(G56/F56-1,"-")</f>
        <v>-</v>
      </c>
      <c r="I56" s="179" t="str">
        <f t="shared" si="1"/>
        <v>-</v>
      </c>
      <c r="J56" s="165">
        <f t="shared" ref="J56:J63" si="25">G56/G$9</f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5" t="str">
        <f t="shared" ref="P56:P63" si="26">IFERROR(O56/N56-1,"-")</f>
        <v>-</v>
      </c>
      <c r="Q56" s="179" t="str">
        <f t="shared" si="9"/>
        <v>-</v>
      </c>
      <c r="R56" s="165">
        <f t="shared" ref="R56:R63" si="27">O56/O$9</f>
        <v>0</v>
      </c>
      <c r="S56" s="164">
        <v>3030</v>
      </c>
      <c r="T56" s="164">
        <v>10329</v>
      </c>
      <c r="U56" s="164">
        <v>9247</v>
      </c>
      <c r="V56" s="164">
        <v>10964</v>
      </c>
      <c r="W56" s="164">
        <v>11677</v>
      </c>
      <c r="X56" s="165">
        <f t="shared" ref="X56:X63" si="28">IFERROR(W56/V56-1,"-")</f>
        <v>6.5031010580080206E-2</v>
      </c>
      <c r="Y56" s="179">
        <f t="shared" si="10"/>
        <v>2.8537953795379538</v>
      </c>
      <c r="Z56" s="165">
        <f t="shared" si="23"/>
        <v>2.2615083309202753E-3</v>
      </c>
    </row>
    <row r="57" spans="1:26" x14ac:dyDescent="0.25">
      <c r="A57" s="162" t="s">
        <v>118</v>
      </c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5" t="str">
        <f t="shared" si="24"/>
        <v>-</v>
      </c>
      <c r="I57" s="179" t="str">
        <f t="shared" si="1"/>
        <v>-</v>
      </c>
      <c r="J57" s="165">
        <f t="shared" si="25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5" t="str">
        <f t="shared" si="26"/>
        <v>-</v>
      </c>
      <c r="Q57" s="179" t="str">
        <f t="shared" si="9"/>
        <v>-</v>
      </c>
      <c r="R57" s="165">
        <f t="shared" si="27"/>
        <v>0</v>
      </c>
      <c r="S57" s="164">
        <v>5150</v>
      </c>
      <c r="T57" s="164">
        <v>6783</v>
      </c>
      <c r="U57" s="164">
        <v>6068</v>
      </c>
      <c r="V57" s="164">
        <v>6166</v>
      </c>
      <c r="W57" s="164">
        <v>6797</v>
      </c>
      <c r="X57" s="165">
        <f t="shared" si="28"/>
        <v>0.10233538760947125</v>
      </c>
      <c r="Y57" s="179">
        <f t="shared" si="10"/>
        <v>0.3198058252427185</v>
      </c>
      <c r="Z57" s="165">
        <f t="shared" si="23"/>
        <v>1.4840307723612231E-3</v>
      </c>
    </row>
    <row r="58" spans="1:26" x14ac:dyDescent="0.25">
      <c r="A58" s="162" t="s">
        <v>121</v>
      </c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5" t="str">
        <f t="shared" si="24"/>
        <v>-</v>
      </c>
      <c r="I58" s="179" t="str">
        <f t="shared" si="1"/>
        <v>-</v>
      </c>
      <c r="J58" s="165">
        <f t="shared" si="25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5" t="str">
        <f t="shared" si="26"/>
        <v>-</v>
      </c>
      <c r="Q58" s="179" t="str">
        <f t="shared" si="9"/>
        <v>-</v>
      </c>
      <c r="R58" s="165">
        <f t="shared" si="27"/>
        <v>0</v>
      </c>
      <c r="S58" s="164">
        <v>1642</v>
      </c>
      <c r="T58" s="164">
        <v>2739</v>
      </c>
      <c r="U58" s="164">
        <v>2907</v>
      </c>
      <c r="V58" s="164">
        <v>2482</v>
      </c>
      <c r="W58" s="164">
        <v>2768</v>
      </c>
      <c r="X58" s="165">
        <f t="shared" si="28"/>
        <v>0.11522965350523773</v>
      </c>
      <c r="Y58" s="179">
        <f t="shared" si="10"/>
        <v>0.68574908647990251</v>
      </c>
      <c r="Z58" s="165">
        <f t="shared" si="23"/>
        <v>7.1095541451121874E-4</v>
      </c>
    </row>
    <row r="59" spans="1:26" x14ac:dyDescent="0.25">
      <c r="A59" s="162" t="s">
        <v>128</v>
      </c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5" t="str">
        <f t="shared" si="24"/>
        <v>-</v>
      </c>
      <c r="I59" s="179" t="str">
        <f t="shared" si="1"/>
        <v>-</v>
      </c>
      <c r="J59" s="165">
        <f t="shared" si="25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5" t="str">
        <f t="shared" si="26"/>
        <v>-</v>
      </c>
      <c r="Q59" s="179" t="str">
        <f t="shared" si="9"/>
        <v>-</v>
      </c>
      <c r="R59" s="165">
        <f t="shared" si="27"/>
        <v>0</v>
      </c>
      <c r="S59" s="164">
        <v>377</v>
      </c>
      <c r="T59" s="164">
        <v>866</v>
      </c>
      <c r="U59" s="164">
        <v>806</v>
      </c>
      <c r="V59" s="164">
        <v>1053</v>
      </c>
      <c r="W59" s="164">
        <v>1113</v>
      </c>
      <c r="X59" s="165">
        <f t="shared" si="28"/>
        <v>5.6980056980056926E-2</v>
      </c>
      <c r="Y59" s="179">
        <f t="shared" si="10"/>
        <v>1.9522546419098141</v>
      </c>
      <c r="Z59" s="165">
        <f t="shared" si="23"/>
        <v>1.971207650829179E-4</v>
      </c>
    </row>
    <row r="60" spans="1:26" x14ac:dyDescent="0.25">
      <c r="A60" s="162" t="s">
        <v>124</v>
      </c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5" t="str">
        <f t="shared" si="24"/>
        <v>-</v>
      </c>
      <c r="I60" s="179" t="str">
        <f t="shared" si="1"/>
        <v>-</v>
      </c>
      <c r="J60" s="165">
        <f t="shared" si="25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5" t="str">
        <f t="shared" si="26"/>
        <v>-</v>
      </c>
      <c r="Q60" s="179" t="str">
        <f t="shared" si="9"/>
        <v>-</v>
      </c>
      <c r="R60" s="165">
        <f t="shared" si="27"/>
        <v>0</v>
      </c>
      <c r="S60" s="164">
        <v>476</v>
      </c>
      <c r="T60" s="164">
        <v>649</v>
      </c>
      <c r="U60" s="164">
        <v>683</v>
      </c>
      <c r="V60" s="164">
        <v>736</v>
      </c>
      <c r="W60" s="164">
        <v>908</v>
      </c>
      <c r="X60" s="165">
        <f t="shared" si="28"/>
        <v>0.23369565217391308</v>
      </c>
      <c r="Y60" s="179">
        <f t="shared" si="10"/>
        <v>0.90756302521008414</v>
      </c>
      <c r="Z60" s="165">
        <f t="shared" si="23"/>
        <v>1.6703906023775796E-4</v>
      </c>
    </row>
    <row r="61" spans="1:26" x14ac:dyDescent="0.25">
      <c r="A61" s="162" t="s">
        <v>133</v>
      </c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5" t="str">
        <f t="shared" si="24"/>
        <v>-</v>
      </c>
      <c r="I61" s="179" t="str">
        <f t="shared" si="1"/>
        <v>-</v>
      </c>
      <c r="J61" s="165">
        <f t="shared" si="25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5" t="str">
        <f t="shared" si="26"/>
        <v>-</v>
      </c>
      <c r="Q61" s="179" t="str">
        <f t="shared" si="9"/>
        <v>-</v>
      </c>
      <c r="R61" s="165">
        <f t="shared" si="27"/>
        <v>0</v>
      </c>
      <c r="S61" s="164">
        <v>98</v>
      </c>
      <c r="T61" s="164">
        <v>132</v>
      </c>
      <c r="U61" s="164">
        <v>239</v>
      </c>
      <c r="V61" s="164">
        <v>145</v>
      </c>
      <c r="W61" s="164">
        <v>206</v>
      </c>
      <c r="X61" s="165">
        <f t="shared" si="28"/>
        <v>0.42068965517241375</v>
      </c>
      <c r="Y61" s="179">
        <f t="shared" si="10"/>
        <v>1.1020408163265305</v>
      </c>
      <c r="Z61" s="165">
        <f t="shared" si="23"/>
        <v>5.8451442747912382E-5</v>
      </c>
    </row>
    <row r="62" spans="1:26" x14ac:dyDescent="0.25">
      <c r="A62" s="162" t="s">
        <v>136</v>
      </c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5" t="str">
        <f t="shared" si="24"/>
        <v>-</v>
      </c>
      <c r="I62" s="179" t="str">
        <f t="shared" si="1"/>
        <v>-</v>
      </c>
      <c r="J62" s="165">
        <f t="shared" si="25"/>
        <v>0</v>
      </c>
      <c r="K62" s="164">
        <v>0</v>
      </c>
      <c r="L62" s="164">
        <v>0</v>
      </c>
      <c r="M62" s="164">
        <v>0</v>
      </c>
      <c r="N62" s="164">
        <v>0</v>
      </c>
      <c r="O62" s="164">
        <v>0</v>
      </c>
      <c r="P62" s="165" t="str">
        <f t="shared" si="26"/>
        <v>-</v>
      </c>
      <c r="Q62" s="179" t="str">
        <f t="shared" si="9"/>
        <v>-</v>
      </c>
      <c r="R62" s="165">
        <f t="shared" si="27"/>
        <v>0</v>
      </c>
      <c r="S62" s="164">
        <v>91</v>
      </c>
      <c r="T62" s="164">
        <v>153</v>
      </c>
      <c r="U62" s="164">
        <v>195</v>
      </c>
      <c r="V62" s="164">
        <v>158</v>
      </c>
      <c r="W62" s="164">
        <v>477</v>
      </c>
      <c r="X62" s="165">
        <f t="shared" si="28"/>
        <v>2.018987341772152</v>
      </c>
      <c r="Y62" s="179">
        <f t="shared" si="10"/>
        <v>4.2417582417582418</v>
      </c>
      <c r="Z62" s="165">
        <f t="shared" si="23"/>
        <v>4.7690507681351107E-5</v>
      </c>
    </row>
    <row r="63" spans="1:26" x14ac:dyDescent="0.25">
      <c r="A63" s="167" t="s">
        <v>149</v>
      </c>
      <c r="B63" s="168" t="s">
        <v>149</v>
      </c>
      <c r="C63" s="169">
        <f>C55-SUM(C56:C62)</f>
        <v>0</v>
      </c>
      <c r="D63" s="169">
        <f>D55-SUM(D56:D62)</f>
        <v>0</v>
      </c>
      <c r="E63" s="169">
        <f>E55-SUM(E56:E62)</f>
        <v>0</v>
      </c>
      <c r="F63" s="169">
        <f>F55-SUM(F56:F62)</f>
        <v>0</v>
      </c>
      <c r="G63" s="169">
        <f>G55-SUM(G56:G62)</f>
        <v>0</v>
      </c>
      <c r="H63" s="170" t="str">
        <f t="shared" si="24"/>
        <v>-</v>
      </c>
      <c r="I63" s="180" t="str">
        <f t="shared" si="1"/>
        <v>-</v>
      </c>
      <c r="J63" s="170">
        <f t="shared" si="25"/>
        <v>0</v>
      </c>
      <c r="K63" s="169">
        <f>K55-SUM(K56:K62)</f>
        <v>0</v>
      </c>
      <c r="L63" s="169">
        <f>L55-SUM(L56:L62)</f>
        <v>0</v>
      </c>
      <c r="M63" s="169">
        <f>M55-SUM(M56:M62)</f>
        <v>0</v>
      </c>
      <c r="N63" s="169">
        <f>N55-SUM(N56:N62)</f>
        <v>0</v>
      </c>
      <c r="O63" s="169">
        <f>O55-SUM(O56:O62)</f>
        <v>0</v>
      </c>
      <c r="P63" s="170" t="str">
        <f t="shared" si="26"/>
        <v>-</v>
      </c>
      <c r="Q63" s="180" t="str">
        <f t="shared" si="9"/>
        <v>-</v>
      </c>
      <c r="R63" s="170">
        <f t="shared" si="27"/>
        <v>0</v>
      </c>
      <c r="S63" s="169">
        <f>S55-SUM(S56:S62)</f>
        <v>4347</v>
      </c>
      <c r="T63" s="169">
        <f>T55-SUM(T56:T62)</f>
        <v>9249</v>
      </c>
      <c r="U63" s="169">
        <f>U55-SUM(U56:U62)</f>
        <v>10298</v>
      </c>
      <c r="V63" s="169">
        <f>V55-SUM(V56:V62)</f>
        <v>10863</v>
      </c>
      <c r="W63" s="169">
        <f>W55-SUM(W56:W62)</f>
        <v>9982</v>
      </c>
      <c r="X63" s="170">
        <f t="shared" si="28"/>
        <v>-8.1100984994936898E-2</v>
      </c>
      <c r="Y63" s="180">
        <f t="shared" si="10"/>
        <v>1.2962962962962963</v>
      </c>
      <c r="Z63" s="170">
        <f t="shared" si="23"/>
        <v>2.5185479389874545E-3</v>
      </c>
    </row>
    <row r="64" spans="1:26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</row>
    <row r="65" spans="1:26" x14ac:dyDescent="0.25">
      <c r="A65" s="1" t="s">
        <v>0</v>
      </c>
      <c r="B65" s="156" t="s">
        <v>73</v>
      </c>
      <c r="C65" s="176">
        <f>C66+C69</f>
        <v>0</v>
      </c>
      <c r="D65" s="176">
        <f>D66+D69</f>
        <v>0</v>
      </c>
      <c r="E65" s="176">
        <f>E66+E69</f>
        <v>0</v>
      </c>
      <c r="F65" s="176">
        <f>F66+F69</f>
        <v>0</v>
      </c>
      <c r="G65" s="176">
        <f>G66+G69</f>
        <v>0</v>
      </c>
      <c r="H65" s="177" t="str">
        <f>IFERROR(G65/F65-1,"-")</f>
        <v>-</v>
      </c>
      <c r="I65" s="177" t="str">
        <f t="shared" si="1"/>
        <v>-</v>
      </c>
      <c r="J65" s="177">
        <f>G65/G$9</f>
        <v>0</v>
      </c>
      <c r="K65" s="176">
        <f>K66+K69</f>
        <v>0</v>
      </c>
      <c r="L65" s="176">
        <f>L66+L69</f>
        <v>0</v>
      </c>
      <c r="M65" s="176">
        <f>M66+M69</f>
        <v>0</v>
      </c>
      <c r="N65" s="176">
        <f>N66+N69</f>
        <v>0</v>
      </c>
      <c r="O65" s="176">
        <f>O66+O69</f>
        <v>0</v>
      </c>
      <c r="P65" s="177" t="str">
        <f>IFERROR(O65/N65-1,"-")</f>
        <v>-</v>
      </c>
      <c r="Q65" s="177" t="str">
        <f t="shared" si="9"/>
        <v>-</v>
      </c>
      <c r="R65" s="177">
        <f>O65/O$9</f>
        <v>0</v>
      </c>
      <c r="S65" s="176">
        <f>S66+S69</f>
        <v>62020</v>
      </c>
      <c r="T65" s="176">
        <f>T66+T69</f>
        <v>151473</v>
      </c>
      <c r="U65" s="176">
        <f>U66+U69</f>
        <v>164769</v>
      </c>
      <c r="V65" s="176">
        <f>V66+V69</f>
        <v>191595</v>
      </c>
      <c r="W65" s="176">
        <f>W66+W69</f>
        <v>151475</v>
      </c>
      <c r="X65" s="177">
        <f>IFERROR(W65/V65-1,"-")</f>
        <v>-0.20940003653540018</v>
      </c>
      <c r="Y65" s="177">
        <f t="shared" si="10"/>
        <v>1.4423573040954532</v>
      </c>
      <c r="Z65" s="177">
        <f t="shared" ref="Z65:Z77" si="29">U65/U$9</f>
        <v>4.0297011590505333E-2</v>
      </c>
    </row>
    <row r="66" spans="1:26" x14ac:dyDescent="0.25">
      <c r="A66" s="1" t="s">
        <v>101</v>
      </c>
      <c r="B66" s="159" t="s">
        <v>102</v>
      </c>
      <c r="C66" s="160">
        <v>0</v>
      </c>
      <c r="D66" s="160">
        <v>0</v>
      </c>
      <c r="E66" s="160">
        <v>0</v>
      </c>
      <c r="F66" s="160">
        <v>0</v>
      </c>
      <c r="G66" s="160">
        <v>0</v>
      </c>
      <c r="H66" s="161" t="str">
        <f>IFERROR(G66/F66-1,"-")</f>
        <v>-</v>
      </c>
      <c r="I66" s="178" t="str">
        <f t="shared" si="1"/>
        <v>-</v>
      </c>
      <c r="J66" s="161">
        <f>G66/G$9</f>
        <v>0</v>
      </c>
      <c r="K66" s="160">
        <v>0</v>
      </c>
      <c r="L66" s="160">
        <v>0</v>
      </c>
      <c r="M66" s="160">
        <v>0</v>
      </c>
      <c r="N66" s="160">
        <v>0</v>
      </c>
      <c r="O66" s="160">
        <v>0</v>
      </c>
      <c r="P66" s="161" t="str">
        <f>IFERROR(O66/N66-1,"-")</f>
        <v>-</v>
      </c>
      <c r="Q66" s="178" t="str">
        <f t="shared" si="9"/>
        <v>-</v>
      </c>
      <c r="R66" s="161">
        <f>O66/O$9</f>
        <v>0</v>
      </c>
      <c r="S66" s="160">
        <v>25803</v>
      </c>
      <c r="T66" s="160">
        <v>30941</v>
      </c>
      <c r="U66" s="160">
        <v>42327</v>
      </c>
      <c r="V66" s="160">
        <v>58550</v>
      </c>
      <c r="W66" s="160">
        <v>40777</v>
      </c>
      <c r="X66" s="161">
        <f>IFERROR(W66/V66-1,"-")</f>
        <v>-0.30355251921434667</v>
      </c>
      <c r="Y66" s="178">
        <f t="shared" si="10"/>
        <v>0.58032011781575776</v>
      </c>
      <c r="Z66" s="161">
        <f t="shared" si="29"/>
        <v>1.0351774967325889E-2</v>
      </c>
    </row>
    <row r="67" spans="1:26" x14ac:dyDescent="0.25">
      <c r="A67" s="162" t="s">
        <v>108</v>
      </c>
      <c r="B67" s="163" t="s">
        <v>108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5" t="str">
        <f>IFERROR(G67/F67-1,"-")</f>
        <v>-</v>
      </c>
      <c r="I67" s="179" t="str">
        <f t="shared" si="1"/>
        <v>-</v>
      </c>
      <c r="J67" s="165">
        <f>G67/G$9</f>
        <v>0</v>
      </c>
      <c r="K67" s="164">
        <v>0</v>
      </c>
      <c r="L67" s="164">
        <v>0</v>
      </c>
      <c r="M67" s="164">
        <v>0</v>
      </c>
      <c r="N67" s="164">
        <v>0</v>
      </c>
      <c r="O67" s="164">
        <v>0</v>
      </c>
      <c r="P67" s="165" t="str">
        <f>IFERROR(O67/N67-1,"-")</f>
        <v>-</v>
      </c>
      <c r="Q67" s="179" t="str">
        <f t="shared" si="9"/>
        <v>-</v>
      </c>
      <c r="R67" s="165">
        <f>O67/O$9</f>
        <v>0</v>
      </c>
      <c r="S67" s="164">
        <v>21207</v>
      </c>
      <c r="T67" s="164">
        <v>22920</v>
      </c>
      <c r="U67" s="164">
        <v>28864</v>
      </c>
      <c r="V67" s="164">
        <v>34800</v>
      </c>
      <c r="W67" s="164">
        <v>14323</v>
      </c>
      <c r="X67" s="165">
        <f>IFERROR(W67/V67-1,"-")</f>
        <v>-0.58841954022988507</v>
      </c>
      <c r="Y67" s="179">
        <f t="shared" si="10"/>
        <v>-0.32460979865138873</v>
      </c>
      <c r="Z67" s="165">
        <f t="shared" si="29"/>
        <v>7.059173403664196E-3</v>
      </c>
    </row>
    <row r="68" spans="1:26" x14ac:dyDescent="0.25">
      <c r="A68" s="162" t="s">
        <v>105</v>
      </c>
      <c r="B68" s="163" t="s">
        <v>105</v>
      </c>
      <c r="C68" s="164">
        <v>0</v>
      </c>
      <c r="D68" s="164">
        <v>0</v>
      </c>
      <c r="E68" s="164">
        <v>0</v>
      </c>
      <c r="F68" s="164">
        <v>0</v>
      </c>
      <c r="G68" s="164">
        <v>0</v>
      </c>
      <c r="H68" s="165" t="str">
        <f>IFERROR(G68/F68-1,"-")</f>
        <v>-</v>
      </c>
      <c r="I68" s="179" t="str">
        <f t="shared" si="1"/>
        <v>-</v>
      </c>
      <c r="J68" s="165">
        <f>G68/G$9</f>
        <v>0</v>
      </c>
      <c r="K68" s="164">
        <v>0</v>
      </c>
      <c r="L68" s="164">
        <v>0</v>
      </c>
      <c r="M68" s="164">
        <v>0</v>
      </c>
      <c r="N68" s="164">
        <v>0</v>
      </c>
      <c r="O68" s="164">
        <v>0</v>
      </c>
      <c r="P68" s="165" t="str">
        <f>IFERROR(O68/N68-1,"-")</f>
        <v>-</v>
      </c>
      <c r="Q68" s="179" t="str">
        <f t="shared" si="9"/>
        <v>-</v>
      </c>
      <c r="R68" s="165">
        <f>O68/O$9</f>
        <v>0</v>
      </c>
      <c r="S68" s="164">
        <v>4596</v>
      </c>
      <c r="T68" s="164">
        <v>8021</v>
      </c>
      <c r="U68" s="164">
        <v>13463</v>
      </c>
      <c r="V68" s="164">
        <v>23750</v>
      </c>
      <c r="W68" s="164">
        <v>26454</v>
      </c>
      <c r="X68" s="165">
        <f>IFERROR(W68/V68-1,"-")</f>
        <v>0.11385263157894743</v>
      </c>
      <c r="Y68" s="179">
        <f t="shared" si="10"/>
        <v>4.7558746736292425</v>
      </c>
      <c r="Z68" s="165">
        <f t="shared" si="29"/>
        <v>3.292601563661692E-3</v>
      </c>
    </row>
    <row r="69" spans="1:26" x14ac:dyDescent="0.25">
      <c r="A69" s="1" t="s">
        <v>150</v>
      </c>
      <c r="B69" s="159" t="s">
        <v>112</v>
      </c>
      <c r="C69" s="160">
        <v>0</v>
      </c>
      <c r="D69" s="160">
        <v>0</v>
      </c>
      <c r="E69" s="160">
        <v>0</v>
      </c>
      <c r="F69" s="160">
        <v>0</v>
      </c>
      <c r="G69" s="160">
        <v>0</v>
      </c>
      <c r="H69" s="161" t="str">
        <f>IFERROR(G69/F69-1,"-")</f>
        <v>-</v>
      </c>
      <c r="I69" s="178" t="str">
        <f t="shared" si="1"/>
        <v>-</v>
      </c>
      <c r="J69" s="161">
        <f>G69/G$9</f>
        <v>0</v>
      </c>
      <c r="K69" s="160">
        <v>0</v>
      </c>
      <c r="L69" s="160">
        <v>0</v>
      </c>
      <c r="M69" s="160">
        <v>0</v>
      </c>
      <c r="N69" s="160">
        <v>0</v>
      </c>
      <c r="O69" s="160">
        <v>0</v>
      </c>
      <c r="P69" s="161" t="str">
        <f>IFERROR(O69/N69-1,"-")</f>
        <v>-</v>
      </c>
      <c r="Q69" s="178" t="str">
        <f t="shared" si="9"/>
        <v>-</v>
      </c>
      <c r="R69" s="161">
        <f>O69/O$9</f>
        <v>0</v>
      </c>
      <c r="S69" s="160">
        <v>36217</v>
      </c>
      <c r="T69" s="160">
        <v>120532</v>
      </c>
      <c r="U69" s="160">
        <v>122442</v>
      </c>
      <c r="V69" s="160">
        <v>133045</v>
      </c>
      <c r="W69" s="160">
        <v>110698</v>
      </c>
      <c r="X69" s="161">
        <f>IFERROR(W69/V69-1,"-")</f>
        <v>-0.16796572588222025</v>
      </c>
      <c r="Y69" s="178">
        <f t="shared" si="10"/>
        <v>2.0565204185879558</v>
      </c>
      <c r="Z69" s="161">
        <f t="shared" si="29"/>
        <v>2.9945236623179446E-2</v>
      </c>
    </row>
    <row r="70" spans="1:26" x14ac:dyDescent="0.25">
      <c r="A70" s="162" t="s">
        <v>115</v>
      </c>
      <c r="B70" s="163" t="s">
        <v>115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5" t="str">
        <f t="shared" ref="H70:H77" si="30">IFERROR(G70/F70-1,"-")</f>
        <v>-</v>
      </c>
      <c r="I70" s="179" t="str">
        <f t="shared" si="1"/>
        <v>-</v>
      </c>
      <c r="J70" s="165">
        <f t="shared" ref="J70:J77" si="31">G70/G$9</f>
        <v>0</v>
      </c>
      <c r="K70" s="164">
        <v>0</v>
      </c>
      <c r="L70" s="164">
        <v>0</v>
      </c>
      <c r="M70" s="164">
        <v>0</v>
      </c>
      <c r="N70" s="164">
        <v>0</v>
      </c>
      <c r="O70" s="164">
        <v>0</v>
      </c>
      <c r="P70" s="165" t="str">
        <f t="shared" ref="P70:P77" si="32">IFERROR(O70/N70-1,"-")</f>
        <v>-</v>
      </c>
      <c r="Q70" s="179" t="str">
        <f t="shared" si="9"/>
        <v>-</v>
      </c>
      <c r="R70" s="165">
        <f t="shared" ref="R70:R77" si="33">O70/O$9</f>
        <v>0</v>
      </c>
      <c r="S70" s="164">
        <v>7549</v>
      </c>
      <c r="T70" s="164">
        <v>52809</v>
      </c>
      <c r="U70" s="164">
        <v>47522</v>
      </c>
      <c r="V70" s="164">
        <v>45250</v>
      </c>
      <c r="W70" s="164">
        <v>46430</v>
      </c>
      <c r="X70" s="165">
        <f t="shared" ref="X70:X77" si="34">IFERROR(W70/V70-1,"-")</f>
        <v>2.6077348066298356E-2</v>
      </c>
      <c r="Y70" s="179">
        <f t="shared" si="10"/>
        <v>5.1504835077493709</v>
      </c>
      <c r="Z70" s="165">
        <f t="shared" si="29"/>
        <v>1.1622299005298294E-2</v>
      </c>
    </row>
    <row r="71" spans="1:26" x14ac:dyDescent="0.25">
      <c r="A71" s="162" t="s">
        <v>118</v>
      </c>
      <c r="B71" s="163" t="s">
        <v>118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5" t="str">
        <f t="shared" si="30"/>
        <v>-</v>
      </c>
      <c r="I71" s="179" t="str">
        <f t="shared" si="1"/>
        <v>-</v>
      </c>
      <c r="J71" s="165">
        <f t="shared" si="31"/>
        <v>0</v>
      </c>
      <c r="K71" s="164">
        <v>0</v>
      </c>
      <c r="L71" s="164">
        <v>0</v>
      </c>
      <c r="M71" s="164">
        <v>0</v>
      </c>
      <c r="N71" s="164">
        <v>0</v>
      </c>
      <c r="O71" s="164">
        <v>0</v>
      </c>
      <c r="P71" s="165" t="str">
        <f t="shared" si="32"/>
        <v>-</v>
      </c>
      <c r="Q71" s="179" t="str">
        <f t="shared" si="9"/>
        <v>-</v>
      </c>
      <c r="R71" s="165">
        <f t="shared" si="33"/>
        <v>0</v>
      </c>
      <c r="S71" s="164">
        <v>3513</v>
      </c>
      <c r="T71" s="164">
        <v>7009</v>
      </c>
      <c r="U71" s="164">
        <v>10647</v>
      </c>
      <c r="V71" s="164">
        <v>9892</v>
      </c>
      <c r="W71" s="164">
        <v>10514</v>
      </c>
      <c r="X71" s="165">
        <f t="shared" si="34"/>
        <v>6.2879094217549447E-2</v>
      </c>
      <c r="Y71" s="179">
        <f t="shared" si="10"/>
        <v>1.9928835752917733</v>
      </c>
      <c r="Z71" s="165">
        <f t="shared" si="29"/>
        <v>2.6039017194017704E-3</v>
      </c>
    </row>
    <row r="72" spans="1:26" x14ac:dyDescent="0.25">
      <c r="A72" s="162" t="s">
        <v>121</v>
      </c>
      <c r="B72" s="163" t="s">
        <v>121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5" t="str">
        <f t="shared" si="30"/>
        <v>-</v>
      </c>
      <c r="I72" s="179" t="str">
        <f t="shared" si="1"/>
        <v>-</v>
      </c>
      <c r="J72" s="165">
        <f t="shared" si="31"/>
        <v>0</v>
      </c>
      <c r="K72" s="164">
        <v>0</v>
      </c>
      <c r="L72" s="164">
        <v>0</v>
      </c>
      <c r="M72" s="164">
        <v>0</v>
      </c>
      <c r="N72" s="164">
        <v>0</v>
      </c>
      <c r="O72" s="164">
        <v>0</v>
      </c>
      <c r="P72" s="165" t="str">
        <f t="shared" si="32"/>
        <v>-</v>
      </c>
      <c r="Q72" s="179" t="str">
        <f t="shared" si="9"/>
        <v>-</v>
      </c>
      <c r="R72" s="165">
        <f t="shared" si="33"/>
        <v>0</v>
      </c>
      <c r="S72" s="164">
        <v>6247</v>
      </c>
      <c r="T72" s="164">
        <v>17604</v>
      </c>
      <c r="U72" s="164">
        <v>14089</v>
      </c>
      <c r="V72" s="164">
        <v>19078</v>
      </c>
      <c r="W72" s="164">
        <v>9779</v>
      </c>
      <c r="X72" s="165">
        <f t="shared" si="34"/>
        <v>-0.48742006499633084</v>
      </c>
      <c r="Y72" s="179">
        <f t="shared" si="10"/>
        <v>0.56539138786617582</v>
      </c>
      <c r="Z72" s="165">
        <f t="shared" si="29"/>
        <v>3.4457003216541316E-3</v>
      </c>
    </row>
    <row r="73" spans="1:26" x14ac:dyDescent="0.25">
      <c r="A73" s="162" t="s">
        <v>128</v>
      </c>
      <c r="B73" s="163" t="s">
        <v>128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5" t="str">
        <f t="shared" si="30"/>
        <v>-</v>
      </c>
      <c r="I73" s="179" t="str">
        <f t="shared" si="1"/>
        <v>-</v>
      </c>
      <c r="J73" s="165">
        <f t="shared" si="31"/>
        <v>0</v>
      </c>
      <c r="K73" s="164">
        <v>0</v>
      </c>
      <c r="L73" s="164">
        <v>0</v>
      </c>
      <c r="M73" s="164">
        <v>0</v>
      </c>
      <c r="N73" s="164">
        <v>0</v>
      </c>
      <c r="O73" s="164">
        <v>0</v>
      </c>
      <c r="P73" s="165" t="str">
        <f t="shared" si="32"/>
        <v>-</v>
      </c>
      <c r="Q73" s="179" t="str">
        <f t="shared" si="9"/>
        <v>-</v>
      </c>
      <c r="R73" s="165">
        <f t="shared" si="33"/>
        <v>0</v>
      </c>
      <c r="S73" s="164">
        <v>1777</v>
      </c>
      <c r="T73" s="164">
        <v>2468</v>
      </c>
      <c r="U73" s="164">
        <v>3450</v>
      </c>
      <c r="V73" s="164">
        <v>4281</v>
      </c>
      <c r="W73" s="164">
        <v>2636</v>
      </c>
      <c r="X73" s="165">
        <f t="shared" si="34"/>
        <v>-0.38425601494977812</v>
      </c>
      <c r="Y73" s="179">
        <f t="shared" si="10"/>
        <v>0.48339898705683737</v>
      </c>
      <c r="Z73" s="165">
        <f t="shared" si="29"/>
        <v>8.4375513590082723E-4</v>
      </c>
    </row>
    <row r="74" spans="1:26" x14ac:dyDescent="0.25">
      <c r="A74" s="162" t="s">
        <v>124</v>
      </c>
      <c r="B74" s="163" t="s">
        <v>124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5" t="str">
        <f t="shared" si="30"/>
        <v>-</v>
      </c>
      <c r="I74" s="179" t="str">
        <f t="shared" ref="I74:I137" si="35">IFERROR(G74/C74-1,"-")</f>
        <v>-</v>
      </c>
      <c r="J74" s="165">
        <f t="shared" si="3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5" t="str">
        <f t="shared" si="32"/>
        <v>-</v>
      </c>
      <c r="Q74" s="179" t="str">
        <f t="shared" si="9"/>
        <v>-</v>
      </c>
      <c r="R74" s="165">
        <f t="shared" si="33"/>
        <v>0</v>
      </c>
      <c r="S74" s="164">
        <v>1607</v>
      </c>
      <c r="T74" s="164">
        <v>2853</v>
      </c>
      <c r="U74" s="164">
        <v>1813</v>
      </c>
      <c r="V74" s="164">
        <v>3870</v>
      </c>
      <c r="W74" s="164">
        <v>3064</v>
      </c>
      <c r="X74" s="165">
        <f t="shared" si="34"/>
        <v>-0.20826873385012923</v>
      </c>
      <c r="Y74" s="179">
        <f t="shared" si="10"/>
        <v>0.90665836963285629</v>
      </c>
      <c r="Z74" s="165">
        <f t="shared" si="29"/>
        <v>4.4339943808353616E-4</v>
      </c>
    </row>
    <row r="75" spans="1:26" x14ac:dyDescent="0.25">
      <c r="A75" s="162" t="s">
        <v>133</v>
      </c>
      <c r="B75" s="163" t="s">
        <v>133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5" t="str">
        <f t="shared" si="30"/>
        <v>-</v>
      </c>
      <c r="I75" s="179" t="str">
        <f t="shared" si="35"/>
        <v>-</v>
      </c>
      <c r="J75" s="165">
        <f t="shared" si="31"/>
        <v>0</v>
      </c>
      <c r="K75" s="164">
        <v>0</v>
      </c>
      <c r="L75" s="164">
        <v>0</v>
      </c>
      <c r="M75" s="164">
        <v>0</v>
      </c>
      <c r="N75" s="164">
        <v>0</v>
      </c>
      <c r="O75" s="164">
        <v>0</v>
      </c>
      <c r="P75" s="165" t="str">
        <f t="shared" si="32"/>
        <v>-</v>
      </c>
      <c r="Q75" s="179" t="str">
        <f t="shared" si="9"/>
        <v>-</v>
      </c>
      <c r="R75" s="165">
        <f t="shared" si="33"/>
        <v>0</v>
      </c>
      <c r="S75" s="164">
        <v>1674</v>
      </c>
      <c r="T75" s="164">
        <v>2685</v>
      </c>
      <c r="U75" s="164">
        <v>3726</v>
      </c>
      <c r="V75" s="164">
        <v>2300</v>
      </c>
      <c r="W75" s="164">
        <v>1042</v>
      </c>
      <c r="X75" s="165">
        <f t="shared" si="34"/>
        <v>-0.54695652173913045</v>
      </c>
      <c r="Y75" s="179">
        <f t="shared" si="10"/>
        <v>-0.37753882915173242</v>
      </c>
      <c r="Z75" s="165">
        <f t="shared" si="29"/>
        <v>9.1125554677289338E-4</v>
      </c>
    </row>
    <row r="76" spans="1:26" x14ac:dyDescent="0.25">
      <c r="A76" s="162" t="s">
        <v>136</v>
      </c>
      <c r="B76" s="163" t="s">
        <v>136</v>
      </c>
      <c r="C76" s="164">
        <v>0</v>
      </c>
      <c r="D76" s="164">
        <v>0</v>
      </c>
      <c r="E76" s="164">
        <v>0</v>
      </c>
      <c r="F76" s="164">
        <v>0</v>
      </c>
      <c r="G76" s="164">
        <v>0</v>
      </c>
      <c r="H76" s="165" t="str">
        <f t="shared" si="30"/>
        <v>-</v>
      </c>
      <c r="I76" s="179" t="str">
        <f t="shared" si="35"/>
        <v>-</v>
      </c>
      <c r="J76" s="165">
        <f t="shared" si="31"/>
        <v>0</v>
      </c>
      <c r="K76" s="164">
        <v>0</v>
      </c>
      <c r="L76" s="164">
        <v>0</v>
      </c>
      <c r="M76" s="164">
        <v>0</v>
      </c>
      <c r="N76" s="164">
        <v>0</v>
      </c>
      <c r="O76" s="164">
        <v>0</v>
      </c>
      <c r="P76" s="165" t="str">
        <f t="shared" si="32"/>
        <v>-</v>
      </c>
      <c r="Q76" s="179" t="str">
        <f t="shared" si="9"/>
        <v>-</v>
      </c>
      <c r="R76" s="165">
        <f t="shared" si="33"/>
        <v>0</v>
      </c>
      <c r="S76" s="164">
        <v>154</v>
      </c>
      <c r="T76" s="164">
        <v>799</v>
      </c>
      <c r="U76" s="164">
        <v>1020</v>
      </c>
      <c r="V76" s="164">
        <v>628</v>
      </c>
      <c r="W76" s="164">
        <v>935</v>
      </c>
      <c r="X76" s="165">
        <f t="shared" si="34"/>
        <v>0.48885350318471343</v>
      </c>
      <c r="Y76" s="179">
        <f t="shared" si="10"/>
        <v>5.0714285714285712</v>
      </c>
      <c r="Z76" s="165">
        <f t="shared" si="29"/>
        <v>2.49458040179375E-4</v>
      </c>
    </row>
    <row r="77" spans="1:26" x14ac:dyDescent="0.25">
      <c r="A77" s="167" t="s">
        <v>149</v>
      </c>
      <c r="B77" s="168" t="s">
        <v>149</v>
      </c>
      <c r="C77" s="169">
        <f>C69-SUM(C70:C76)</f>
        <v>0</v>
      </c>
      <c r="D77" s="169">
        <f>D69-SUM(D70:D76)</f>
        <v>0</v>
      </c>
      <c r="E77" s="169">
        <f>E69-SUM(E70:E76)</f>
        <v>0</v>
      </c>
      <c r="F77" s="169">
        <f>F69-SUM(F70:F76)</f>
        <v>0</v>
      </c>
      <c r="G77" s="169">
        <f>G69-SUM(G70:G76)</f>
        <v>0</v>
      </c>
      <c r="H77" s="170" t="str">
        <f t="shared" si="30"/>
        <v>-</v>
      </c>
      <c r="I77" s="180" t="str">
        <f t="shared" si="35"/>
        <v>-</v>
      </c>
      <c r="J77" s="170">
        <f t="shared" si="31"/>
        <v>0</v>
      </c>
      <c r="K77" s="169">
        <f>K69-SUM(K70:K76)</f>
        <v>0</v>
      </c>
      <c r="L77" s="169">
        <f>L69-SUM(L70:L76)</f>
        <v>0</v>
      </c>
      <c r="M77" s="169">
        <f>M69-SUM(M70:M76)</f>
        <v>0</v>
      </c>
      <c r="N77" s="169">
        <f>N69-SUM(N70:N76)</f>
        <v>0</v>
      </c>
      <c r="O77" s="169">
        <f>O69-SUM(O70:O76)</f>
        <v>0</v>
      </c>
      <c r="P77" s="170" t="str">
        <f t="shared" si="32"/>
        <v>-</v>
      </c>
      <c r="Q77" s="180" t="str">
        <f t="shared" si="9"/>
        <v>-</v>
      </c>
      <c r="R77" s="170">
        <f t="shared" si="33"/>
        <v>0</v>
      </c>
      <c r="S77" s="169">
        <f>S69-SUM(S70:S76)</f>
        <v>13696</v>
      </c>
      <c r="T77" s="169">
        <f>T69-SUM(T70:T76)</f>
        <v>34305</v>
      </c>
      <c r="U77" s="169">
        <f>U69-SUM(U70:U76)</f>
        <v>40175</v>
      </c>
      <c r="V77" s="169">
        <f>V69-SUM(V70:V76)</f>
        <v>47746</v>
      </c>
      <c r="W77" s="169">
        <f>W69-SUM(W70:W76)</f>
        <v>36298</v>
      </c>
      <c r="X77" s="170">
        <f t="shared" si="34"/>
        <v>-0.23976877644200556</v>
      </c>
      <c r="Y77" s="180">
        <f t="shared" si="10"/>
        <v>1.6502628504672896</v>
      </c>
      <c r="Z77" s="170">
        <f t="shared" si="29"/>
        <v>9.8254674158886179E-3</v>
      </c>
    </row>
    <row r="78" spans="1:26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</row>
    <row r="79" spans="1:26" x14ac:dyDescent="0.25">
      <c r="A79" s="1" t="s">
        <v>0</v>
      </c>
      <c r="B79" s="156" t="s">
        <v>73</v>
      </c>
      <c r="C79" s="176">
        <f>C80+C83</f>
        <v>70827</v>
      </c>
      <c r="D79" s="176">
        <f>D80+D83</f>
        <v>98456</v>
      </c>
      <c r="E79" s="176">
        <f>E80+E83</f>
        <v>104893</v>
      </c>
      <c r="F79" s="176">
        <f>F80+F83</f>
        <v>118842</v>
      </c>
      <c r="G79" s="176">
        <f>G80+G83</f>
        <v>127700</v>
      </c>
      <c r="H79" s="177">
        <f>IFERROR(G79/F79-1,"-")</f>
        <v>7.4535938472930496E-2</v>
      </c>
      <c r="I79" s="177">
        <f t="shared" si="35"/>
        <v>0.80298473745887877</v>
      </c>
      <c r="J79" s="177">
        <f>G79/G$9</f>
        <v>0.16800155766518618</v>
      </c>
      <c r="K79" s="176">
        <f>K80+K83</f>
        <v>214429</v>
      </c>
      <c r="L79" s="176">
        <f>L80+L83</f>
        <v>476344</v>
      </c>
      <c r="M79" s="176">
        <f>M80+M83</f>
        <v>550170</v>
      </c>
      <c r="N79" s="176">
        <f>N80+N83</f>
        <v>623703</v>
      </c>
      <c r="O79" s="176">
        <f>O80+O83</f>
        <v>619427</v>
      </c>
      <c r="P79" s="177">
        <f>IFERROR(O79/N79-1,"-")</f>
        <v>-6.8558272126316711E-3</v>
      </c>
      <c r="Q79" s="177">
        <f t="shared" si="9"/>
        <v>1.8887277373862679</v>
      </c>
      <c r="R79" s="177">
        <f>O79/O$9</f>
        <v>0.18013212409090895</v>
      </c>
      <c r="S79" s="176">
        <f>S80+S83</f>
        <v>285256</v>
      </c>
      <c r="T79" s="176">
        <f>T80+T83</f>
        <v>574800</v>
      </c>
      <c r="U79" s="176">
        <f>U80+U83</f>
        <v>655063</v>
      </c>
      <c r="V79" s="176">
        <f>V80+V83</f>
        <v>742545</v>
      </c>
      <c r="W79" s="176">
        <f>W80+W83</f>
        <v>747127</v>
      </c>
      <c r="X79" s="177">
        <f>IFERROR(W79/V79-1,"-")</f>
        <v>6.1706697910564046E-3</v>
      </c>
      <c r="Y79" s="177">
        <f t="shared" si="10"/>
        <v>1.6191456095577306</v>
      </c>
      <c r="Z79" s="177">
        <f t="shared" ref="Z79:Z91" si="36">U79/U$9</f>
        <v>0.16020660017060973</v>
      </c>
    </row>
    <row r="80" spans="1:26" x14ac:dyDescent="0.25">
      <c r="A80" s="1" t="s">
        <v>101</v>
      </c>
      <c r="B80" s="159" t="s">
        <v>102</v>
      </c>
      <c r="C80" s="160">
        <v>38077</v>
      </c>
      <c r="D80" s="160">
        <v>48839</v>
      </c>
      <c r="E80" s="160">
        <v>50783</v>
      </c>
      <c r="F80" s="160">
        <v>56114</v>
      </c>
      <c r="G80" s="160">
        <v>64071</v>
      </c>
      <c r="H80" s="161">
        <f>IFERROR(G80/F80-1,"-")</f>
        <v>0.14180062016609041</v>
      </c>
      <c r="I80" s="178">
        <f t="shared" si="35"/>
        <v>0.68266932794075164</v>
      </c>
      <c r="J80" s="161">
        <f>G80/G$9</f>
        <v>8.4291525459405978E-2</v>
      </c>
      <c r="K80" s="160">
        <v>109519</v>
      </c>
      <c r="L80" s="160">
        <v>230615</v>
      </c>
      <c r="M80" s="160">
        <v>229750</v>
      </c>
      <c r="N80" s="160">
        <v>243834</v>
      </c>
      <c r="O80" s="160">
        <v>244197</v>
      </c>
      <c r="P80" s="161">
        <f>IFERROR(O80/N80-1,"-")</f>
        <v>1.4887177341962321E-3</v>
      </c>
      <c r="Q80" s="178">
        <f t="shared" si="9"/>
        <v>1.2297226965184125</v>
      </c>
      <c r="R80" s="161">
        <f>O80/O$9</f>
        <v>7.101357271579653E-2</v>
      </c>
      <c r="S80" s="160">
        <v>147596</v>
      </c>
      <c r="T80" s="160">
        <v>279454</v>
      </c>
      <c r="U80" s="160">
        <v>280533</v>
      </c>
      <c r="V80" s="160">
        <v>299948</v>
      </c>
      <c r="W80" s="160">
        <v>308268</v>
      </c>
      <c r="X80" s="161">
        <f>IFERROR(W80/V80-1,"-")</f>
        <v>2.7738141277821482E-2</v>
      </c>
      <c r="Y80" s="178">
        <f t="shared" si="10"/>
        <v>1.0885931868072305</v>
      </c>
      <c r="Z80" s="161">
        <f t="shared" si="36"/>
        <v>6.8609031750628047E-2</v>
      </c>
    </row>
    <row r="81" spans="1:26" x14ac:dyDescent="0.25">
      <c r="A81" s="162" t="s">
        <v>108</v>
      </c>
      <c r="B81" s="163" t="s">
        <v>108</v>
      </c>
      <c r="C81" s="164">
        <v>24218</v>
      </c>
      <c r="D81" s="164">
        <v>29828</v>
      </c>
      <c r="E81" s="164">
        <v>31545</v>
      </c>
      <c r="F81" s="164">
        <v>30462</v>
      </c>
      <c r="G81" s="164">
        <v>32705</v>
      </c>
      <c r="H81" s="165">
        <f>IFERROR(G81/F81-1,"-")</f>
        <v>7.3632722736524103E-2</v>
      </c>
      <c r="I81" s="179">
        <f t="shared" si="35"/>
        <v>0.35044182013378489</v>
      </c>
      <c r="J81" s="165">
        <f>G81/G$9</f>
        <v>4.3026553981518514E-2</v>
      </c>
      <c r="K81" s="164">
        <v>24585</v>
      </c>
      <c r="L81" s="164">
        <v>36378</v>
      </c>
      <c r="M81" s="164">
        <v>29406</v>
      </c>
      <c r="N81" s="164">
        <v>41998</v>
      </c>
      <c r="O81" s="164">
        <v>39469</v>
      </c>
      <c r="P81" s="165">
        <f>IFERROR(O81/N81-1,"-")</f>
        <v>-6.0217153197771323E-2</v>
      </c>
      <c r="Q81" s="179">
        <f t="shared" si="9"/>
        <v>0.60540980272523903</v>
      </c>
      <c r="R81" s="165">
        <f>O81/O$9</f>
        <v>1.147776058477284E-2</v>
      </c>
      <c r="S81" s="164">
        <v>48803</v>
      </c>
      <c r="T81" s="164">
        <v>66206</v>
      </c>
      <c r="U81" s="164">
        <v>60951</v>
      </c>
      <c r="V81" s="164">
        <v>72460</v>
      </c>
      <c r="W81" s="164">
        <v>72174</v>
      </c>
      <c r="X81" s="165">
        <f>IFERROR(W81/V81-1,"-")</f>
        <v>-3.9470052442727166E-3</v>
      </c>
      <c r="Y81" s="179">
        <f t="shared" si="10"/>
        <v>0.47888449480564721</v>
      </c>
      <c r="Z81" s="165">
        <f t="shared" si="36"/>
        <v>1.4906585300954006E-2</v>
      </c>
    </row>
    <row r="82" spans="1:26" x14ac:dyDescent="0.25">
      <c r="A82" s="162" t="s">
        <v>105</v>
      </c>
      <c r="B82" s="163" t="s">
        <v>105</v>
      </c>
      <c r="C82" s="164">
        <v>13859</v>
      </c>
      <c r="D82" s="164">
        <v>19011</v>
      </c>
      <c r="E82" s="164">
        <v>19238</v>
      </c>
      <c r="F82" s="164">
        <v>25652</v>
      </c>
      <c r="G82" s="164">
        <v>31366</v>
      </c>
      <c r="H82" s="165">
        <f>IFERROR(G82/F82-1,"-")</f>
        <v>0.22275066271635735</v>
      </c>
      <c r="I82" s="179">
        <f t="shared" si="35"/>
        <v>1.263222454722563</v>
      </c>
      <c r="J82" s="165">
        <f>G82/G$9</f>
        <v>4.126497147788747E-2</v>
      </c>
      <c r="K82" s="164">
        <v>84934</v>
      </c>
      <c r="L82" s="164">
        <v>194237</v>
      </c>
      <c r="M82" s="164">
        <v>200344</v>
      </c>
      <c r="N82" s="164">
        <v>201836</v>
      </c>
      <c r="O82" s="164">
        <v>204728</v>
      </c>
      <c r="P82" s="165">
        <f>IFERROR(O82/N82-1,"-")</f>
        <v>1.4328464694107979E-2</v>
      </c>
      <c r="Q82" s="179">
        <f t="shared" si="9"/>
        <v>1.410436338804248</v>
      </c>
      <c r="R82" s="165">
        <f>O82/O$9</f>
        <v>5.9535812131023685E-2</v>
      </c>
      <c r="S82" s="164">
        <v>98793</v>
      </c>
      <c r="T82" s="164">
        <v>213248</v>
      </c>
      <c r="U82" s="164">
        <v>219582</v>
      </c>
      <c r="V82" s="164">
        <v>227488</v>
      </c>
      <c r="W82" s="164">
        <v>236094</v>
      </c>
      <c r="X82" s="165">
        <f>IFERROR(W82/V82-1,"-")</f>
        <v>3.783056688704467E-2</v>
      </c>
      <c r="Y82" s="179">
        <f t="shared" si="10"/>
        <v>1.3897847013452371</v>
      </c>
      <c r="Z82" s="165">
        <f t="shared" si="36"/>
        <v>5.3702446449674042E-2</v>
      </c>
    </row>
    <row r="83" spans="1:26" x14ac:dyDescent="0.25">
      <c r="A83" s="1" t="s">
        <v>150</v>
      </c>
      <c r="B83" s="159" t="s">
        <v>112</v>
      </c>
      <c r="C83" s="160">
        <v>32750</v>
      </c>
      <c r="D83" s="160">
        <v>49617</v>
      </c>
      <c r="E83" s="160">
        <v>54110</v>
      </c>
      <c r="F83" s="160">
        <v>62728</v>
      </c>
      <c r="G83" s="160">
        <v>63629</v>
      </c>
      <c r="H83" s="161">
        <f>IFERROR(G83/F83-1,"-")</f>
        <v>1.4363601581431018E-2</v>
      </c>
      <c r="I83" s="178">
        <f t="shared" si="35"/>
        <v>0.94287022900763362</v>
      </c>
      <c r="J83" s="161">
        <f>G83/G$9</f>
        <v>8.3710032205780202E-2</v>
      </c>
      <c r="K83" s="160">
        <v>104910</v>
      </c>
      <c r="L83" s="160">
        <v>245729</v>
      </c>
      <c r="M83" s="160">
        <v>320420</v>
      </c>
      <c r="N83" s="160">
        <v>379869</v>
      </c>
      <c r="O83" s="160">
        <v>375230</v>
      </c>
      <c r="P83" s="161">
        <f>IFERROR(O83/N83-1,"-")</f>
        <v>-1.2212104699251602E-2</v>
      </c>
      <c r="Q83" s="178">
        <f t="shared" si="9"/>
        <v>2.5766847774282717</v>
      </c>
      <c r="R83" s="161">
        <f>O83/O$9</f>
        <v>0.10911855137511244</v>
      </c>
      <c r="S83" s="160">
        <v>137660</v>
      </c>
      <c r="T83" s="160">
        <v>295346</v>
      </c>
      <c r="U83" s="160">
        <v>374530</v>
      </c>
      <c r="V83" s="160">
        <v>442597</v>
      </c>
      <c r="W83" s="160">
        <v>438859</v>
      </c>
      <c r="X83" s="161">
        <f>IFERROR(W83/V83-1,"-")</f>
        <v>-8.4456062738789139E-3</v>
      </c>
      <c r="Y83" s="178">
        <f t="shared" si="10"/>
        <v>2.1879921545837573</v>
      </c>
      <c r="Z83" s="161">
        <f t="shared" si="36"/>
        <v>9.1597568419981693E-2</v>
      </c>
    </row>
    <row r="84" spans="1:26" x14ac:dyDescent="0.25">
      <c r="A84" s="162" t="s">
        <v>115</v>
      </c>
      <c r="B84" s="163" t="s">
        <v>115</v>
      </c>
      <c r="C84" s="164">
        <v>3228</v>
      </c>
      <c r="D84" s="164">
        <v>5828</v>
      </c>
      <c r="E84" s="164">
        <v>7066</v>
      </c>
      <c r="F84" s="164">
        <v>9146</v>
      </c>
      <c r="G84" s="164">
        <v>9299</v>
      </c>
      <c r="H84" s="165">
        <f t="shared" ref="H84:H91" si="37">IFERROR(G84/F84-1,"-")</f>
        <v>1.6728624535315983E-2</v>
      </c>
      <c r="I84" s="179">
        <f t="shared" si="35"/>
        <v>1.8807311028500622</v>
      </c>
      <c r="J84" s="165">
        <f t="shared" ref="J84:J91" si="38">G84/G$9</f>
        <v>1.2233723451280864E-2</v>
      </c>
      <c r="K84" s="164">
        <v>11210</v>
      </c>
      <c r="L84" s="164">
        <v>56300</v>
      </c>
      <c r="M84" s="164">
        <v>75623</v>
      </c>
      <c r="N84" s="164">
        <v>87361</v>
      </c>
      <c r="O84" s="164">
        <v>91968</v>
      </c>
      <c r="P84" s="165">
        <f t="shared" ref="P84:P91" si="39">IFERROR(O84/N84-1,"-")</f>
        <v>5.2735202206934506E-2</v>
      </c>
      <c r="Q84" s="179">
        <f t="shared" si="9"/>
        <v>7.2041034790365739</v>
      </c>
      <c r="R84" s="165">
        <f t="shared" ref="R84:R91" si="40">O84/O$9</f>
        <v>2.6744703069760786E-2</v>
      </c>
      <c r="S84" s="164">
        <v>14438</v>
      </c>
      <c r="T84" s="164">
        <v>62128</v>
      </c>
      <c r="U84" s="164">
        <v>82689</v>
      </c>
      <c r="V84" s="164">
        <v>96507</v>
      </c>
      <c r="W84" s="164">
        <v>101267</v>
      </c>
      <c r="X84" s="165">
        <f t="shared" ref="X84:X91" si="41">IFERROR(W84/V84-1,"-")</f>
        <v>4.9322847047364338E-2</v>
      </c>
      <c r="Y84" s="179">
        <f t="shared" si="10"/>
        <v>6.0139215957888901</v>
      </c>
      <c r="Z84" s="165">
        <f t="shared" si="36"/>
        <v>2.0222976357247392E-2</v>
      </c>
    </row>
    <row r="85" spans="1:26" x14ac:dyDescent="0.25">
      <c r="A85" s="162" t="s">
        <v>118</v>
      </c>
      <c r="B85" s="163" t="s">
        <v>118</v>
      </c>
      <c r="C85" s="164">
        <v>8563</v>
      </c>
      <c r="D85" s="164">
        <v>13220</v>
      </c>
      <c r="E85" s="164">
        <v>14970</v>
      </c>
      <c r="F85" s="164">
        <v>15604</v>
      </c>
      <c r="G85" s="164">
        <v>14631</v>
      </c>
      <c r="H85" s="165">
        <f t="shared" si="37"/>
        <v>-6.2355806203537534E-2</v>
      </c>
      <c r="I85" s="179">
        <f t="shared" si="35"/>
        <v>0.7086301529837673</v>
      </c>
      <c r="J85" s="165">
        <f t="shared" si="38"/>
        <v>1.9248479171490519E-2</v>
      </c>
      <c r="K85" s="164">
        <v>36097</v>
      </c>
      <c r="L85" s="164">
        <v>84214</v>
      </c>
      <c r="M85" s="164">
        <v>97137</v>
      </c>
      <c r="N85" s="164">
        <v>107979</v>
      </c>
      <c r="O85" s="164">
        <v>105125</v>
      </c>
      <c r="P85" s="165">
        <f t="shared" si="39"/>
        <v>-2.6431065299734158E-2</v>
      </c>
      <c r="Q85" s="179">
        <f t="shared" si="9"/>
        <v>1.9122918802116518</v>
      </c>
      <c r="R85" s="165">
        <f t="shared" si="40"/>
        <v>3.057081713431414E-2</v>
      </c>
      <c r="S85" s="164">
        <v>44660</v>
      </c>
      <c r="T85" s="164">
        <v>97434</v>
      </c>
      <c r="U85" s="164">
        <v>112107</v>
      </c>
      <c r="V85" s="164">
        <v>123583</v>
      </c>
      <c r="W85" s="164">
        <v>119756</v>
      </c>
      <c r="X85" s="165">
        <f t="shared" si="41"/>
        <v>-3.0967042392562094E-2</v>
      </c>
      <c r="Y85" s="179">
        <f t="shared" si="10"/>
        <v>1.6815047021943572</v>
      </c>
      <c r="Z85" s="165">
        <f t="shared" si="36"/>
        <v>2.7417639716067838E-2</v>
      </c>
    </row>
    <row r="86" spans="1:26" x14ac:dyDescent="0.25">
      <c r="A86" s="162" t="s">
        <v>121</v>
      </c>
      <c r="B86" s="163" t="s">
        <v>121</v>
      </c>
      <c r="C86" s="164">
        <v>5280</v>
      </c>
      <c r="D86" s="164">
        <v>5870</v>
      </c>
      <c r="E86" s="164">
        <v>5310</v>
      </c>
      <c r="F86" s="164">
        <v>6020</v>
      </c>
      <c r="G86" s="164">
        <v>6184</v>
      </c>
      <c r="H86" s="165">
        <f t="shared" si="37"/>
        <v>2.7242524916943456E-2</v>
      </c>
      <c r="I86" s="179">
        <f t="shared" si="35"/>
        <v>0.17121212121212115</v>
      </c>
      <c r="J86" s="165">
        <f t="shared" si="38"/>
        <v>8.1356431683751868E-3</v>
      </c>
      <c r="K86" s="164">
        <v>11108</v>
      </c>
      <c r="L86" s="164">
        <v>20133</v>
      </c>
      <c r="M86" s="164">
        <v>32432</v>
      </c>
      <c r="N86" s="164">
        <v>46149</v>
      </c>
      <c r="O86" s="164">
        <v>40975</v>
      </c>
      <c r="P86" s="165">
        <f t="shared" si="39"/>
        <v>-0.11211510541940239</v>
      </c>
      <c r="Q86" s="179">
        <f t="shared" si="9"/>
        <v>2.6887828592005762</v>
      </c>
      <c r="R86" s="165">
        <f t="shared" si="40"/>
        <v>1.1915712076846819E-2</v>
      </c>
      <c r="S86" s="164">
        <v>16388</v>
      </c>
      <c r="T86" s="164">
        <v>26003</v>
      </c>
      <c r="U86" s="164">
        <v>37742</v>
      </c>
      <c r="V86" s="164">
        <v>52169</v>
      </c>
      <c r="W86" s="164">
        <v>47159</v>
      </c>
      <c r="X86" s="165">
        <f t="shared" si="41"/>
        <v>-9.6034043205735165E-2</v>
      </c>
      <c r="Y86" s="179">
        <f t="shared" si="10"/>
        <v>1.8776543812545765</v>
      </c>
      <c r="Z86" s="165">
        <f t="shared" si="36"/>
        <v>9.2304366200489912E-3</v>
      </c>
    </row>
    <row r="87" spans="1:26" x14ac:dyDescent="0.25">
      <c r="A87" s="162" t="s">
        <v>128</v>
      </c>
      <c r="B87" s="163" t="s">
        <v>128</v>
      </c>
      <c r="C87" s="164">
        <v>921</v>
      </c>
      <c r="D87" s="164">
        <v>1133</v>
      </c>
      <c r="E87" s="164">
        <v>1155</v>
      </c>
      <c r="F87" s="164">
        <v>1481</v>
      </c>
      <c r="G87" s="164">
        <v>1612</v>
      </c>
      <c r="H87" s="165">
        <f t="shared" si="37"/>
        <v>8.8453747467927002E-2</v>
      </c>
      <c r="I87" s="179">
        <f t="shared" si="35"/>
        <v>0.75027144408251889</v>
      </c>
      <c r="J87" s="165">
        <f t="shared" si="38"/>
        <v>2.1207401014587323E-3</v>
      </c>
      <c r="K87" s="164">
        <v>2935</v>
      </c>
      <c r="L87" s="164">
        <v>4473</v>
      </c>
      <c r="M87" s="164">
        <v>6846</v>
      </c>
      <c r="N87" s="164">
        <v>11371</v>
      </c>
      <c r="O87" s="164">
        <v>11141</v>
      </c>
      <c r="P87" s="165">
        <f t="shared" si="39"/>
        <v>-2.0226892973353228E-2</v>
      </c>
      <c r="Q87" s="179">
        <f t="shared" ref="Q87:Q150" si="42">IFERROR(O87/K87-1,"-")</f>
        <v>2.7959114139693355</v>
      </c>
      <c r="R87" s="165">
        <f t="shared" si="40"/>
        <v>3.2398523062391804E-3</v>
      </c>
      <c r="S87" s="164">
        <v>3856</v>
      </c>
      <c r="T87" s="164">
        <v>5606</v>
      </c>
      <c r="U87" s="164">
        <v>8001</v>
      </c>
      <c r="V87" s="164">
        <v>12852</v>
      </c>
      <c r="W87" s="164">
        <v>12753</v>
      </c>
      <c r="X87" s="165">
        <f t="shared" si="41"/>
        <v>-7.7030812324929698E-3</v>
      </c>
      <c r="Y87" s="179">
        <f t="shared" ref="Y87:Y150" si="43">IFERROR(W87/S87-1,"-")</f>
        <v>2.3073132780082988</v>
      </c>
      <c r="Z87" s="165">
        <f t="shared" si="36"/>
        <v>1.9567782151717447E-3</v>
      </c>
    </row>
    <row r="88" spans="1:26" x14ac:dyDescent="0.25">
      <c r="A88" s="162" t="s">
        <v>124</v>
      </c>
      <c r="B88" s="163" t="s">
        <v>124</v>
      </c>
      <c r="C88" s="164">
        <v>804</v>
      </c>
      <c r="D88" s="164">
        <v>921</v>
      </c>
      <c r="E88" s="164">
        <v>774</v>
      </c>
      <c r="F88" s="164">
        <v>909</v>
      </c>
      <c r="G88" s="164">
        <v>892</v>
      </c>
      <c r="H88" s="165">
        <f t="shared" si="37"/>
        <v>-1.8701870187018743E-2</v>
      </c>
      <c r="I88" s="179">
        <f t="shared" si="35"/>
        <v>0.10945273631840791</v>
      </c>
      <c r="J88" s="165">
        <f t="shared" si="38"/>
        <v>1.1735112720230702E-3</v>
      </c>
      <c r="K88" s="164">
        <v>3904</v>
      </c>
      <c r="L88" s="164">
        <v>4162</v>
      </c>
      <c r="M88" s="164">
        <v>5572</v>
      </c>
      <c r="N88" s="164">
        <v>7126</v>
      </c>
      <c r="O88" s="164">
        <v>7672</v>
      </c>
      <c r="P88" s="165">
        <f t="shared" si="39"/>
        <v>7.6620825147347693E-2</v>
      </c>
      <c r="Q88" s="179">
        <f t="shared" si="42"/>
        <v>0.9651639344262295</v>
      </c>
      <c r="R88" s="165">
        <f t="shared" si="40"/>
        <v>2.2310516913622647E-3</v>
      </c>
      <c r="S88" s="164">
        <v>4708</v>
      </c>
      <c r="T88" s="164">
        <v>5083</v>
      </c>
      <c r="U88" s="164">
        <v>6346</v>
      </c>
      <c r="V88" s="164">
        <v>8035</v>
      </c>
      <c r="W88" s="164">
        <v>8564</v>
      </c>
      <c r="X88" s="165">
        <f t="shared" si="41"/>
        <v>6.5836963285625494E-2</v>
      </c>
      <c r="Y88" s="179">
        <f t="shared" si="43"/>
        <v>0.81903143585386573</v>
      </c>
      <c r="Z88" s="165">
        <f t="shared" si="36"/>
        <v>1.5520203166454057E-3</v>
      </c>
    </row>
    <row r="89" spans="1:26" x14ac:dyDescent="0.25">
      <c r="A89" s="162" t="s">
        <v>133</v>
      </c>
      <c r="B89" s="163" t="s">
        <v>133</v>
      </c>
      <c r="C89" s="164">
        <v>296</v>
      </c>
      <c r="D89" s="164">
        <v>433</v>
      </c>
      <c r="E89" s="164">
        <v>451</v>
      </c>
      <c r="F89" s="164">
        <v>500</v>
      </c>
      <c r="G89" s="164">
        <v>595</v>
      </c>
      <c r="H89" s="165">
        <f t="shared" si="37"/>
        <v>0.18999999999999995</v>
      </c>
      <c r="I89" s="179">
        <f t="shared" si="35"/>
        <v>1.0101351351351351</v>
      </c>
      <c r="J89" s="165">
        <f t="shared" si="38"/>
        <v>7.8277937988085967E-4</v>
      </c>
      <c r="K89" s="164">
        <v>781</v>
      </c>
      <c r="L89" s="164">
        <v>2952</v>
      </c>
      <c r="M89" s="164">
        <v>3352</v>
      </c>
      <c r="N89" s="164">
        <v>3068</v>
      </c>
      <c r="O89" s="164">
        <v>3215</v>
      </c>
      <c r="P89" s="165">
        <f t="shared" si="39"/>
        <v>4.7913950456323295E-2</v>
      </c>
      <c r="Q89" s="179">
        <f t="shared" si="42"/>
        <v>3.1165172855313701</v>
      </c>
      <c r="R89" s="165">
        <f t="shared" si="40"/>
        <v>9.3493628620042765E-4</v>
      </c>
      <c r="S89" s="164">
        <v>1077</v>
      </c>
      <c r="T89" s="164">
        <v>3385</v>
      </c>
      <c r="U89" s="164">
        <v>3803</v>
      </c>
      <c r="V89" s="164">
        <v>3568</v>
      </c>
      <c r="W89" s="164">
        <v>3810</v>
      </c>
      <c r="X89" s="165">
        <f t="shared" si="41"/>
        <v>6.7825112107623209E-2</v>
      </c>
      <c r="Y89" s="179">
        <f t="shared" si="43"/>
        <v>2.5376044568245124</v>
      </c>
      <c r="Z89" s="165">
        <f t="shared" si="36"/>
        <v>9.3008718313937564E-4</v>
      </c>
    </row>
    <row r="90" spans="1:26" x14ac:dyDescent="0.25">
      <c r="A90" s="162" t="s">
        <v>136</v>
      </c>
      <c r="B90" s="163" t="s">
        <v>136</v>
      </c>
      <c r="C90" s="164">
        <v>385</v>
      </c>
      <c r="D90" s="164">
        <v>658</v>
      </c>
      <c r="E90" s="164">
        <v>678</v>
      </c>
      <c r="F90" s="164">
        <v>636</v>
      </c>
      <c r="G90" s="164">
        <v>767</v>
      </c>
      <c r="H90" s="165">
        <f t="shared" si="37"/>
        <v>0.20597484276729561</v>
      </c>
      <c r="I90" s="179">
        <f t="shared" si="35"/>
        <v>0.99220779220779232</v>
      </c>
      <c r="J90" s="165">
        <f t="shared" si="38"/>
        <v>1.0090618224682679E-3</v>
      </c>
      <c r="K90" s="164">
        <v>947</v>
      </c>
      <c r="L90" s="164">
        <v>3040</v>
      </c>
      <c r="M90" s="164">
        <v>3739</v>
      </c>
      <c r="N90" s="164">
        <v>4092</v>
      </c>
      <c r="O90" s="164">
        <v>2810</v>
      </c>
      <c r="P90" s="165">
        <f t="shared" si="39"/>
        <v>-0.31329423264907141</v>
      </c>
      <c r="Q90" s="179">
        <f t="shared" si="42"/>
        <v>1.9672650475184792</v>
      </c>
      <c r="R90" s="165">
        <f t="shared" si="40"/>
        <v>8.1716048653909855E-4</v>
      </c>
      <c r="S90" s="164">
        <v>1332</v>
      </c>
      <c r="T90" s="164">
        <v>3698</v>
      </c>
      <c r="U90" s="164">
        <v>4417</v>
      </c>
      <c r="V90" s="164">
        <v>4728</v>
      </c>
      <c r="W90" s="164">
        <v>3577</v>
      </c>
      <c r="X90" s="165">
        <f t="shared" si="41"/>
        <v>-0.24344331641285955</v>
      </c>
      <c r="Y90" s="179">
        <f t="shared" si="43"/>
        <v>1.6854354354354353</v>
      </c>
      <c r="Z90" s="165">
        <f t="shared" si="36"/>
        <v>1.0802511406591171E-3</v>
      </c>
    </row>
    <row r="91" spans="1:26" x14ac:dyDescent="0.25">
      <c r="A91" s="167" t="s">
        <v>149</v>
      </c>
      <c r="B91" s="168" t="s">
        <v>149</v>
      </c>
      <c r="C91" s="169">
        <f>C83-SUM(C84:C90)</f>
        <v>13273</v>
      </c>
      <c r="D91" s="169">
        <f>D83-SUM(D84:D90)</f>
        <v>21554</v>
      </c>
      <c r="E91" s="169">
        <f>E83-SUM(E84:E90)</f>
        <v>23706</v>
      </c>
      <c r="F91" s="169">
        <f>F83-SUM(F84:F90)</f>
        <v>28432</v>
      </c>
      <c r="G91" s="169">
        <f>G83-SUM(G84:G90)</f>
        <v>29649</v>
      </c>
      <c r="H91" s="170">
        <f t="shared" si="37"/>
        <v>4.2803882948790006E-2</v>
      </c>
      <c r="I91" s="180">
        <f t="shared" si="35"/>
        <v>1.233782867475326</v>
      </c>
      <c r="J91" s="170">
        <f t="shared" si="38"/>
        <v>3.90060938388027E-2</v>
      </c>
      <c r="K91" s="169">
        <f>K83-SUM(K84:K90)</f>
        <v>37928</v>
      </c>
      <c r="L91" s="169">
        <f>L83-SUM(L84:L90)</f>
        <v>70455</v>
      </c>
      <c r="M91" s="169">
        <f>M83-SUM(M84:M90)</f>
        <v>95719</v>
      </c>
      <c r="N91" s="169">
        <f>N83-SUM(N84:N90)</f>
        <v>112723</v>
      </c>
      <c r="O91" s="169">
        <f>O83-SUM(O84:O90)</f>
        <v>112324</v>
      </c>
      <c r="P91" s="170">
        <f t="shared" si="39"/>
        <v>-3.5396502931965834E-3</v>
      </c>
      <c r="Q91" s="180">
        <f t="shared" si="42"/>
        <v>1.9615060113900022</v>
      </c>
      <c r="R91" s="170">
        <f t="shared" si="40"/>
        <v>3.2664318323849716E-2</v>
      </c>
      <c r="S91" s="169">
        <f>S83-SUM(S84:S90)</f>
        <v>51201</v>
      </c>
      <c r="T91" s="169">
        <f>T83-SUM(T84:T90)</f>
        <v>92009</v>
      </c>
      <c r="U91" s="169">
        <f>U83-SUM(U84:U90)</f>
        <v>119425</v>
      </c>
      <c r="V91" s="169">
        <f>V83-SUM(V84:V90)</f>
        <v>141155</v>
      </c>
      <c r="W91" s="169">
        <f>W83-SUM(W84:W90)</f>
        <v>141973</v>
      </c>
      <c r="X91" s="170">
        <f t="shared" si="41"/>
        <v>5.7950479968829072E-3</v>
      </c>
      <c r="Y91" s="180">
        <f t="shared" si="43"/>
        <v>1.7728559989062713</v>
      </c>
      <c r="Z91" s="170">
        <f t="shared" si="36"/>
        <v>2.9207378871001822E-2</v>
      </c>
    </row>
    <row r="92" spans="1:26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</row>
    <row r="93" spans="1:26" x14ac:dyDescent="0.25">
      <c r="A93" s="1" t="s">
        <v>0</v>
      </c>
      <c r="B93" s="156" t="s">
        <v>73</v>
      </c>
      <c r="C93" s="176">
        <f>C94+C97</f>
        <v>0</v>
      </c>
      <c r="D93" s="176">
        <f>D94+D97</f>
        <v>5131</v>
      </c>
      <c r="E93" s="176">
        <f>E94+E97</f>
        <v>7607</v>
      </c>
      <c r="F93" s="176">
        <f>F94+F97</f>
        <v>7923</v>
      </c>
      <c r="G93" s="176">
        <f>G94+G97</f>
        <v>8662</v>
      </c>
      <c r="H93" s="177">
        <f>IFERROR(G93/F93-1,"-")</f>
        <v>9.3272750220875889E-2</v>
      </c>
      <c r="I93" s="177" t="str">
        <f t="shared" si="35"/>
        <v>-</v>
      </c>
      <c r="J93" s="177">
        <f>G93/G$9</f>
        <v>1.139568905634959E-2</v>
      </c>
      <c r="K93" s="176">
        <f>K94+K97</f>
        <v>0</v>
      </c>
      <c r="L93" s="176">
        <f>L94+L97</f>
        <v>46354</v>
      </c>
      <c r="M93" s="176">
        <f>M94+M97</f>
        <v>50550</v>
      </c>
      <c r="N93" s="176">
        <f>N94+N97</f>
        <v>49465</v>
      </c>
      <c r="O93" s="176">
        <f>O94+O97</f>
        <v>47923</v>
      </c>
      <c r="P93" s="177">
        <f>IFERROR(O93/N93-1,"-")</f>
        <v>-3.1173557060547807E-2</v>
      </c>
      <c r="Q93" s="177" t="str">
        <f t="shared" si="42"/>
        <v>-</v>
      </c>
      <c r="R93" s="177">
        <f>O93/O$9</f>
        <v>1.3936221351036733E-2</v>
      </c>
      <c r="S93" s="176">
        <f>S94+S97</f>
        <v>33444</v>
      </c>
      <c r="T93" s="176">
        <f>T94+T97</f>
        <v>51485</v>
      </c>
      <c r="U93" s="176">
        <f>U94+U97</f>
        <v>58157</v>
      </c>
      <c r="V93" s="176">
        <f>V94+V97</f>
        <v>57388</v>
      </c>
      <c r="W93" s="176">
        <f>W94+W97</f>
        <v>56585</v>
      </c>
      <c r="X93" s="177">
        <f>IFERROR(W93/V93-1,"-")</f>
        <v>-1.3992472293859359E-2</v>
      </c>
      <c r="Y93" s="177">
        <f t="shared" si="43"/>
        <v>0.69193278315990914</v>
      </c>
      <c r="Z93" s="177">
        <f t="shared" ref="Z93:Z105" si="44">U93/U$9</f>
        <v>1.4223265924227365E-2</v>
      </c>
    </row>
    <row r="94" spans="1:26" x14ac:dyDescent="0.25">
      <c r="A94" s="1" t="s">
        <v>101</v>
      </c>
      <c r="B94" s="159" t="s">
        <v>102</v>
      </c>
      <c r="C94" s="160">
        <v>0</v>
      </c>
      <c r="D94" s="160">
        <v>3937</v>
      </c>
      <c r="E94" s="160">
        <v>5346</v>
      </c>
      <c r="F94" s="160">
        <v>5742</v>
      </c>
      <c r="G94" s="160">
        <v>6217</v>
      </c>
      <c r="H94" s="161">
        <f>IFERROR(G94/F94-1,"-")</f>
        <v>8.2723789620341437E-2</v>
      </c>
      <c r="I94" s="178" t="str">
        <f t="shared" si="35"/>
        <v>-</v>
      </c>
      <c r="J94" s="161">
        <f>G94/G$9</f>
        <v>8.179057823057655E-3</v>
      </c>
      <c r="K94" s="160">
        <v>0</v>
      </c>
      <c r="L94" s="160">
        <v>29872</v>
      </c>
      <c r="M94" s="160">
        <v>32376</v>
      </c>
      <c r="N94" s="160">
        <v>30079</v>
      </c>
      <c r="O94" s="160">
        <v>29348</v>
      </c>
      <c r="P94" s="161">
        <f>IFERROR(O94/N94-1,"-")</f>
        <v>-2.4302669636623531E-2</v>
      </c>
      <c r="Q94" s="178" t="str">
        <f t="shared" si="42"/>
        <v>-</v>
      </c>
      <c r="R94" s="161">
        <f>O94/O$9</f>
        <v>8.5345288110140437E-3</v>
      </c>
      <c r="S94" s="160">
        <v>21732</v>
      </c>
      <c r="T94" s="160">
        <v>33809</v>
      </c>
      <c r="U94" s="160">
        <v>37722</v>
      </c>
      <c r="V94" s="160">
        <v>35821</v>
      </c>
      <c r="W94" s="160">
        <v>35565</v>
      </c>
      <c r="X94" s="161">
        <f>IFERROR(W94/V94-1,"-")</f>
        <v>-7.146645822282971E-3</v>
      </c>
      <c r="Y94" s="178">
        <f t="shared" si="43"/>
        <v>0.63652678078409708</v>
      </c>
      <c r="Z94" s="161">
        <f t="shared" si="44"/>
        <v>9.2255452859278282E-3</v>
      </c>
    </row>
    <row r="95" spans="1:26" x14ac:dyDescent="0.25">
      <c r="A95" s="162" t="s">
        <v>108</v>
      </c>
      <c r="B95" s="163" t="s">
        <v>108</v>
      </c>
      <c r="C95" s="164">
        <v>0</v>
      </c>
      <c r="D95" s="164">
        <v>2928</v>
      </c>
      <c r="E95" s="164">
        <v>3814</v>
      </c>
      <c r="F95" s="164">
        <v>4202</v>
      </c>
      <c r="G95" s="164">
        <v>4481</v>
      </c>
      <c r="H95" s="165">
        <f>IFERROR(G95/F95-1,"-")</f>
        <v>6.6396953831508787E-2</v>
      </c>
      <c r="I95" s="179" t="str">
        <f t="shared" si="35"/>
        <v>-</v>
      </c>
      <c r="J95" s="165">
        <f>G95/G$9</f>
        <v>5.8951838676405584E-3</v>
      </c>
      <c r="K95" s="164">
        <v>0</v>
      </c>
      <c r="L95" s="164">
        <v>13361</v>
      </c>
      <c r="M95" s="164">
        <v>8210</v>
      </c>
      <c r="N95" s="164">
        <v>7675</v>
      </c>
      <c r="O95" s="164">
        <v>9206</v>
      </c>
      <c r="P95" s="165">
        <f>IFERROR(O95/N95-1,"-")</f>
        <v>0.19947882736156353</v>
      </c>
      <c r="Q95" s="179" t="str">
        <f t="shared" si="42"/>
        <v>-</v>
      </c>
      <c r="R95" s="165">
        <f>O95/O$9</f>
        <v>2.6771457078572742E-3</v>
      </c>
      <c r="S95" s="164">
        <v>11001</v>
      </c>
      <c r="T95" s="164">
        <v>16289</v>
      </c>
      <c r="U95" s="164">
        <v>12024</v>
      </c>
      <c r="V95" s="164">
        <v>11877</v>
      </c>
      <c r="W95" s="164">
        <v>13687</v>
      </c>
      <c r="X95" s="165">
        <f>IFERROR(W95/V95-1,"-")</f>
        <v>0.15239538604024583</v>
      </c>
      <c r="Y95" s="179">
        <f t="shared" si="43"/>
        <v>0.24415962185255879</v>
      </c>
      <c r="Z95" s="165">
        <f t="shared" si="44"/>
        <v>2.9406700736439267E-3</v>
      </c>
    </row>
    <row r="96" spans="1:26" x14ac:dyDescent="0.25">
      <c r="A96" s="162" t="s">
        <v>105</v>
      </c>
      <c r="B96" s="163" t="s">
        <v>105</v>
      </c>
      <c r="C96" s="164">
        <v>0</v>
      </c>
      <c r="D96" s="164">
        <v>1009</v>
      </c>
      <c r="E96" s="164">
        <v>1532</v>
      </c>
      <c r="F96" s="164">
        <v>1540</v>
      </c>
      <c r="G96" s="164">
        <v>1736</v>
      </c>
      <c r="H96" s="165">
        <f>IFERROR(G96/F96-1,"-")</f>
        <v>0.1272727272727272</v>
      </c>
      <c r="I96" s="179" t="str">
        <f t="shared" si="35"/>
        <v>-</v>
      </c>
      <c r="J96" s="165">
        <f>G96/G$9</f>
        <v>2.2838739554170966E-3</v>
      </c>
      <c r="K96" s="164">
        <v>0</v>
      </c>
      <c r="L96" s="164">
        <v>16511</v>
      </c>
      <c r="M96" s="164">
        <v>24166</v>
      </c>
      <c r="N96" s="164">
        <v>22404</v>
      </c>
      <c r="O96" s="164">
        <v>20142</v>
      </c>
      <c r="P96" s="165">
        <f>IFERROR(O96/N96-1,"-")</f>
        <v>-0.10096411355115154</v>
      </c>
      <c r="Q96" s="179" t="str">
        <f t="shared" si="42"/>
        <v>-</v>
      </c>
      <c r="R96" s="165">
        <f>O96/O$9</f>
        <v>5.8573831031567694E-3</v>
      </c>
      <c r="S96" s="164">
        <v>10731</v>
      </c>
      <c r="T96" s="164">
        <v>17520</v>
      </c>
      <c r="U96" s="164">
        <v>25698</v>
      </c>
      <c r="V96" s="164">
        <v>23944</v>
      </c>
      <c r="W96" s="164">
        <v>21878</v>
      </c>
      <c r="X96" s="165">
        <f>IFERROR(W96/V96-1,"-")</f>
        <v>-8.6284664216505158E-2</v>
      </c>
      <c r="Y96" s="179">
        <f t="shared" si="43"/>
        <v>1.0387661914080701</v>
      </c>
      <c r="Z96" s="165">
        <f t="shared" si="44"/>
        <v>6.2848752122839011E-3</v>
      </c>
    </row>
    <row r="97" spans="1:26" x14ac:dyDescent="0.25">
      <c r="A97" s="1" t="s">
        <v>150</v>
      </c>
      <c r="B97" s="159" t="s">
        <v>112</v>
      </c>
      <c r="C97" s="160">
        <v>0</v>
      </c>
      <c r="D97" s="160">
        <v>1194</v>
      </c>
      <c r="E97" s="160">
        <v>2261</v>
      </c>
      <c r="F97" s="160">
        <v>2181</v>
      </c>
      <c r="G97" s="160">
        <v>2445</v>
      </c>
      <c r="H97" s="161">
        <f>IFERROR(G97/F97-1,"-")</f>
        <v>0.12104539202200826</v>
      </c>
      <c r="I97" s="178" t="str">
        <f t="shared" si="35"/>
        <v>-</v>
      </c>
      <c r="J97" s="161">
        <f>G97/G$9</f>
        <v>3.2166312332919359E-3</v>
      </c>
      <c r="K97" s="160">
        <v>0</v>
      </c>
      <c r="L97" s="160">
        <v>16482</v>
      </c>
      <c r="M97" s="160">
        <v>18174</v>
      </c>
      <c r="N97" s="160">
        <v>19386</v>
      </c>
      <c r="O97" s="160">
        <v>18575</v>
      </c>
      <c r="P97" s="161">
        <f>IFERROR(O97/N97-1,"-")</f>
        <v>-4.1834313422057123E-2</v>
      </c>
      <c r="Q97" s="178" t="str">
        <f t="shared" si="42"/>
        <v>-</v>
      </c>
      <c r="R97" s="161">
        <f>O97/O$9</f>
        <v>5.4016925400226885E-3</v>
      </c>
      <c r="S97" s="160">
        <v>11712</v>
      </c>
      <c r="T97" s="160">
        <v>17676</v>
      </c>
      <c r="U97" s="160">
        <v>20435</v>
      </c>
      <c r="V97" s="160">
        <v>21567</v>
      </c>
      <c r="W97" s="160">
        <v>21020</v>
      </c>
      <c r="X97" s="161">
        <f>IFERROR(W97/V97-1,"-")</f>
        <v>-2.5362822831177301E-2</v>
      </c>
      <c r="Y97" s="178">
        <f t="shared" si="43"/>
        <v>0.79474043715846987</v>
      </c>
      <c r="Z97" s="161">
        <f t="shared" si="44"/>
        <v>4.9977206382995371E-3</v>
      </c>
    </row>
    <row r="98" spans="1:26" x14ac:dyDescent="0.25">
      <c r="A98" s="162" t="s">
        <v>115</v>
      </c>
      <c r="B98" s="163" t="s">
        <v>115</v>
      </c>
      <c r="C98" s="164">
        <v>0</v>
      </c>
      <c r="D98" s="164">
        <v>50</v>
      </c>
      <c r="E98" s="164">
        <v>173</v>
      </c>
      <c r="F98" s="164">
        <v>203</v>
      </c>
      <c r="G98" s="164">
        <v>174</v>
      </c>
      <c r="H98" s="165">
        <f t="shared" ref="H98:H105" si="45">IFERROR(G98/F98-1,"-")</f>
        <v>-0.1428571428571429</v>
      </c>
      <c r="I98" s="179" t="str">
        <f t="shared" si="35"/>
        <v>-</v>
      </c>
      <c r="J98" s="165">
        <f t="shared" ref="J98:J105" si="46">G98/G$9</f>
        <v>2.28913633780285E-4</v>
      </c>
      <c r="K98" s="164">
        <v>0</v>
      </c>
      <c r="L98" s="164">
        <v>2353</v>
      </c>
      <c r="M98" s="164">
        <v>2622</v>
      </c>
      <c r="N98" s="164">
        <v>2827</v>
      </c>
      <c r="O98" s="164">
        <v>2377</v>
      </c>
      <c r="P98" s="165">
        <f t="shared" ref="P98:P105" si="47">IFERROR(O98/N98-1,"-")</f>
        <v>-0.15917934205871953</v>
      </c>
      <c r="Q98" s="179" t="str">
        <f t="shared" si="42"/>
        <v>-</v>
      </c>
      <c r="R98" s="165">
        <f t="shared" ref="R98:R105" si="48">O98/O$9</f>
        <v>6.9124216245673926E-4</v>
      </c>
      <c r="S98" s="164">
        <v>921</v>
      </c>
      <c r="T98" s="164">
        <v>2403</v>
      </c>
      <c r="U98" s="164">
        <v>2795</v>
      </c>
      <c r="V98" s="164">
        <v>3030</v>
      </c>
      <c r="W98" s="164">
        <v>2551</v>
      </c>
      <c r="X98" s="165">
        <f t="shared" ref="X98:X105" si="49">IFERROR(W98/V98-1,"-")</f>
        <v>-0.15808580858085808</v>
      </c>
      <c r="Y98" s="179">
        <f t="shared" si="43"/>
        <v>1.769815418023887</v>
      </c>
      <c r="Z98" s="165">
        <f t="shared" si="44"/>
        <v>6.8356394343269914E-4</v>
      </c>
    </row>
    <row r="99" spans="1:26" x14ac:dyDescent="0.25">
      <c r="A99" s="162" t="s">
        <v>118</v>
      </c>
      <c r="B99" s="163" t="s">
        <v>118</v>
      </c>
      <c r="C99" s="164">
        <v>0</v>
      </c>
      <c r="D99" s="164">
        <v>194</v>
      </c>
      <c r="E99" s="164">
        <v>319</v>
      </c>
      <c r="F99" s="164">
        <v>341</v>
      </c>
      <c r="G99" s="164">
        <v>375</v>
      </c>
      <c r="H99" s="165">
        <f t="shared" si="45"/>
        <v>9.9706744868035102E-2</v>
      </c>
      <c r="I99" s="179" t="str">
        <f t="shared" si="35"/>
        <v>-</v>
      </c>
      <c r="J99" s="165">
        <f t="shared" si="46"/>
        <v>4.9334834866440736E-4</v>
      </c>
      <c r="K99" s="164">
        <v>0</v>
      </c>
      <c r="L99" s="164">
        <v>3288</v>
      </c>
      <c r="M99" s="164">
        <v>3495</v>
      </c>
      <c r="N99" s="164">
        <v>3893</v>
      </c>
      <c r="O99" s="164">
        <v>3556</v>
      </c>
      <c r="P99" s="165">
        <f t="shared" si="47"/>
        <v>-8.6565630619059863E-2</v>
      </c>
      <c r="Q99" s="179" t="str">
        <f t="shared" si="42"/>
        <v>-</v>
      </c>
      <c r="R99" s="165">
        <f t="shared" si="48"/>
        <v>1.0341006014708306E-3</v>
      </c>
      <c r="S99" s="164">
        <v>2395</v>
      </c>
      <c r="T99" s="164">
        <v>3482</v>
      </c>
      <c r="U99" s="164">
        <v>3814</v>
      </c>
      <c r="V99" s="164">
        <v>4234</v>
      </c>
      <c r="W99" s="164">
        <v>3931</v>
      </c>
      <c r="X99" s="165">
        <f t="shared" si="49"/>
        <v>-7.1563533301842175E-2</v>
      </c>
      <c r="Y99" s="179">
        <f t="shared" si="43"/>
        <v>0.64133611691022963</v>
      </c>
      <c r="Z99" s="165">
        <f t="shared" si="44"/>
        <v>9.3277741690601598E-4</v>
      </c>
    </row>
    <row r="100" spans="1:26" x14ac:dyDescent="0.25">
      <c r="A100" s="162" t="s">
        <v>121</v>
      </c>
      <c r="B100" s="163" t="s">
        <v>121</v>
      </c>
      <c r="C100" s="164">
        <v>0</v>
      </c>
      <c r="D100" s="164">
        <v>346</v>
      </c>
      <c r="E100" s="164">
        <v>771</v>
      </c>
      <c r="F100" s="164">
        <v>574</v>
      </c>
      <c r="G100" s="164">
        <v>737</v>
      </c>
      <c r="H100" s="165">
        <f t="shared" si="45"/>
        <v>0.28397212543554007</v>
      </c>
      <c r="I100" s="179" t="str">
        <f t="shared" si="35"/>
        <v>-</v>
      </c>
      <c r="J100" s="165">
        <f t="shared" si="46"/>
        <v>9.6959395457511528E-4</v>
      </c>
      <c r="K100" s="164">
        <v>0</v>
      </c>
      <c r="L100" s="164">
        <v>3066</v>
      </c>
      <c r="M100" s="164">
        <v>3114</v>
      </c>
      <c r="N100" s="164">
        <v>3111</v>
      </c>
      <c r="O100" s="164">
        <v>2964</v>
      </c>
      <c r="P100" s="165">
        <f t="shared" si="47"/>
        <v>-4.7251687560269984E-2</v>
      </c>
      <c r="Q100" s="179" t="str">
        <f t="shared" si="42"/>
        <v>-</v>
      </c>
      <c r="R100" s="165">
        <f t="shared" si="48"/>
        <v>8.6194437085476445E-4</v>
      </c>
      <c r="S100" s="164">
        <v>3541</v>
      </c>
      <c r="T100" s="164">
        <v>3412</v>
      </c>
      <c r="U100" s="164">
        <v>3885</v>
      </c>
      <c r="V100" s="164">
        <v>3685</v>
      </c>
      <c r="W100" s="164">
        <v>3701</v>
      </c>
      <c r="X100" s="165">
        <f t="shared" si="49"/>
        <v>4.3419267299864561E-3</v>
      </c>
      <c r="Y100" s="179">
        <f t="shared" si="43"/>
        <v>4.5184975995481436E-2</v>
      </c>
      <c r="Z100" s="165">
        <f t="shared" si="44"/>
        <v>9.5014165303614897E-4</v>
      </c>
    </row>
    <row r="101" spans="1:26" x14ac:dyDescent="0.25">
      <c r="A101" s="162" t="s">
        <v>128</v>
      </c>
      <c r="B101" s="163" t="s">
        <v>128</v>
      </c>
      <c r="C101" s="164">
        <v>0</v>
      </c>
      <c r="D101" s="164">
        <v>32</v>
      </c>
      <c r="E101" s="164">
        <v>58</v>
      </c>
      <c r="F101" s="164">
        <v>90</v>
      </c>
      <c r="G101" s="164">
        <v>62</v>
      </c>
      <c r="H101" s="165">
        <f t="shared" si="45"/>
        <v>-0.31111111111111112</v>
      </c>
      <c r="I101" s="179" t="str">
        <f t="shared" si="35"/>
        <v>-</v>
      </c>
      <c r="J101" s="165">
        <f t="shared" si="46"/>
        <v>8.1566926979182011E-5</v>
      </c>
      <c r="K101" s="164">
        <v>0</v>
      </c>
      <c r="L101" s="164">
        <v>1140</v>
      </c>
      <c r="M101" s="164">
        <v>880</v>
      </c>
      <c r="N101" s="164">
        <v>843</v>
      </c>
      <c r="O101" s="164">
        <v>838</v>
      </c>
      <c r="P101" s="165">
        <f t="shared" si="47"/>
        <v>-5.9311981020165883E-3</v>
      </c>
      <c r="Q101" s="179" t="str">
        <f t="shared" si="42"/>
        <v>-</v>
      </c>
      <c r="R101" s="165">
        <f t="shared" si="48"/>
        <v>2.4369412374368845E-4</v>
      </c>
      <c r="S101" s="164">
        <v>432</v>
      </c>
      <c r="T101" s="164">
        <v>1172</v>
      </c>
      <c r="U101" s="164">
        <v>938</v>
      </c>
      <c r="V101" s="164">
        <v>933</v>
      </c>
      <c r="W101" s="164">
        <v>900</v>
      </c>
      <c r="X101" s="165">
        <f t="shared" si="49"/>
        <v>-3.5369774919614128E-2</v>
      </c>
      <c r="Y101" s="179">
        <f t="shared" si="43"/>
        <v>1.0833333333333335</v>
      </c>
      <c r="Z101" s="165">
        <f t="shared" si="44"/>
        <v>2.2940357028260173E-4</v>
      </c>
    </row>
    <row r="102" spans="1:26" x14ac:dyDescent="0.25">
      <c r="A102" s="162" t="s">
        <v>124</v>
      </c>
      <c r="B102" s="163" t="s">
        <v>124</v>
      </c>
      <c r="C102" s="164">
        <v>0</v>
      </c>
      <c r="D102" s="164">
        <v>15</v>
      </c>
      <c r="E102" s="164">
        <v>87</v>
      </c>
      <c r="F102" s="164">
        <v>64</v>
      </c>
      <c r="G102" s="164">
        <v>78</v>
      </c>
      <c r="H102" s="165">
        <f t="shared" si="45"/>
        <v>0.21875</v>
      </c>
      <c r="I102" s="179" t="str">
        <f t="shared" si="35"/>
        <v>-</v>
      </c>
      <c r="J102" s="165">
        <f t="shared" si="46"/>
        <v>1.0261645652219672E-4</v>
      </c>
      <c r="K102" s="164">
        <v>0</v>
      </c>
      <c r="L102" s="164">
        <v>667</v>
      </c>
      <c r="M102" s="164">
        <v>563</v>
      </c>
      <c r="N102" s="164">
        <v>839</v>
      </c>
      <c r="O102" s="164">
        <v>761</v>
      </c>
      <c r="P102" s="165">
        <f t="shared" si="47"/>
        <v>-9.2967818831942828E-2</v>
      </c>
      <c r="Q102" s="179" t="str">
        <f t="shared" si="42"/>
        <v>-</v>
      </c>
      <c r="R102" s="165">
        <f t="shared" si="48"/>
        <v>2.213021815858555E-4</v>
      </c>
      <c r="S102" s="164">
        <v>507</v>
      </c>
      <c r="T102" s="164">
        <v>682</v>
      </c>
      <c r="U102" s="164">
        <v>650</v>
      </c>
      <c r="V102" s="164">
        <v>903</v>
      </c>
      <c r="W102" s="164">
        <v>839</v>
      </c>
      <c r="X102" s="165">
        <f t="shared" si="49"/>
        <v>-7.0874861572535974E-2</v>
      </c>
      <c r="Y102" s="179">
        <f t="shared" si="43"/>
        <v>0.65483234714003946</v>
      </c>
      <c r="Z102" s="165">
        <f t="shared" si="44"/>
        <v>1.58968358937837E-4</v>
      </c>
    </row>
    <row r="103" spans="1:26" x14ac:dyDescent="0.25">
      <c r="A103" s="162" t="s">
        <v>133</v>
      </c>
      <c r="B103" s="163" t="s">
        <v>133</v>
      </c>
      <c r="C103" s="164">
        <v>0</v>
      </c>
      <c r="D103" s="164">
        <v>10</v>
      </c>
      <c r="E103" s="164">
        <v>22</v>
      </c>
      <c r="F103" s="164">
        <v>28</v>
      </c>
      <c r="G103" s="164">
        <v>12</v>
      </c>
      <c r="H103" s="165">
        <f t="shared" si="45"/>
        <v>-0.5714285714285714</v>
      </c>
      <c r="I103" s="179" t="str">
        <f t="shared" si="35"/>
        <v>-</v>
      </c>
      <c r="J103" s="165">
        <f t="shared" si="46"/>
        <v>1.5787147157261037E-5</v>
      </c>
      <c r="K103" s="164">
        <v>0</v>
      </c>
      <c r="L103" s="164">
        <v>260</v>
      </c>
      <c r="M103" s="164">
        <v>131</v>
      </c>
      <c r="N103" s="164">
        <v>202</v>
      </c>
      <c r="O103" s="164">
        <v>173</v>
      </c>
      <c r="P103" s="165">
        <f t="shared" si="47"/>
        <v>-0.14356435643564358</v>
      </c>
      <c r="Q103" s="179" t="str">
        <f t="shared" si="42"/>
        <v>-</v>
      </c>
      <c r="R103" s="165">
        <f t="shared" si="48"/>
        <v>5.0309168744222082E-5</v>
      </c>
      <c r="S103" s="164">
        <v>105</v>
      </c>
      <c r="T103" s="164">
        <v>270</v>
      </c>
      <c r="U103" s="164">
        <v>153</v>
      </c>
      <c r="V103" s="164">
        <v>230</v>
      </c>
      <c r="W103" s="164">
        <v>185</v>
      </c>
      <c r="X103" s="165">
        <f t="shared" si="49"/>
        <v>-0.19565217391304346</v>
      </c>
      <c r="Y103" s="179">
        <f t="shared" si="43"/>
        <v>0.76190476190476186</v>
      </c>
      <c r="Z103" s="165">
        <f t="shared" si="44"/>
        <v>3.741870602690625E-5</v>
      </c>
    </row>
    <row r="104" spans="1:26" x14ac:dyDescent="0.25">
      <c r="A104" s="162" t="s">
        <v>136</v>
      </c>
      <c r="B104" s="163" t="s">
        <v>136</v>
      </c>
      <c r="C104" s="164">
        <v>0</v>
      </c>
      <c r="D104" s="164">
        <v>11</v>
      </c>
      <c r="E104" s="164">
        <v>10</v>
      </c>
      <c r="F104" s="164">
        <v>25</v>
      </c>
      <c r="G104" s="164">
        <v>8</v>
      </c>
      <c r="H104" s="165">
        <f t="shared" si="45"/>
        <v>-0.67999999999999994</v>
      </c>
      <c r="I104" s="179" t="str">
        <f t="shared" si="35"/>
        <v>-</v>
      </c>
      <c r="J104" s="165">
        <f t="shared" si="46"/>
        <v>1.0524764771507357E-5</v>
      </c>
      <c r="K104" s="164">
        <v>0</v>
      </c>
      <c r="L104" s="164">
        <v>157</v>
      </c>
      <c r="M104" s="164">
        <v>260</v>
      </c>
      <c r="N104" s="164">
        <v>359</v>
      </c>
      <c r="O104" s="164">
        <v>231</v>
      </c>
      <c r="P104" s="165">
        <f t="shared" si="47"/>
        <v>-0.35654596100278546</v>
      </c>
      <c r="Q104" s="179" t="str">
        <f t="shared" si="42"/>
        <v>-</v>
      </c>
      <c r="R104" s="165">
        <f t="shared" si="48"/>
        <v>6.7175826473498844E-5</v>
      </c>
      <c r="S104" s="164">
        <v>96</v>
      </c>
      <c r="T104" s="164">
        <v>168</v>
      </c>
      <c r="U104" s="164">
        <v>270</v>
      </c>
      <c r="V104" s="164">
        <v>384</v>
      </c>
      <c r="W104" s="164">
        <v>239</v>
      </c>
      <c r="X104" s="165">
        <f t="shared" si="49"/>
        <v>-0.37760416666666663</v>
      </c>
      <c r="Y104" s="179">
        <f t="shared" si="43"/>
        <v>1.4895833333333335</v>
      </c>
      <c r="Z104" s="165">
        <f t="shared" si="44"/>
        <v>6.6033010635716913E-5</v>
      </c>
    </row>
    <row r="105" spans="1:26" x14ac:dyDescent="0.25">
      <c r="A105" s="167" t="s">
        <v>149</v>
      </c>
      <c r="B105" s="168" t="s">
        <v>149</v>
      </c>
      <c r="C105" s="169">
        <f>C97-SUM(C98:C104)</f>
        <v>0</v>
      </c>
      <c r="D105" s="169">
        <f>D97-SUM(D98:D104)</f>
        <v>536</v>
      </c>
      <c r="E105" s="169">
        <f>E97-SUM(E98:E104)</f>
        <v>821</v>
      </c>
      <c r="F105" s="169">
        <f>F97-SUM(F98:F104)</f>
        <v>856</v>
      </c>
      <c r="G105" s="169">
        <f>G97-SUM(G98:G104)</f>
        <v>999</v>
      </c>
      <c r="H105" s="170">
        <f t="shared" si="45"/>
        <v>0.1670560747663552</v>
      </c>
      <c r="I105" s="180" t="str">
        <f t="shared" si="35"/>
        <v>-</v>
      </c>
      <c r="J105" s="170">
        <f t="shared" si="46"/>
        <v>1.3142800008419811E-3</v>
      </c>
      <c r="K105" s="169">
        <f>K97-SUM(K98:K104)</f>
        <v>0</v>
      </c>
      <c r="L105" s="169">
        <f>L97-SUM(L98:L104)</f>
        <v>5551</v>
      </c>
      <c r="M105" s="169">
        <f>M97-SUM(M98:M104)</f>
        <v>7109</v>
      </c>
      <c r="N105" s="169">
        <f>N97-SUM(N98:N104)</f>
        <v>7312</v>
      </c>
      <c r="O105" s="169">
        <f>O97-SUM(O98:O104)</f>
        <v>7675</v>
      </c>
      <c r="P105" s="170">
        <f t="shared" si="47"/>
        <v>4.9644420131291112E-2</v>
      </c>
      <c r="Q105" s="180" t="str">
        <f t="shared" si="42"/>
        <v>-</v>
      </c>
      <c r="R105" s="170">
        <f t="shared" si="48"/>
        <v>2.2319241046930894E-3</v>
      </c>
      <c r="S105" s="169">
        <f>S97-SUM(S98:S104)</f>
        <v>3715</v>
      </c>
      <c r="T105" s="169">
        <f>T97-SUM(T98:T104)</f>
        <v>6087</v>
      </c>
      <c r="U105" s="169">
        <f>U97-SUM(U98:U104)</f>
        <v>7930</v>
      </c>
      <c r="V105" s="169">
        <f>V97-SUM(V98:V104)</f>
        <v>8168</v>
      </c>
      <c r="W105" s="169">
        <f>W97-SUM(W98:W104)</f>
        <v>8674</v>
      </c>
      <c r="X105" s="170">
        <f t="shared" si="49"/>
        <v>6.1949069539666946E-2</v>
      </c>
      <c r="Y105" s="180">
        <f t="shared" si="43"/>
        <v>1.3348586810228804</v>
      </c>
      <c r="Z105" s="170">
        <f t="shared" si="44"/>
        <v>1.9394139790416115E-3</v>
      </c>
    </row>
    <row r="106" spans="1:26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</row>
    <row r="107" spans="1:26" x14ac:dyDescent="0.25">
      <c r="A107" s="1" t="s">
        <v>0</v>
      </c>
      <c r="B107" s="156" t="s">
        <v>73</v>
      </c>
      <c r="C107" s="176">
        <f>C108+C111</f>
        <v>0</v>
      </c>
      <c r="D107" s="176">
        <f>D108+D111</f>
        <v>0</v>
      </c>
      <c r="E107" s="176">
        <f>E108+E111</f>
        <v>0</v>
      </c>
      <c r="F107" s="176">
        <f>F108+F111</f>
        <v>0</v>
      </c>
      <c r="G107" s="176">
        <f>G108+G111</f>
        <v>0</v>
      </c>
      <c r="H107" s="177" t="str">
        <f>IFERROR(G107/F107-1,"-")</f>
        <v>-</v>
      </c>
      <c r="I107" s="177" t="str">
        <f t="shared" si="35"/>
        <v>-</v>
      </c>
      <c r="J107" s="177">
        <f>G107/G$9</f>
        <v>0</v>
      </c>
      <c r="K107" s="176">
        <f>K108+K111</f>
        <v>0</v>
      </c>
      <c r="L107" s="176">
        <f>L108+L111</f>
        <v>0</v>
      </c>
      <c r="M107" s="176">
        <f>M108+M111</f>
        <v>0</v>
      </c>
      <c r="N107" s="176">
        <f>N108+N111</f>
        <v>0</v>
      </c>
      <c r="O107" s="176">
        <f>O108+O111</f>
        <v>0</v>
      </c>
      <c r="P107" s="177" t="str">
        <f>IFERROR(O107/N107-1,"-")</f>
        <v>-</v>
      </c>
      <c r="Q107" s="177" t="str">
        <f t="shared" si="42"/>
        <v>-</v>
      </c>
      <c r="R107" s="177">
        <f>O107/O$9</f>
        <v>0</v>
      </c>
      <c r="S107" s="176">
        <f>S108+S111</f>
        <v>95997</v>
      </c>
      <c r="T107" s="176">
        <f>T108+T111</f>
        <v>169794</v>
      </c>
      <c r="U107" s="176">
        <f>U108+U111</f>
        <v>220761</v>
      </c>
      <c r="V107" s="176">
        <f>V108+V111</f>
        <v>207278</v>
      </c>
      <c r="W107" s="176">
        <f>W108+W111</f>
        <v>217984</v>
      </c>
      <c r="X107" s="177">
        <f>IFERROR(W107/V107-1,"-")</f>
        <v>5.1650440471251224E-2</v>
      </c>
      <c r="Y107" s="177">
        <f t="shared" si="43"/>
        <v>1.270737627217517</v>
      </c>
      <c r="Z107" s="177">
        <f t="shared" ref="Z107:Z119" si="50">U107/U$9</f>
        <v>5.3990790596116674E-2</v>
      </c>
    </row>
    <row r="108" spans="1:26" x14ac:dyDescent="0.25">
      <c r="A108" s="1" t="s">
        <v>101</v>
      </c>
      <c r="B108" s="159" t="s">
        <v>102</v>
      </c>
      <c r="C108" s="160">
        <v>0</v>
      </c>
      <c r="D108" s="160">
        <v>0</v>
      </c>
      <c r="E108" s="160">
        <v>0</v>
      </c>
      <c r="F108" s="160">
        <v>0</v>
      </c>
      <c r="G108" s="160">
        <v>0</v>
      </c>
      <c r="H108" s="161" t="str">
        <f>IFERROR(G108/F108-1,"-")</f>
        <v>-</v>
      </c>
      <c r="I108" s="178" t="str">
        <f t="shared" si="35"/>
        <v>-</v>
      </c>
      <c r="J108" s="161">
        <f>G108/G$9</f>
        <v>0</v>
      </c>
      <c r="K108" s="160">
        <v>0</v>
      </c>
      <c r="L108" s="160">
        <v>0</v>
      </c>
      <c r="M108" s="160">
        <v>0</v>
      </c>
      <c r="N108" s="160">
        <v>0</v>
      </c>
      <c r="O108" s="160">
        <v>0</v>
      </c>
      <c r="P108" s="161" t="str">
        <f>IFERROR(O108/N108-1,"-")</f>
        <v>-</v>
      </c>
      <c r="Q108" s="178" t="str">
        <f t="shared" si="42"/>
        <v>-</v>
      </c>
      <c r="R108" s="161">
        <f>O108/O$9</f>
        <v>0</v>
      </c>
      <c r="S108" s="160">
        <v>39659</v>
      </c>
      <c r="T108" s="160">
        <v>41132</v>
      </c>
      <c r="U108" s="160">
        <v>48543</v>
      </c>
      <c r="V108" s="160">
        <v>43479</v>
      </c>
      <c r="W108" s="160">
        <v>46333</v>
      </c>
      <c r="X108" s="161">
        <f>IFERROR(W108/V108-1,"-")</f>
        <v>6.5640884104970265E-2</v>
      </c>
      <c r="Y108" s="178">
        <f t="shared" si="43"/>
        <v>0.16828462644040454</v>
      </c>
      <c r="Z108" s="161">
        <f t="shared" si="50"/>
        <v>1.1872001612183726E-2</v>
      </c>
    </row>
    <row r="109" spans="1:26" x14ac:dyDescent="0.25">
      <c r="A109" s="162" t="s">
        <v>108</v>
      </c>
      <c r="B109" s="163" t="s">
        <v>108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5" t="str">
        <f>IFERROR(G109/F109-1,"-")</f>
        <v>-</v>
      </c>
      <c r="I109" s="179" t="str">
        <f t="shared" si="35"/>
        <v>-</v>
      </c>
      <c r="J109" s="165">
        <f>G109/G$9</f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5" t="str">
        <f>IFERROR(O109/N109-1,"-")</f>
        <v>-</v>
      </c>
      <c r="Q109" s="179" t="str">
        <f t="shared" si="42"/>
        <v>-</v>
      </c>
      <c r="R109" s="165">
        <f>O109/O$9</f>
        <v>0</v>
      </c>
      <c r="S109" s="164">
        <v>20351</v>
      </c>
      <c r="T109" s="164">
        <v>11031</v>
      </c>
      <c r="U109" s="164">
        <v>14560</v>
      </c>
      <c r="V109" s="164">
        <v>12208</v>
      </c>
      <c r="W109" s="164">
        <v>17174</v>
      </c>
      <c r="X109" s="165">
        <f>IFERROR(W109/V109-1,"-")</f>
        <v>0.40678243774574052</v>
      </c>
      <c r="Y109" s="179">
        <f t="shared" si="43"/>
        <v>-0.15611026485184998</v>
      </c>
      <c r="Z109" s="165">
        <f t="shared" si="50"/>
        <v>3.5608912402075492E-3</v>
      </c>
    </row>
    <row r="110" spans="1:26" x14ac:dyDescent="0.25">
      <c r="A110" s="162" t="s">
        <v>105</v>
      </c>
      <c r="B110" s="163" t="s">
        <v>105</v>
      </c>
      <c r="C110" s="164">
        <v>0</v>
      </c>
      <c r="D110" s="164">
        <v>0</v>
      </c>
      <c r="E110" s="164">
        <v>0</v>
      </c>
      <c r="F110" s="164">
        <v>0</v>
      </c>
      <c r="G110" s="164">
        <v>0</v>
      </c>
      <c r="H110" s="165" t="str">
        <f>IFERROR(G110/F110-1,"-")</f>
        <v>-</v>
      </c>
      <c r="I110" s="179" t="str">
        <f t="shared" si="35"/>
        <v>-</v>
      </c>
      <c r="J110" s="165">
        <f>G110/G$9</f>
        <v>0</v>
      </c>
      <c r="K110" s="164">
        <v>0</v>
      </c>
      <c r="L110" s="164">
        <v>0</v>
      </c>
      <c r="M110" s="164">
        <v>0</v>
      </c>
      <c r="N110" s="164">
        <v>0</v>
      </c>
      <c r="O110" s="164">
        <v>0</v>
      </c>
      <c r="P110" s="165" t="str">
        <f>IFERROR(O110/N110-1,"-")</f>
        <v>-</v>
      </c>
      <c r="Q110" s="179" t="str">
        <f t="shared" si="42"/>
        <v>-</v>
      </c>
      <c r="R110" s="165">
        <f>O110/O$9</f>
        <v>0</v>
      </c>
      <c r="S110" s="164">
        <v>19308</v>
      </c>
      <c r="T110" s="164">
        <v>30101</v>
      </c>
      <c r="U110" s="164">
        <v>33983</v>
      </c>
      <c r="V110" s="164">
        <v>31271</v>
      </c>
      <c r="W110" s="164">
        <v>29159</v>
      </c>
      <c r="X110" s="165">
        <f>IFERROR(W110/V110-1,"-")</f>
        <v>-6.7538614051357526E-2</v>
      </c>
      <c r="Y110" s="179">
        <f t="shared" si="43"/>
        <v>0.51020302465299361</v>
      </c>
      <c r="Z110" s="165">
        <f t="shared" si="50"/>
        <v>8.3111103719761773E-3</v>
      </c>
    </row>
    <row r="111" spans="1:26" x14ac:dyDescent="0.25">
      <c r="A111" s="1" t="s">
        <v>150</v>
      </c>
      <c r="B111" s="159" t="s">
        <v>112</v>
      </c>
      <c r="C111" s="160">
        <v>0</v>
      </c>
      <c r="D111" s="160">
        <v>0</v>
      </c>
      <c r="E111" s="160">
        <v>0</v>
      </c>
      <c r="F111" s="160">
        <v>0</v>
      </c>
      <c r="G111" s="160">
        <v>0</v>
      </c>
      <c r="H111" s="161" t="str">
        <f>IFERROR(G111/F111-1,"-")</f>
        <v>-</v>
      </c>
      <c r="I111" s="178" t="str">
        <f t="shared" si="35"/>
        <v>-</v>
      </c>
      <c r="J111" s="161">
        <f>G111/G$9</f>
        <v>0</v>
      </c>
      <c r="K111" s="160">
        <v>0</v>
      </c>
      <c r="L111" s="160">
        <v>0</v>
      </c>
      <c r="M111" s="160">
        <v>0</v>
      </c>
      <c r="N111" s="160">
        <v>0</v>
      </c>
      <c r="O111" s="160">
        <v>0</v>
      </c>
      <c r="P111" s="161" t="str">
        <f>IFERROR(O111/N111-1,"-")</f>
        <v>-</v>
      </c>
      <c r="Q111" s="178" t="str">
        <f t="shared" si="42"/>
        <v>-</v>
      </c>
      <c r="R111" s="161">
        <f>O111/O$9</f>
        <v>0</v>
      </c>
      <c r="S111" s="160">
        <v>56338</v>
      </c>
      <c r="T111" s="160">
        <v>128662</v>
      </c>
      <c r="U111" s="160">
        <v>172218</v>
      </c>
      <c r="V111" s="160">
        <v>163799</v>
      </c>
      <c r="W111" s="160">
        <v>171651</v>
      </c>
      <c r="X111" s="161">
        <f>IFERROR(W111/V111-1,"-")</f>
        <v>4.7936800590968165E-2</v>
      </c>
      <c r="Y111" s="178">
        <f t="shared" si="43"/>
        <v>2.0468067734033868</v>
      </c>
      <c r="Z111" s="161">
        <f t="shared" si="50"/>
        <v>4.2118788983932946E-2</v>
      </c>
    </row>
    <row r="112" spans="1:26" x14ac:dyDescent="0.25">
      <c r="A112" s="162" t="s">
        <v>115</v>
      </c>
      <c r="B112" s="163" t="s">
        <v>115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5" t="str">
        <f t="shared" ref="H112:H119" si="51">IFERROR(G112/F112-1,"-")</f>
        <v>-</v>
      </c>
      <c r="I112" s="179" t="str">
        <f t="shared" si="35"/>
        <v>-</v>
      </c>
      <c r="J112" s="165">
        <f t="shared" ref="J112:J119" si="52">G112/G$9</f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5" t="str">
        <f t="shared" ref="P112:P119" si="53">IFERROR(O112/N112-1,"-")</f>
        <v>-</v>
      </c>
      <c r="Q112" s="179" t="str">
        <f t="shared" si="42"/>
        <v>-</v>
      </c>
      <c r="R112" s="165">
        <f t="shared" ref="R112:R119" si="54">O112/O$9</f>
        <v>0</v>
      </c>
      <c r="S112" s="164">
        <v>23009</v>
      </c>
      <c r="T112" s="164">
        <v>77726</v>
      </c>
      <c r="U112" s="164">
        <v>113230</v>
      </c>
      <c r="V112" s="164">
        <v>102157</v>
      </c>
      <c r="W112" s="164">
        <v>102824</v>
      </c>
      <c r="X112" s="165">
        <f t="shared" ref="X112:X119" si="55">IFERROR(W112/V112-1,"-")</f>
        <v>6.5291658917157047E-3</v>
      </c>
      <c r="Y112" s="179">
        <f t="shared" si="43"/>
        <v>3.4688600112999257</v>
      </c>
      <c r="Z112" s="165">
        <f t="shared" si="50"/>
        <v>2.7692288126971207E-2</v>
      </c>
    </row>
    <row r="113" spans="1:26" x14ac:dyDescent="0.25">
      <c r="A113" s="162" t="s">
        <v>118</v>
      </c>
      <c r="B113" s="163" t="s">
        <v>118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5" t="str">
        <f t="shared" si="51"/>
        <v>-</v>
      </c>
      <c r="I113" s="179" t="str">
        <f t="shared" si="35"/>
        <v>-</v>
      </c>
      <c r="J113" s="165">
        <f t="shared" si="52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5" t="str">
        <f t="shared" si="53"/>
        <v>-</v>
      </c>
      <c r="Q113" s="179" t="str">
        <f t="shared" si="42"/>
        <v>-</v>
      </c>
      <c r="R113" s="165">
        <f t="shared" si="54"/>
        <v>0</v>
      </c>
      <c r="S113" s="164">
        <v>6854</v>
      </c>
      <c r="T113" s="164">
        <v>5917</v>
      </c>
      <c r="U113" s="164">
        <v>7594</v>
      </c>
      <c r="V113" s="164">
        <v>7215</v>
      </c>
      <c r="W113" s="164">
        <v>8179</v>
      </c>
      <c r="X113" s="165">
        <f t="shared" si="55"/>
        <v>0.13361053361053354</v>
      </c>
      <c r="Y113" s="179">
        <f t="shared" si="43"/>
        <v>0.19331777064487898</v>
      </c>
      <c r="Z113" s="165">
        <f t="shared" si="50"/>
        <v>1.8572395658060527E-3</v>
      </c>
    </row>
    <row r="114" spans="1:26" x14ac:dyDescent="0.25">
      <c r="A114" s="162" t="s">
        <v>121</v>
      </c>
      <c r="B114" s="163" t="s">
        <v>121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5" t="str">
        <f t="shared" si="51"/>
        <v>-</v>
      </c>
      <c r="I114" s="179" t="str">
        <f t="shared" si="35"/>
        <v>-</v>
      </c>
      <c r="J114" s="165">
        <f t="shared" si="52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5" t="str">
        <f t="shared" si="53"/>
        <v>-</v>
      </c>
      <c r="Q114" s="179" t="str">
        <f t="shared" si="42"/>
        <v>-</v>
      </c>
      <c r="R114" s="165">
        <f t="shared" si="54"/>
        <v>0</v>
      </c>
      <c r="S114" s="164">
        <v>6300</v>
      </c>
      <c r="T114" s="164">
        <v>8638</v>
      </c>
      <c r="U114" s="164">
        <v>12056</v>
      </c>
      <c r="V114" s="164">
        <v>12800</v>
      </c>
      <c r="W114" s="164">
        <v>14175</v>
      </c>
      <c r="X114" s="165">
        <f t="shared" si="55"/>
        <v>0.107421875</v>
      </c>
      <c r="Y114" s="179">
        <f t="shared" si="43"/>
        <v>1.25</v>
      </c>
      <c r="Z114" s="165">
        <f t="shared" si="50"/>
        <v>2.9484962082377891E-3</v>
      </c>
    </row>
    <row r="115" spans="1:26" x14ac:dyDescent="0.25">
      <c r="A115" s="162" t="s">
        <v>128</v>
      </c>
      <c r="B115" s="163" t="s">
        <v>128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5" t="str">
        <f t="shared" si="51"/>
        <v>-</v>
      </c>
      <c r="I115" s="179" t="str">
        <f t="shared" si="35"/>
        <v>-</v>
      </c>
      <c r="J115" s="165">
        <f t="shared" si="52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5" t="str">
        <f t="shared" si="53"/>
        <v>-</v>
      </c>
      <c r="Q115" s="179" t="str">
        <f t="shared" si="42"/>
        <v>-</v>
      </c>
      <c r="R115" s="165">
        <f t="shared" si="54"/>
        <v>0</v>
      </c>
      <c r="S115" s="164">
        <v>3529</v>
      </c>
      <c r="T115" s="164">
        <v>5894</v>
      </c>
      <c r="U115" s="164">
        <v>6032</v>
      </c>
      <c r="V115" s="164">
        <v>5918</v>
      </c>
      <c r="W115" s="164">
        <v>5786</v>
      </c>
      <c r="X115" s="165">
        <f t="shared" si="55"/>
        <v>-2.2304832713754608E-2</v>
      </c>
      <c r="Y115" s="179">
        <f t="shared" si="43"/>
        <v>0.63955794842731661</v>
      </c>
      <c r="Z115" s="165">
        <f t="shared" si="50"/>
        <v>1.4752263709431274E-3</v>
      </c>
    </row>
    <row r="116" spans="1:26" x14ac:dyDescent="0.25">
      <c r="A116" s="162" t="s">
        <v>124</v>
      </c>
      <c r="B116" s="163" t="s">
        <v>124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5" t="str">
        <f t="shared" si="51"/>
        <v>-</v>
      </c>
      <c r="I116" s="179" t="str">
        <f t="shared" si="35"/>
        <v>-</v>
      </c>
      <c r="J116" s="165">
        <f t="shared" si="52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5" t="str">
        <f t="shared" si="53"/>
        <v>-</v>
      </c>
      <c r="Q116" s="179" t="str">
        <f t="shared" si="42"/>
        <v>-</v>
      </c>
      <c r="R116" s="165">
        <f t="shared" si="54"/>
        <v>0</v>
      </c>
      <c r="S116" s="164">
        <v>4170</v>
      </c>
      <c r="T116" s="164">
        <v>4317</v>
      </c>
      <c r="U116" s="164">
        <v>4916</v>
      </c>
      <c r="V116" s="164">
        <v>4686</v>
      </c>
      <c r="W116" s="164">
        <v>4352</v>
      </c>
      <c r="X116" s="165">
        <f t="shared" si="55"/>
        <v>-7.1276141698676909E-2</v>
      </c>
      <c r="Y116" s="179">
        <f t="shared" si="43"/>
        <v>4.3645083932853712E-2</v>
      </c>
      <c r="Z116" s="165">
        <f t="shared" si="50"/>
        <v>1.2022899269821643E-3</v>
      </c>
    </row>
    <row r="117" spans="1:26" x14ac:dyDescent="0.25">
      <c r="A117" s="162" t="s">
        <v>133</v>
      </c>
      <c r="B117" s="163" t="s">
        <v>133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5" t="str">
        <f t="shared" si="51"/>
        <v>-</v>
      </c>
      <c r="I117" s="179" t="str">
        <f t="shared" si="35"/>
        <v>-</v>
      </c>
      <c r="J117" s="165">
        <f t="shared" si="52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5" t="str">
        <f t="shared" si="53"/>
        <v>-</v>
      </c>
      <c r="Q117" s="179" t="str">
        <f t="shared" si="42"/>
        <v>-</v>
      </c>
      <c r="R117" s="165">
        <f t="shared" si="54"/>
        <v>0</v>
      </c>
      <c r="S117" s="164">
        <v>308</v>
      </c>
      <c r="T117" s="164">
        <v>1123</v>
      </c>
      <c r="U117" s="164">
        <v>1300</v>
      </c>
      <c r="V117" s="164">
        <v>1069</v>
      </c>
      <c r="W117" s="164">
        <v>1258</v>
      </c>
      <c r="X117" s="165">
        <f t="shared" si="55"/>
        <v>0.17680074836295612</v>
      </c>
      <c r="Y117" s="179">
        <f t="shared" si="43"/>
        <v>3.0844155844155843</v>
      </c>
      <c r="Z117" s="165">
        <f t="shared" si="50"/>
        <v>3.17936717875674E-4</v>
      </c>
    </row>
    <row r="118" spans="1:26" x14ac:dyDescent="0.25">
      <c r="A118" s="162" t="s">
        <v>136</v>
      </c>
      <c r="B118" s="163" t="s">
        <v>136</v>
      </c>
      <c r="C118" s="164">
        <v>0</v>
      </c>
      <c r="D118" s="164">
        <v>0</v>
      </c>
      <c r="E118" s="164">
        <v>0</v>
      </c>
      <c r="F118" s="164">
        <v>0</v>
      </c>
      <c r="G118" s="164">
        <v>0</v>
      </c>
      <c r="H118" s="165" t="str">
        <f t="shared" si="51"/>
        <v>-</v>
      </c>
      <c r="I118" s="179" t="str">
        <f t="shared" si="35"/>
        <v>-</v>
      </c>
      <c r="J118" s="165">
        <f t="shared" si="52"/>
        <v>0</v>
      </c>
      <c r="K118" s="164">
        <v>0</v>
      </c>
      <c r="L118" s="164">
        <v>0</v>
      </c>
      <c r="M118" s="164">
        <v>0</v>
      </c>
      <c r="N118" s="164">
        <v>0</v>
      </c>
      <c r="O118" s="164">
        <v>0</v>
      </c>
      <c r="P118" s="165" t="str">
        <f t="shared" si="53"/>
        <v>-</v>
      </c>
      <c r="Q118" s="179" t="str">
        <f t="shared" si="42"/>
        <v>-</v>
      </c>
      <c r="R118" s="165">
        <f t="shared" si="54"/>
        <v>0</v>
      </c>
      <c r="S118" s="164">
        <v>470</v>
      </c>
      <c r="T118" s="164">
        <v>840</v>
      </c>
      <c r="U118" s="164">
        <v>770</v>
      </c>
      <c r="V118" s="164">
        <v>1368</v>
      </c>
      <c r="W118" s="164">
        <v>921</v>
      </c>
      <c r="X118" s="165">
        <f t="shared" si="55"/>
        <v>-0.32675438596491224</v>
      </c>
      <c r="Y118" s="179">
        <f t="shared" si="43"/>
        <v>0.95957446808510638</v>
      </c>
      <c r="Z118" s="165">
        <f t="shared" si="50"/>
        <v>1.883163636648223E-4</v>
      </c>
    </row>
    <row r="119" spans="1:26" x14ac:dyDescent="0.25">
      <c r="A119" s="167" t="s">
        <v>149</v>
      </c>
      <c r="B119" s="168" t="s">
        <v>149</v>
      </c>
      <c r="C119" s="169">
        <f>C111-SUM(C112:C118)</f>
        <v>0</v>
      </c>
      <c r="D119" s="169">
        <f>D111-SUM(D112:D118)</f>
        <v>0</v>
      </c>
      <c r="E119" s="169">
        <f>E111-SUM(E112:E118)</f>
        <v>0</v>
      </c>
      <c r="F119" s="169">
        <f>F111-SUM(F112:F118)</f>
        <v>0</v>
      </c>
      <c r="G119" s="169">
        <f>G111-SUM(G112:G118)</f>
        <v>0</v>
      </c>
      <c r="H119" s="170" t="str">
        <f t="shared" si="51"/>
        <v>-</v>
      </c>
      <c r="I119" s="180" t="str">
        <f t="shared" si="35"/>
        <v>-</v>
      </c>
      <c r="J119" s="170">
        <f t="shared" si="52"/>
        <v>0</v>
      </c>
      <c r="K119" s="169">
        <f>K111-SUM(K112:K118)</f>
        <v>0</v>
      </c>
      <c r="L119" s="169">
        <f>L111-SUM(L112:L118)</f>
        <v>0</v>
      </c>
      <c r="M119" s="169">
        <f>M111-SUM(M112:M118)</f>
        <v>0</v>
      </c>
      <c r="N119" s="169">
        <f>N111-SUM(N112:N118)</f>
        <v>0</v>
      </c>
      <c r="O119" s="169">
        <f>O111-SUM(O112:O118)</f>
        <v>0</v>
      </c>
      <c r="P119" s="170" t="str">
        <f t="shared" si="53"/>
        <v>-</v>
      </c>
      <c r="Q119" s="180" t="str">
        <f t="shared" si="42"/>
        <v>-</v>
      </c>
      <c r="R119" s="170">
        <f t="shared" si="54"/>
        <v>0</v>
      </c>
      <c r="S119" s="169">
        <f>S111-SUM(S112:S118)</f>
        <v>11698</v>
      </c>
      <c r="T119" s="169">
        <f>T111-SUM(T112:T118)</f>
        <v>24207</v>
      </c>
      <c r="U119" s="169">
        <f>U111-SUM(U112:U118)</f>
        <v>26320</v>
      </c>
      <c r="V119" s="169">
        <f>V111-SUM(V112:V118)</f>
        <v>28586</v>
      </c>
      <c r="W119" s="169">
        <f>W111-SUM(W112:W118)</f>
        <v>34156</v>
      </c>
      <c r="X119" s="170">
        <f t="shared" si="55"/>
        <v>0.19485062618064797</v>
      </c>
      <c r="Y119" s="180">
        <f t="shared" si="43"/>
        <v>1.9198153530518036</v>
      </c>
      <c r="Z119" s="170">
        <f t="shared" si="50"/>
        <v>6.4369957034521082E-3</v>
      </c>
    </row>
    <row r="120" spans="1:26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</row>
    <row r="121" spans="1:26" x14ac:dyDescent="0.25">
      <c r="A121" s="1" t="s">
        <v>0</v>
      </c>
      <c r="B121" s="156" t="s">
        <v>73</v>
      </c>
      <c r="C121" s="176">
        <f>C122+C125</f>
        <v>61314</v>
      </c>
      <c r="D121" s="176">
        <f>D122+D125</f>
        <v>93434</v>
      </c>
      <c r="E121" s="176">
        <f>E122+E125</f>
        <v>94365</v>
      </c>
      <c r="F121" s="176">
        <f>F122+F125</f>
        <v>99219</v>
      </c>
      <c r="G121" s="176">
        <f>G122+G125</f>
        <v>96001</v>
      </c>
      <c r="H121" s="177">
        <f>IFERROR(G121/F121-1,"-")</f>
        <v>-3.2433304105060512E-2</v>
      </c>
      <c r="I121" s="177">
        <f t="shared" si="35"/>
        <v>0.56572724010829512</v>
      </c>
      <c r="J121" s="177">
        <f>G121/G$9</f>
        <v>0.12629849285368472</v>
      </c>
      <c r="K121" s="176">
        <f>K122+K125</f>
        <v>102944</v>
      </c>
      <c r="L121" s="176">
        <f>L122+L125</f>
        <v>135697</v>
      </c>
      <c r="M121" s="176">
        <f>M122+M125</f>
        <v>145679</v>
      </c>
      <c r="N121" s="176">
        <f>N122+N125</f>
        <v>151188</v>
      </c>
      <c r="O121" s="176">
        <f>O122+O125</f>
        <v>186600</v>
      </c>
      <c r="P121" s="177">
        <f>IFERROR(O121/N121-1,"-")</f>
        <v>0.23422493848718151</v>
      </c>
      <c r="Q121" s="177">
        <f t="shared" si="42"/>
        <v>0.81263599626981664</v>
      </c>
      <c r="R121" s="177">
        <f>O121/O$9</f>
        <v>5.4264109177293872E-2</v>
      </c>
      <c r="S121" s="176">
        <f>S122+S125</f>
        <v>164258</v>
      </c>
      <c r="T121" s="176">
        <f>T122+T125</f>
        <v>229131</v>
      </c>
      <c r="U121" s="176">
        <f>U122+U125</f>
        <v>240044</v>
      </c>
      <c r="V121" s="176">
        <f>V122+V125</f>
        <v>250407</v>
      </c>
      <c r="W121" s="176">
        <f>W122+W125</f>
        <v>282601</v>
      </c>
      <c r="X121" s="177">
        <f>IFERROR(W121/V121-1,"-")</f>
        <v>0.12856669342310711</v>
      </c>
      <c r="Y121" s="177">
        <f t="shared" si="43"/>
        <v>0.72047023584848224</v>
      </c>
      <c r="Z121" s="177">
        <f t="shared" ref="Z121:Z133" si="56">U121/U$9</f>
        <v>5.8706770389037148E-2</v>
      </c>
    </row>
    <row r="122" spans="1:26" x14ac:dyDescent="0.25">
      <c r="A122" s="1" t="s">
        <v>101</v>
      </c>
      <c r="B122" s="159" t="s">
        <v>102</v>
      </c>
      <c r="C122" s="160">
        <v>32824</v>
      </c>
      <c r="D122" s="160">
        <v>51574</v>
      </c>
      <c r="E122" s="160">
        <v>61454</v>
      </c>
      <c r="F122" s="160">
        <v>66290</v>
      </c>
      <c r="G122" s="160">
        <v>61164</v>
      </c>
      <c r="H122" s="161">
        <f>IFERROR(G122/F122-1,"-")</f>
        <v>-7.732689696786843E-2</v>
      </c>
      <c r="I122" s="178">
        <f t="shared" si="35"/>
        <v>0.8633926395320497</v>
      </c>
      <c r="J122" s="161">
        <f>G122/G$9</f>
        <v>8.0467089060559494E-2</v>
      </c>
      <c r="K122" s="160">
        <v>71733</v>
      </c>
      <c r="L122" s="160">
        <v>83312</v>
      </c>
      <c r="M122" s="160">
        <v>85760</v>
      </c>
      <c r="N122" s="160">
        <v>89698</v>
      </c>
      <c r="O122" s="160">
        <v>117239</v>
      </c>
      <c r="P122" s="161">
        <f>IFERROR(O122/N122-1,"-")</f>
        <v>0.30704140560547621</v>
      </c>
      <c r="Q122" s="178">
        <f t="shared" si="42"/>
        <v>0.63438027128378849</v>
      </c>
      <c r="R122" s="161">
        <f>O122/O$9</f>
        <v>3.4093622164184115E-2</v>
      </c>
      <c r="S122" s="160">
        <v>104557</v>
      </c>
      <c r="T122" s="160">
        <v>134886</v>
      </c>
      <c r="U122" s="160">
        <v>147214</v>
      </c>
      <c r="V122" s="160">
        <v>155988</v>
      </c>
      <c r="W122" s="160">
        <v>178403</v>
      </c>
      <c r="X122" s="161">
        <f>IFERROR(W122/V122-1,"-")</f>
        <v>0.14369695104751656</v>
      </c>
      <c r="Y122" s="178">
        <f t="shared" si="43"/>
        <v>0.7062750461470777</v>
      </c>
      <c r="Z122" s="161">
        <f t="shared" si="56"/>
        <v>3.6003643065653443E-2</v>
      </c>
    </row>
    <row r="123" spans="1:26" x14ac:dyDescent="0.25">
      <c r="A123" s="162" t="s">
        <v>108</v>
      </c>
      <c r="B123" s="163" t="s">
        <v>108</v>
      </c>
      <c r="C123" s="164">
        <v>15693</v>
      </c>
      <c r="D123" s="164">
        <v>29334</v>
      </c>
      <c r="E123" s="164">
        <v>30291</v>
      </c>
      <c r="F123" s="164">
        <v>37901</v>
      </c>
      <c r="G123" s="164">
        <v>37417</v>
      </c>
      <c r="H123" s="165">
        <f>IFERROR(G123/F123-1,"-")</f>
        <v>-1.2770111606553947E-2</v>
      </c>
      <c r="I123" s="179">
        <f t="shared" si="35"/>
        <v>1.3843114764544699</v>
      </c>
      <c r="J123" s="165">
        <f>G123/G$9</f>
        <v>4.9225640431936349E-2</v>
      </c>
      <c r="K123" s="164">
        <v>37554</v>
      </c>
      <c r="L123" s="164">
        <v>40531</v>
      </c>
      <c r="M123" s="164">
        <v>36734</v>
      </c>
      <c r="N123" s="164">
        <v>37287</v>
      </c>
      <c r="O123" s="164">
        <v>56045</v>
      </c>
      <c r="P123" s="165">
        <f>IFERROR(O123/N123-1,"-")</f>
        <v>0.50307077533724898</v>
      </c>
      <c r="Q123" s="179">
        <f t="shared" si="42"/>
        <v>0.49238429994141764</v>
      </c>
      <c r="R123" s="165">
        <f>O123/O$9</f>
        <v>1.6298135042022696E-2</v>
      </c>
      <c r="S123" s="164">
        <v>53247</v>
      </c>
      <c r="T123" s="164">
        <v>69865</v>
      </c>
      <c r="U123" s="164">
        <v>67025</v>
      </c>
      <c r="V123" s="164">
        <v>75188</v>
      </c>
      <c r="W123" s="164">
        <v>93462</v>
      </c>
      <c r="X123" s="165">
        <f>IFERROR(W123/V123-1,"-")</f>
        <v>0.24304410278235888</v>
      </c>
      <c r="Y123" s="179">
        <f t="shared" si="43"/>
        <v>0.75525381711645734</v>
      </c>
      <c r="Z123" s="165">
        <f t="shared" si="56"/>
        <v>1.6392083473551578E-2</v>
      </c>
    </row>
    <row r="124" spans="1:26" x14ac:dyDescent="0.25">
      <c r="A124" s="162" t="s">
        <v>105</v>
      </c>
      <c r="B124" s="163" t="s">
        <v>105</v>
      </c>
      <c r="C124" s="164">
        <v>17131</v>
      </c>
      <c r="D124" s="164">
        <v>22240</v>
      </c>
      <c r="E124" s="164">
        <v>31163</v>
      </c>
      <c r="F124" s="164">
        <v>28389</v>
      </c>
      <c r="G124" s="164">
        <v>23747</v>
      </c>
      <c r="H124" s="165">
        <f>IFERROR(G124/F124-1,"-")</f>
        <v>-0.16351403712705626</v>
      </c>
      <c r="I124" s="179">
        <f t="shared" si="35"/>
        <v>0.38620045531492608</v>
      </c>
      <c r="J124" s="165">
        <f>G124/G$9</f>
        <v>3.1241448628623152E-2</v>
      </c>
      <c r="K124" s="164">
        <v>34179</v>
      </c>
      <c r="L124" s="164">
        <v>42781</v>
      </c>
      <c r="M124" s="164">
        <v>49026</v>
      </c>
      <c r="N124" s="164">
        <v>52411</v>
      </c>
      <c r="O124" s="164">
        <v>61194</v>
      </c>
      <c r="P124" s="165">
        <f>IFERROR(O124/N124-1,"-")</f>
        <v>0.16757932495086902</v>
      </c>
      <c r="Q124" s="179">
        <f t="shared" si="42"/>
        <v>0.79039761256912144</v>
      </c>
      <c r="R124" s="165">
        <f>O124/O$9</f>
        <v>1.7795487122161422E-2</v>
      </c>
      <c r="S124" s="164">
        <v>51310</v>
      </c>
      <c r="T124" s="164">
        <v>65021</v>
      </c>
      <c r="U124" s="164">
        <v>80189</v>
      </c>
      <c r="V124" s="164">
        <v>80800</v>
      </c>
      <c r="W124" s="164">
        <v>84941</v>
      </c>
      <c r="X124" s="165">
        <f>IFERROR(W124/V124-1,"-")</f>
        <v>5.1250000000000018E-2</v>
      </c>
      <c r="Y124" s="179">
        <f t="shared" si="43"/>
        <v>0.65544728123172868</v>
      </c>
      <c r="Z124" s="165">
        <f t="shared" si="56"/>
        <v>1.9611559592101865E-2</v>
      </c>
    </row>
    <row r="125" spans="1:26" x14ac:dyDescent="0.25">
      <c r="A125" s="1" t="s">
        <v>150</v>
      </c>
      <c r="B125" s="159" t="s">
        <v>112</v>
      </c>
      <c r="C125" s="160">
        <v>28490</v>
      </c>
      <c r="D125" s="160">
        <v>41860</v>
      </c>
      <c r="E125" s="160">
        <v>32911</v>
      </c>
      <c r="F125" s="160">
        <v>32929</v>
      </c>
      <c r="G125" s="160">
        <v>34837</v>
      </c>
      <c r="H125" s="161">
        <f>IFERROR(G125/F125-1,"-")</f>
        <v>5.7942846730845154E-2</v>
      </c>
      <c r="I125" s="178">
        <f t="shared" si="35"/>
        <v>0.22277992277992276</v>
      </c>
      <c r="J125" s="161">
        <f>G125/G$9</f>
        <v>4.5831403793125225E-2</v>
      </c>
      <c r="K125" s="160">
        <v>31211</v>
      </c>
      <c r="L125" s="160">
        <v>52385</v>
      </c>
      <c r="M125" s="160">
        <v>59919</v>
      </c>
      <c r="N125" s="160">
        <v>61490</v>
      </c>
      <c r="O125" s="160">
        <v>69361</v>
      </c>
      <c r="P125" s="161">
        <f>IFERROR(O125/N125-1,"-")</f>
        <v>0.12800455358594887</v>
      </c>
      <c r="Q125" s="178">
        <f t="shared" si="42"/>
        <v>1.2223254621767965</v>
      </c>
      <c r="R125" s="161">
        <f>O125/O$9</f>
        <v>2.0170487013109754E-2</v>
      </c>
      <c r="S125" s="160">
        <v>59701</v>
      </c>
      <c r="T125" s="160">
        <v>94245</v>
      </c>
      <c r="U125" s="160">
        <v>92830</v>
      </c>
      <c r="V125" s="160">
        <v>94419</v>
      </c>
      <c r="W125" s="160">
        <v>104198</v>
      </c>
      <c r="X125" s="161">
        <f>IFERROR(W125/V125-1,"-")</f>
        <v>0.10357025598661296</v>
      </c>
      <c r="Y125" s="178">
        <f t="shared" si="43"/>
        <v>0.74533089897991656</v>
      </c>
      <c r="Z125" s="161">
        <f t="shared" si="56"/>
        <v>2.2703127323383709E-2</v>
      </c>
    </row>
    <row r="126" spans="1:26" x14ac:dyDescent="0.25">
      <c r="A126" s="162" t="s">
        <v>115</v>
      </c>
      <c r="B126" s="163" t="s">
        <v>115</v>
      </c>
      <c r="C126" s="164">
        <v>653</v>
      </c>
      <c r="D126" s="164">
        <v>2495</v>
      </c>
      <c r="E126" s="164">
        <v>3075</v>
      </c>
      <c r="F126" s="164">
        <v>2418</v>
      </c>
      <c r="G126" s="164">
        <v>2592</v>
      </c>
      <c r="H126" s="165">
        <f t="shared" ref="H126:H133" si="57">IFERROR(G126/F126-1,"-")</f>
        <v>7.1960297766749282E-2</v>
      </c>
      <c r="I126" s="179">
        <f t="shared" si="35"/>
        <v>2.9693721286370596</v>
      </c>
      <c r="J126" s="165">
        <f t="shared" ref="J126:J133" si="58">G126/G$9</f>
        <v>3.4100237859683836E-3</v>
      </c>
      <c r="K126" s="164">
        <v>2683</v>
      </c>
      <c r="L126" s="164">
        <v>7422</v>
      </c>
      <c r="M126" s="164">
        <v>8579</v>
      </c>
      <c r="N126" s="164">
        <v>8260</v>
      </c>
      <c r="O126" s="164">
        <v>7864</v>
      </c>
      <c r="P126" s="165">
        <f t="shared" ref="P126:P133" si="59">IFERROR(O126/N126-1,"-")</f>
        <v>-4.7941888619854711E-2</v>
      </c>
      <c r="Q126" s="179">
        <f t="shared" si="42"/>
        <v>1.9310473350726798</v>
      </c>
      <c r="R126" s="165">
        <f t="shared" ref="R126:R133" si="60">O126/O$9</f>
        <v>2.2868861445350429E-3</v>
      </c>
      <c r="S126" s="164">
        <v>3336</v>
      </c>
      <c r="T126" s="164">
        <v>9917</v>
      </c>
      <c r="U126" s="164">
        <v>11654</v>
      </c>
      <c r="V126" s="164">
        <v>10678</v>
      </c>
      <c r="W126" s="164">
        <v>10456</v>
      </c>
      <c r="X126" s="165">
        <f t="shared" ref="X126:X133" si="61">IFERROR(W126/V126-1,"-")</f>
        <v>-2.0790410189174047E-2</v>
      </c>
      <c r="Y126" s="179">
        <f t="shared" si="43"/>
        <v>2.1342925659472423</v>
      </c>
      <c r="Z126" s="165">
        <f t="shared" si="56"/>
        <v>2.8501803924023887E-3</v>
      </c>
    </row>
    <row r="127" spans="1:26" x14ac:dyDescent="0.25">
      <c r="A127" s="162" t="s">
        <v>118</v>
      </c>
      <c r="B127" s="163" t="s">
        <v>118</v>
      </c>
      <c r="C127" s="164">
        <v>2401</v>
      </c>
      <c r="D127" s="164">
        <v>4143</v>
      </c>
      <c r="E127" s="164">
        <v>4499</v>
      </c>
      <c r="F127" s="164">
        <v>4518</v>
      </c>
      <c r="G127" s="164">
        <v>5144</v>
      </c>
      <c r="H127" s="165">
        <f t="shared" si="57"/>
        <v>0.13855688357680385</v>
      </c>
      <c r="I127" s="179">
        <f t="shared" si="35"/>
        <v>1.1424406497292794</v>
      </c>
      <c r="J127" s="165">
        <f t="shared" si="58"/>
        <v>6.7674237480792303E-3</v>
      </c>
      <c r="K127" s="164">
        <v>4913</v>
      </c>
      <c r="L127" s="164">
        <v>7118</v>
      </c>
      <c r="M127" s="164">
        <v>8816</v>
      </c>
      <c r="N127" s="164">
        <v>8623</v>
      </c>
      <c r="O127" s="164">
        <v>10273</v>
      </c>
      <c r="P127" s="165">
        <f t="shared" si="59"/>
        <v>0.19134871854343038</v>
      </c>
      <c r="Q127" s="179">
        <f t="shared" si="42"/>
        <v>1.0909831060451864</v>
      </c>
      <c r="R127" s="165">
        <f t="shared" si="60"/>
        <v>2.9874340491872452E-3</v>
      </c>
      <c r="S127" s="164">
        <v>7314</v>
      </c>
      <c r="T127" s="164">
        <v>11261</v>
      </c>
      <c r="U127" s="164">
        <v>13315</v>
      </c>
      <c r="V127" s="164">
        <v>13141</v>
      </c>
      <c r="W127" s="164">
        <v>15417</v>
      </c>
      <c r="X127" s="165">
        <f t="shared" si="61"/>
        <v>0.17319838672855936</v>
      </c>
      <c r="Y127" s="179">
        <f t="shared" si="43"/>
        <v>1.1078753076292043</v>
      </c>
      <c r="Z127" s="165">
        <f t="shared" si="56"/>
        <v>3.2564056911650765E-3</v>
      </c>
    </row>
    <row r="128" spans="1:26" x14ac:dyDescent="0.25">
      <c r="A128" s="162" t="s">
        <v>121</v>
      </c>
      <c r="B128" s="163" t="s">
        <v>121</v>
      </c>
      <c r="C128" s="164">
        <v>2102</v>
      </c>
      <c r="D128" s="164">
        <v>2821</v>
      </c>
      <c r="E128" s="164">
        <v>3024</v>
      </c>
      <c r="F128" s="164">
        <v>2762</v>
      </c>
      <c r="G128" s="164">
        <v>2930</v>
      </c>
      <c r="H128" s="165">
        <f t="shared" si="57"/>
        <v>6.0825488776249159E-2</v>
      </c>
      <c r="I128" s="179">
        <f t="shared" si="35"/>
        <v>0.3939105613701237</v>
      </c>
      <c r="J128" s="165">
        <f t="shared" si="58"/>
        <v>3.8546950975645693E-3</v>
      </c>
      <c r="K128" s="164">
        <v>5032</v>
      </c>
      <c r="L128" s="164">
        <v>5703</v>
      </c>
      <c r="M128" s="164">
        <v>5756</v>
      </c>
      <c r="N128" s="164">
        <v>5825</v>
      </c>
      <c r="O128" s="164">
        <v>6604</v>
      </c>
      <c r="P128" s="165">
        <f t="shared" si="59"/>
        <v>0.13373390557939913</v>
      </c>
      <c r="Q128" s="179">
        <f t="shared" si="42"/>
        <v>0.31240063593004774</v>
      </c>
      <c r="R128" s="165">
        <f t="shared" si="60"/>
        <v>1.9204725455886857E-3</v>
      </c>
      <c r="S128" s="164">
        <v>7134</v>
      </c>
      <c r="T128" s="164">
        <v>8524</v>
      </c>
      <c r="U128" s="164">
        <v>8780</v>
      </c>
      <c r="V128" s="164">
        <v>8587</v>
      </c>
      <c r="W128" s="164">
        <v>9534</v>
      </c>
      <c r="X128" s="165">
        <f t="shared" si="61"/>
        <v>0.11028298590893204</v>
      </c>
      <c r="Y128" s="179">
        <f t="shared" si="43"/>
        <v>0.33641715727502097</v>
      </c>
      <c r="Z128" s="165">
        <f t="shared" si="56"/>
        <v>2.1472956791910905E-3</v>
      </c>
    </row>
    <row r="129" spans="1:26" x14ac:dyDescent="0.25">
      <c r="A129" s="162" t="s">
        <v>128</v>
      </c>
      <c r="B129" s="163" t="s">
        <v>128</v>
      </c>
      <c r="C129" s="164">
        <v>359</v>
      </c>
      <c r="D129" s="164">
        <v>801</v>
      </c>
      <c r="E129" s="164">
        <v>649</v>
      </c>
      <c r="F129" s="164">
        <v>650</v>
      </c>
      <c r="G129" s="164">
        <v>829</v>
      </c>
      <c r="H129" s="165">
        <f t="shared" si="57"/>
        <v>0.27538461538461534</v>
      </c>
      <c r="I129" s="179">
        <f t="shared" si="35"/>
        <v>1.3091922005571033</v>
      </c>
      <c r="J129" s="165">
        <f t="shared" si="58"/>
        <v>1.0906287494474498E-3</v>
      </c>
      <c r="K129" s="164">
        <v>974</v>
      </c>
      <c r="L129" s="164">
        <v>1772</v>
      </c>
      <c r="M129" s="164">
        <v>1988</v>
      </c>
      <c r="N129" s="164">
        <v>1706</v>
      </c>
      <c r="O129" s="164">
        <v>1937</v>
      </c>
      <c r="P129" s="165">
        <f t="shared" si="59"/>
        <v>0.13540445486518182</v>
      </c>
      <c r="Q129" s="179">
        <f t="shared" si="42"/>
        <v>0.98870636550308011</v>
      </c>
      <c r="R129" s="165">
        <f t="shared" si="60"/>
        <v>5.6328820726912233E-4</v>
      </c>
      <c r="S129" s="164">
        <v>1333</v>
      </c>
      <c r="T129" s="164">
        <v>2573</v>
      </c>
      <c r="U129" s="164">
        <v>2637</v>
      </c>
      <c r="V129" s="164">
        <v>2356</v>
      </c>
      <c r="W129" s="164">
        <v>2766</v>
      </c>
      <c r="X129" s="165">
        <f t="shared" si="61"/>
        <v>0.17402376910016981</v>
      </c>
      <c r="Y129" s="179">
        <f t="shared" si="43"/>
        <v>1.075018754688672</v>
      </c>
      <c r="Z129" s="165">
        <f t="shared" si="56"/>
        <v>6.4492240387550187E-4</v>
      </c>
    </row>
    <row r="130" spans="1:26" x14ac:dyDescent="0.25">
      <c r="A130" s="162" t="s">
        <v>124</v>
      </c>
      <c r="B130" s="163" t="s">
        <v>124</v>
      </c>
      <c r="C130" s="164">
        <v>312</v>
      </c>
      <c r="D130" s="164">
        <v>635</v>
      </c>
      <c r="E130" s="164">
        <v>527</v>
      </c>
      <c r="F130" s="164">
        <v>600</v>
      </c>
      <c r="G130" s="164">
        <v>555</v>
      </c>
      <c r="H130" s="165">
        <f t="shared" si="57"/>
        <v>-7.4999999999999956E-2</v>
      </c>
      <c r="I130" s="179">
        <f t="shared" si="35"/>
        <v>0.77884615384615374</v>
      </c>
      <c r="J130" s="165">
        <f t="shared" si="58"/>
        <v>7.3015555602332289E-4</v>
      </c>
      <c r="K130" s="164">
        <v>1045</v>
      </c>
      <c r="L130" s="164">
        <v>1201</v>
      </c>
      <c r="M130" s="164">
        <v>1408</v>
      </c>
      <c r="N130" s="164">
        <v>1497</v>
      </c>
      <c r="O130" s="164">
        <v>1985</v>
      </c>
      <c r="P130" s="165">
        <f t="shared" si="59"/>
        <v>0.32598530394121572</v>
      </c>
      <c r="Q130" s="179">
        <f t="shared" si="42"/>
        <v>0.8995215311004785</v>
      </c>
      <c r="R130" s="165">
        <f t="shared" si="60"/>
        <v>5.7724682056231689E-4</v>
      </c>
      <c r="S130" s="164">
        <v>1357</v>
      </c>
      <c r="T130" s="164">
        <v>1836</v>
      </c>
      <c r="U130" s="164">
        <v>1935</v>
      </c>
      <c r="V130" s="164">
        <v>2097</v>
      </c>
      <c r="W130" s="164">
        <v>2540</v>
      </c>
      <c r="X130" s="165">
        <f t="shared" si="61"/>
        <v>0.21125417262756319</v>
      </c>
      <c r="Y130" s="179">
        <f t="shared" si="43"/>
        <v>0.87177597641857041</v>
      </c>
      <c r="Z130" s="165">
        <f t="shared" si="56"/>
        <v>4.7323657622263789E-4</v>
      </c>
    </row>
    <row r="131" spans="1:26" x14ac:dyDescent="0.25">
      <c r="A131" s="162" t="s">
        <v>133</v>
      </c>
      <c r="B131" s="163" t="s">
        <v>133</v>
      </c>
      <c r="C131" s="164">
        <v>123</v>
      </c>
      <c r="D131" s="164">
        <v>250</v>
      </c>
      <c r="E131" s="164">
        <v>204</v>
      </c>
      <c r="F131" s="164">
        <v>235</v>
      </c>
      <c r="G131" s="164">
        <v>295</v>
      </c>
      <c r="H131" s="165">
        <f t="shared" si="57"/>
        <v>0.25531914893617014</v>
      </c>
      <c r="I131" s="179">
        <f t="shared" si="35"/>
        <v>1.3983739837398375</v>
      </c>
      <c r="J131" s="165">
        <f t="shared" si="58"/>
        <v>3.8810070094933379E-4</v>
      </c>
      <c r="K131" s="164">
        <v>432</v>
      </c>
      <c r="L131" s="164">
        <v>825</v>
      </c>
      <c r="M131" s="164">
        <v>1138</v>
      </c>
      <c r="N131" s="164">
        <v>1099</v>
      </c>
      <c r="O131" s="164">
        <v>833</v>
      </c>
      <c r="P131" s="165">
        <f t="shared" si="59"/>
        <v>-0.2420382165605095</v>
      </c>
      <c r="Q131" s="179">
        <f t="shared" si="42"/>
        <v>0.9282407407407407</v>
      </c>
      <c r="R131" s="165">
        <f t="shared" si="60"/>
        <v>2.4224010152564736E-4</v>
      </c>
      <c r="S131" s="164">
        <v>555</v>
      </c>
      <c r="T131" s="164">
        <v>1075</v>
      </c>
      <c r="U131" s="164">
        <v>1342</v>
      </c>
      <c r="V131" s="164">
        <v>1334</v>
      </c>
      <c r="W131" s="164">
        <v>1128</v>
      </c>
      <c r="X131" s="165">
        <f t="shared" si="61"/>
        <v>-0.15442278860569714</v>
      </c>
      <c r="Y131" s="179">
        <f t="shared" si="43"/>
        <v>1.0324324324324325</v>
      </c>
      <c r="Z131" s="165">
        <f t="shared" si="56"/>
        <v>3.2820851953011888E-4</v>
      </c>
    </row>
    <row r="132" spans="1:26" x14ac:dyDescent="0.25">
      <c r="A132" s="162" t="s">
        <v>136</v>
      </c>
      <c r="B132" s="163" t="s">
        <v>136</v>
      </c>
      <c r="C132" s="164">
        <v>177</v>
      </c>
      <c r="D132" s="164">
        <v>253</v>
      </c>
      <c r="E132" s="164">
        <v>358</v>
      </c>
      <c r="F132" s="164">
        <v>387</v>
      </c>
      <c r="G132" s="164">
        <v>299</v>
      </c>
      <c r="H132" s="165">
        <f t="shared" si="57"/>
        <v>-0.22739018087855301</v>
      </c>
      <c r="I132" s="179">
        <f t="shared" si="35"/>
        <v>0.68926553672316393</v>
      </c>
      <c r="J132" s="165">
        <f t="shared" si="58"/>
        <v>3.9336308333508746E-4</v>
      </c>
      <c r="K132" s="164">
        <v>742</v>
      </c>
      <c r="L132" s="164">
        <v>1632</v>
      </c>
      <c r="M132" s="164">
        <v>2097</v>
      </c>
      <c r="N132" s="164">
        <v>2115</v>
      </c>
      <c r="O132" s="164">
        <v>2068</v>
      </c>
      <c r="P132" s="165">
        <f t="shared" si="59"/>
        <v>-2.2222222222222254E-2</v>
      </c>
      <c r="Q132" s="179">
        <f t="shared" si="42"/>
        <v>1.7870619946091644</v>
      </c>
      <c r="R132" s="165">
        <f t="shared" si="60"/>
        <v>6.0138358938179916E-4</v>
      </c>
      <c r="S132" s="164">
        <v>919</v>
      </c>
      <c r="T132" s="164">
        <v>1885</v>
      </c>
      <c r="U132" s="164">
        <v>2455</v>
      </c>
      <c r="V132" s="164">
        <v>2502</v>
      </c>
      <c r="W132" s="164">
        <v>2367</v>
      </c>
      <c r="X132" s="165">
        <f t="shared" si="61"/>
        <v>-5.3956834532374098E-2</v>
      </c>
      <c r="Y132" s="179">
        <f t="shared" si="43"/>
        <v>1.5756256800870512</v>
      </c>
      <c r="Z132" s="165">
        <f t="shared" si="56"/>
        <v>6.0041126337290749E-4</v>
      </c>
    </row>
    <row r="133" spans="1:26" x14ac:dyDescent="0.25">
      <c r="A133" s="167" t="s">
        <v>149</v>
      </c>
      <c r="B133" s="168" t="s">
        <v>149</v>
      </c>
      <c r="C133" s="169">
        <f>C125-SUM(C126:C132)</f>
        <v>22363</v>
      </c>
      <c r="D133" s="169">
        <f>D125-SUM(D126:D132)</f>
        <v>30462</v>
      </c>
      <c r="E133" s="169">
        <f>E125-SUM(E126:E132)</f>
        <v>20575</v>
      </c>
      <c r="F133" s="169">
        <f>F125-SUM(F126:F132)</f>
        <v>21359</v>
      </c>
      <c r="G133" s="169">
        <f>G125-SUM(G126:G132)</f>
        <v>22193</v>
      </c>
      <c r="H133" s="170">
        <f t="shared" si="57"/>
        <v>3.9046771852614848E-2</v>
      </c>
      <c r="I133" s="180">
        <f t="shared" si="35"/>
        <v>-7.6018423288467529E-3</v>
      </c>
      <c r="J133" s="170">
        <f t="shared" si="58"/>
        <v>2.9197013071757847E-2</v>
      </c>
      <c r="K133" s="169">
        <f>K125-SUM(K126:K132)</f>
        <v>15390</v>
      </c>
      <c r="L133" s="169">
        <f>L125-SUM(L126:L132)</f>
        <v>26712</v>
      </c>
      <c r="M133" s="169">
        <f>M125-SUM(M126:M132)</f>
        <v>30137</v>
      </c>
      <c r="N133" s="169">
        <f>N125-SUM(N126:N132)</f>
        <v>32365</v>
      </c>
      <c r="O133" s="169">
        <f>O125-SUM(O126:O132)</f>
        <v>37797</v>
      </c>
      <c r="P133" s="170">
        <f t="shared" si="59"/>
        <v>0.16783562490344517</v>
      </c>
      <c r="Q133" s="180">
        <f t="shared" si="42"/>
        <v>1.4559454191033137</v>
      </c>
      <c r="R133" s="170">
        <f t="shared" si="60"/>
        <v>1.0991535555059896E-2</v>
      </c>
      <c r="S133" s="169">
        <f>S125-SUM(S126:S132)</f>
        <v>37753</v>
      </c>
      <c r="T133" s="169">
        <f>T125-SUM(T126:T132)</f>
        <v>57174</v>
      </c>
      <c r="U133" s="169">
        <f>U125-SUM(U126:U132)</f>
        <v>50712</v>
      </c>
      <c r="V133" s="169">
        <f>V125-SUM(V126:V132)</f>
        <v>53724</v>
      </c>
      <c r="W133" s="169">
        <f>W125-SUM(W126:W132)</f>
        <v>59990</v>
      </c>
      <c r="X133" s="170">
        <f t="shared" si="61"/>
        <v>0.11663316208770746</v>
      </c>
      <c r="Y133" s="180">
        <f t="shared" si="43"/>
        <v>0.58901279368527004</v>
      </c>
      <c r="Z133" s="170">
        <f t="shared" si="56"/>
        <v>1.2402466797623985E-2</v>
      </c>
    </row>
    <row r="134" spans="1:26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</row>
    <row r="135" spans="1:26" x14ac:dyDescent="0.25">
      <c r="A135" s="1" t="s">
        <v>0</v>
      </c>
      <c r="B135" s="156" t="s">
        <v>73</v>
      </c>
      <c r="C135" s="176">
        <f>C136+C139</f>
        <v>29237</v>
      </c>
      <c r="D135" s="176">
        <f>D136+D139</f>
        <v>47385</v>
      </c>
      <c r="E135" s="176">
        <f>E136+E139</f>
        <v>49008</v>
      </c>
      <c r="F135" s="176">
        <f>F136+F139</f>
        <v>52595</v>
      </c>
      <c r="G135" s="176">
        <f>G136+G139</f>
        <v>50627</v>
      </c>
      <c r="H135" s="177">
        <f>IFERROR(G135/F135-1,"-")</f>
        <v>-3.741800551383212E-2</v>
      </c>
      <c r="I135" s="177">
        <f t="shared" si="35"/>
        <v>0.73160721004207008</v>
      </c>
      <c r="J135" s="177">
        <f>G135/G$9</f>
        <v>6.6604658260887864E-2</v>
      </c>
      <c r="K135" s="176">
        <f>K136+K139</f>
        <v>87353</v>
      </c>
      <c r="L135" s="176">
        <f>L136+L139</f>
        <v>163913</v>
      </c>
      <c r="M135" s="176">
        <f>M136+M139</f>
        <v>182213</v>
      </c>
      <c r="N135" s="176">
        <f>N136+N139</f>
        <v>183875</v>
      </c>
      <c r="O135" s="176">
        <f>O136+O139</f>
        <v>182150</v>
      </c>
      <c r="P135" s="177">
        <f>IFERROR(O135/N135-1,"-")</f>
        <v>-9.3813732154996998E-3</v>
      </c>
      <c r="Q135" s="177">
        <f t="shared" si="42"/>
        <v>1.0852174510320194</v>
      </c>
      <c r="R135" s="177">
        <f>O135/O$9</f>
        <v>5.2970029403237293E-2</v>
      </c>
      <c r="S135" s="176">
        <f>S136+S139</f>
        <v>116590</v>
      </c>
      <c r="T135" s="176">
        <f>T136+T139</f>
        <v>211298</v>
      </c>
      <c r="U135" s="176">
        <f>U136+U139</f>
        <v>231221</v>
      </c>
      <c r="V135" s="176">
        <f>V136+V139</f>
        <v>236470</v>
      </c>
      <c r="W135" s="176">
        <f>W136+W139</f>
        <v>232777</v>
      </c>
      <c r="X135" s="177">
        <f>IFERROR(W135/V135-1,"-")</f>
        <v>-1.5617203027868176E-2</v>
      </c>
      <c r="Y135" s="177">
        <f t="shared" si="43"/>
        <v>0.9965434428338622</v>
      </c>
      <c r="Z135" s="177">
        <f t="shared" ref="Z135:Z147" si="62">U135/U$9</f>
        <v>5.6548958341485558E-2</v>
      </c>
    </row>
    <row r="136" spans="1:26" x14ac:dyDescent="0.25">
      <c r="A136" s="1" t="s">
        <v>101</v>
      </c>
      <c r="B136" s="159" t="s">
        <v>102</v>
      </c>
      <c r="C136" s="160">
        <v>9339</v>
      </c>
      <c r="D136" s="160">
        <v>5486</v>
      </c>
      <c r="E136" s="160">
        <v>7999</v>
      </c>
      <c r="F136" s="160">
        <v>6701</v>
      </c>
      <c r="G136" s="160">
        <v>3206</v>
      </c>
      <c r="H136" s="161">
        <f>IFERROR(G136/F136-1,"-")</f>
        <v>-0.52156394567974929</v>
      </c>
      <c r="I136" s="178">
        <f t="shared" si="35"/>
        <v>-0.65670842702644827</v>
      </c>
      <c r="J136" s="161">
        <f>G136/G$9</f>
        <v>4.2177994821815728E-3</v>
      </c>
      <c r="K136" s="160">
        <v>28431</v>
      </c>
      <c r="L136" s="160">
        <v>15843</v>
      </c>
      <c r="M136" s="160">
        <v>16817</v>
      </c>
      <c r="N136" s="160">
        <v>14783</v>
      </c>
      <c r="O136" s="160">
        <v>20539</v>
      </c>
      <c r="P136" s="161">
        <f>IFERROR(O136/N136-1,"-")</f>
        <v>0.38936616383683953</v>
      </c>
      <c r="Q136" s="178">
        <f t="shared" si="42"/>
        <v>-0.27758432696704305</v>
      </c>
      <c r="R136" s="161">
        <f>O136/O$9</f>
        <v>5.9728324672692328E-3</v>
      </c>
      <c r="S136" s="160">
        <v>37770</v>
      </c>
      <c r="T136" s="160">
        <v>21329</v>
      </c>
      <c r="U136" s="160">
        <v>24816</v>
      </c>
      <c r="V136" s="160">
        <v>21484</v>
      </c>
      <c r="W136" s="160">
        <v>23745</v>
      </c>
      <c r="X136" s="161">
        <f>IFERROR(W136/V136-1,"-")</f>
        <v>0.10524110966300504</v>
      </c>
      <c r="Y136" s="178">
        <f t="shared" si="43"/>
        <v>-0.37132644956314531</v>
      </c>
      <c r="Z136" s="161">
        <f t="shared" si="62"/>
        <v>6.069167377540559E-3</v>
      </c>
    </row>
    <row r="137" spans="1:26" x14ac:dyDescent="0.25">
      <c r="A137" s="162" t="s">
        <v>108</v>
      </c>
      <c r="B137" s="163" t="s">
        <v>108</v>
      </c>
      <c r="C137" s="164">
        <v>9339</v>
      </c>
      <c r="D137" s="164">
        <v>5415</v>
      </c>
      <c r="E137" s="164">
        <v>7999</v>
      </c>
      <c r="F137" s="164">
        <v>6701</v>
      </c>
      <c r="G137" s="164">
        <v>3206</v>
      </c>
      <c r="H137" s="165">
        <f>IFERROR(G137/F137-1,"-")</f>
        <v>-0.52156394567974929</v>
      </c>
      <c r="I137" s="179">
        <f t="shared" si="35"/>
        <v>-0.65670842702644827</v>
      </c>
      <c r="J137" s="165">
        <f>G137/G$9</f>
        <v>4.2177994821815728E-3</v>
      </c>
      <c r="K137" s="164">
        <v>20185</v>
      </c>
      <c r="L137" s="164">
        <v>9264</v>
      </c>
      <c r="M137" s="164">
        <v>8253</v>
      </c>
      <c r="N137" s="164">
        <v>6321</v>
      </c>
      <c r="O137" s="164">
        <v>11324</v>
      </c>
      <c r="P137" s="165">
        <f>IFERROR(O137/N137-1,"-")</f>
        <v>0.79148868849865517</v>
      </c>
      <c r="Q137" s="179">
        <f t="shared" si="42"/>
        <v>-0.43898934852613325</v>
      </c>
      <c r="R137" s="165">
        <f>O137/O$9</f>
        <v>3.2930695194194845E-3</v>
      </c>
      <c r="S137" s="164">
        <v>29524</v>
      </c>
      <c r="T137" s="164">
        <v>14679</v>
      </c>
      <c r="U137" s="164">
        <v>16252</v>
      </c>
      <c r="V137" s="164">
        <v>13022</v>
      </c>
      <c r="W137" s="164">
        <v>14530</v>
      </c>
      <c r="X137" s="165">
        <f>IFERROR(W137/V137-1,"-")</f>
        <v>0.11580402395945333</v>
      </c>
      <c r="Y137" s="179">
        <f t="shared" si="43"/>
        <v>-0.50785801381926565</v>
      </c>
      <c r="Z137" s="165">
        <f t="shared" si="62"/>
        <v>3.974698106858042E-3</v>
      </c>
    </row>
    <row r="138" spans="1:26" x14ac:dyDescent="0.25">
      <c r="A138" s="162" t="s">
        <v>105</v>
      </c>
      <c r="B138" s="163" t="s">
        <v>105</v>
      </c>
      <c r="C138" s="164">
        <v>0</v>
      </c>
      <c r="D138" s="164">
        <v>71</v>
      </c>
      <c r="E138" s="164">
        <v>0</v>
      </c>
      <c r="F138" s="164">
        <v>0</v>
      </c>
      <c r="G138" s="164">
        <v>0</v>
      </c>
      <c r="H138" s="165" t="str">
        <f>IFERROR(G138/F138-1,"-")</f>
        <v>-</v>
      </c>
      <c r="I138" s="179" t="str">
        <f t="shared" ref="I138:I161" si="63">IFERROR(G138/C138-1,"-")</f>
        <v>-</v>
      </c>
      <c r="J138" s="165">
        <f>G138/G$9</f>
        <v>0</v>
      </c>
      <c r="K138" s="164">
        <v>8246</v>
      </c>
      <c r="L138" s="164">
        <v>6579</v>
      </c>
      <c r="M138" s="164">
        <v>8564</v>
      </c>
      <c r="N138" s="164">
        <v>8462</v>
      </c>
      <c r="O138" s="164">
        <v>9215</v>
      </c>
      <c r="P138" s="165">
        <f>IFERROR(O138/N138-1,"-")</f>
        <v>8.8986055306074174E-2</v>
      </c>
      <c r="Q138" s="179">
        <f t="shared" si="42"/>
        <v>0.11751152073732718</v>
      </c>
      <c r="R138" s="165">
        <f>O138/O$9</f>
        <v>2.6797629478497484E-3</v>
      </c>
      <c r="S138" s="164">
        <v>8246</v>
      </c>
      <c r="T138" s="164">
        <v>6650</v>
      </c>
      <c r="U138" s="164">
        <v>8564</v>
      </c>
      <c r="V138" s="164">
        <v>8462</v>
      </c>
      <c r="W138" s="164">
        <v>9215</v>
      </c>
      <c r="X138" s="165">
        <f>IFERROR(W138/V138-1,"-")</f>
        <v>8.8986055306074174E-2</v>
      </c>
      <c r="Y138" s="179">
        <f t="shared" si="43"/>
        <v>0.11751152073732718</v>
      </c>
      <c r="Z138" s="165">
        <f t="shared" si="62"/>
        <v>2.094469270682517E-3</v>
      </c>
    </row>
    <row r="139" spans="1:26" x14ac:dyDescent="0.25">
      <c r="A139" s="1" t="s">
        <v>150</v>
      </c>
      <c r="B139" s="159" t="s">
        <v>112</v>
      </c>
      <c r="C139" s="160">
        <v>19898</v>
      </c>
      <c r="D139" s="160">
        <v>41899</v>
      </c>
      <c r="E139" s="160">
        <v>41009</v>
      </c>
      <c r="F139" s="160">
        <v>45894</v>
      </c>
      <c r="G139" s="160">
        <v>47421</v>
      </c>
      <c r="H139" s="161">
        <f>IFERROR(G139/F139-1,"-")</f>
        <v>3.3272323179500685E-2</v>
      </c>
      <c r="I139" s="178">
        <f t="shared" si="63"/>
        <v>1.3832043421449391</v>
      </c>
      <c r="J139" s="161">
        <f>G139/G$9</f>
        <v>6.2386858778706297E-2</v>
      </c>
      <c r="K139" s="160">
        <v>58922</v>
      </c>
      <c r="L139" s="160">
        <v>148070</v>
      </c>
      <c r="M139" s="160">
        <v>165396</v>
      </c>
      <c r="N139" s="160">
        <v>169092</v>
      </c>
      <c r="O139" s="160">
        <v>161611</v>
      </c>
      <c r="P139" s="161">
        <f>IFERROR(O139/N139-1,"-")</f>
        <v>-4.4242187684810586E-2</v>
      </c>
      <c r="Q139" s="178">
        <f t="shared" si="42"/>
        <v>1.7427955602321714</v>
      </c>
      <c r="R139" s="161">
        <f>O139/O$9</f>
        <v>4.6997196935968058E-2</v>
      </c>
      <c r="S139" s="160">
        <v>78820</v>
      </c>
      <c r="T139" s="160">
        <v>189969</v>
      </c>
      <c r="U139" s="160">
        <v>206405</v>
      </c>
      <c r="V139" s="160">
        <v>214986</v>
      </c>
      <c r="W139" s="160">
        <v>209032</v>
      </c>
      <c r="X139" s="161">
        <f>IFERROR(W139/V139-1,"-")</f>
        <v>-2.7694826639874215E-2</v>
      </c>
      <c r="Y139" s="178">
        <f t="shared" si="43"/>
        <v>1.6520172545039329</v>
      </c>
      <c r="Z139" s="161">
        <f t="shared" si="62"/>
        <v>5.0479790963944997E-2</v>
      </c>
    </row>
    <row r="140" spans="1:26" x14ac:dyDescent="0.25">
      <c r="A140" s="162" t="s">
        <v>115</v>
      </c>
      <c r="B140" s="163" t="s">
        <v>115</v>
      </c>
      <c r="C140" s="164">
        <v>8616</v>
      </c>
      <c r="D140" s="164">
        <v>22074</v>
      </c>
      <c r="E140" s="164">
        <v>20929</v>
      </c>
      <c r="F140" s="164">
        <v>26456</v>
      </c>
      <c r="G140" s="164">
        <v>26749</v>
      </c>
      <c r="H140" s="165">
        <f t="shared" ref="H140:H147" si="64">IFERROR(G140/F140-1,"-")</f>
        <v>1.1074992440278209E-2</v>
      </c>
      <c r="I140" s="179">
        <f t="shared" si="63"/>
        <v>2.1045728876508822</v>
      </c>
      <c r="J140" s="165">
        <f t="shared" ref="J140:J147" si="65">G140/G$9</f>
        <v>3.5190866609131288E-2</v>
      </c>
      <c r="K140" s="164">
        <v>13586</v>
      </c>
      <c r="L140" s="164">
        <v>60071</v>
      </c>
      <c r="M140" s="164">
        <v>68833</v>
      </c>
      <c r="N140" s="164">
        <v>71052</v>
      </c>
      <c r="O140" s="164">
        <v>68646</v>
      </c>
      <c r="P140" s="165">
        <f t="shared" ref="P140:P147" si="66">IFERROR(O140/N140-1,"-")</f>
        <v>-3.3862523222428664E-2</v>
      </c>
      <c r="Q140" s="179">
        <f t="shared" si="42"/>
        <v>4.0527013101722362</v>
      </c>
      <c r="R140" s="165">
        <f t="shared" ref="R140:R147" si="67">O140/O$9</f>
        <v>1.9962561835929878E-2</v>
      </c>
      <c r="S140" s="164">
        <v>22202</v>
      </c>
      <c r="T140" s="164">
        <v>82145</v>
      </c>
      <c r="U140" s="164">
        <v>89762</v>
      </c>
      <c r="V140" s="164">
        <v>97508</v>
      </c>
      <c r="W140" s="164">
        <v>95395</v>
      </c>
      <c r="X140" s="165">
        <f t="shared" ref="X140:X147" si="68">IFERROR(W140/V140-1,"-")</f>
        <v>-2.1670016819132831E-2</v>
      </c>
      <c r="Y140" s="179">
        <f t="shared" si="43"/>
        <v>3.2966849833348348</v>
      </c>
      <c r="Z140" s="165">
        <f t="shared" si="62"/>
        <v>2.1952796669197118E-2</v>
      </c>
    </row>
    <row r="141" spans="1:26" x14ac:dyDescent="0.25">
      <c r="A141" s="162" t="s">
        <v>118</v>
      </c>
      <c r="B141" s="163" t="s">
        <v>118</v>
      </c>
      <c r="C141" s="164">
        <v>1411</v>
      </c>
      <c r="D141" s="164">
        <v>1553</v>
      </c>
      <c r="E141" s="164">
        <v>1880</v>
      </c>
      <c r="F141" s="164">
        <v>1664</v>
      </c>
      <c r="G141" s="164">
        <v>1895</v>
      </c>
      <c r="H141" s="165">
        <f t="shared" si="64"/>
        <v>0.13882211538461542</v>
      </c>
      <c r="I141" s="179">
        <f t="shared" si="63"/>
        <v>0.3430191353649894</v>
      </c>
      <c r="J141" s="165">
        <f t="shared" si="65"/>
        <v>2.4930536552508053E-3</v>
      </c>
      <c r="K141" s="164">
        <v>6291</v>
      </c>
      <c r="L141" s="164">
        <v>11965</v>
      </c>
      <c r="M141" s="164">
        <v>16264</v>
      </c>
      <c r="N141" s="164">
        <v>16937</v>
      </c>
      <c r="O141" s="164">
        <v>16807</v>
      </c>
      <c r="P141" s="165">
        <f t="shared" si="66"/>
        <v>-7.6755033358918423E-3</v>
      </c>
      <c r="Q141" s="179">
        <f t="shared" si="42"/>
        <v>1.6715943411222383</v>
      </c>
      <c r="R141" s="165">
        <f t="shared" si="67"/>
        <v>4.8875502837233556E-3</v>
      </c>
      <c r="S141" s="164">
        <v>7702</v>
      </c>
      <c r="T141" s="164">
        <v>13518</v>
      </c>
      <c r="U141" s="164">
        <v>18144</v>
      </c>
      <c r="V141" s="164">
        <v>18601</v>
      </c>
      <c r="W141" s="164">
        <v>18702</v>
      </c>
      <c r="X141" s="165">
        <f t="shared" si="68"/>
        <v>5.4298156013117271E-3</v>
      </c>
      <c r="Y141" s="179">
        <f t="shared" si="43"/>
        <v>1.4282004674110622</v>
      </c>
      <c r="Z141" s="165">
        <f t="shared" si="62"/>
        <v>4.4374183147201764E-3</v>
      </c>
    </row>
    <row r="142" spans="1:26" x14ac:dyDescent="0.25">
      <c r="A142" s="162" t="s">
        <v>121</v>
      </c>
      <c r="B142" s="163" t="s">
        <v>121</v>
      </c>
      <c r="C142" s="164">
        <v>2188</v>
      </c>
      <c r="D142" s="164">
        <v>5813</v>
      </c>
      <c r="E142" s="164">
        <v>5043</v>
      </c>
      <c r="F142" s="164">
        <v>5027</v>
      </c>
      <c r="G142" s="164">
        <v>5350</v>
      </c>
      <c r="H142" s="165">
        <f t="shared" si="64"/>
        <v>6.4253033618460353E-2</v>
      </c>
      <c r="I142" s="179">
        <f t="shared" si="63"/>
        <v>1.4451553930530165</v>
      </c>
      <c r="J142" s="165">
        <f t="shared" si="65"/>
        <v>7.0384364409455452E-3</v>
      </c>
      <c r="K142" s="164">
        <v>10850</v>
      </c>
      <c r="L142" s="164">
        <v>17158</v>
      </c>
      <c r="M142" s="164">
        <v>16033</v>
      </c>
      <c r="N142" s="164">
        <v>15511</v>
      </c>
      <c r="O142" s="164">
        <v>14187</v>
      </c>
      <c r="P142" s="165">
        <f t="shared" si="66"/>
        <v>-8.5358777641673655E-2</v>
      </c>
      <c r="Q142" s="179">
        <f t="shared" si="42"/>
        <v>0.30755760368663587</v>
      </c>
      <c r="R142" s="165">
        <f t="shared" si="67"/>
        <v>4.1256426414698188E-3</v>
      </c>
      <c r="S142" s="164">
        <v>13038</v>
      </c>
      <c r="T142" s="164">
        <v>22971</v>
      </c>
      <c r="U142" s="164">
        <v>21076</v>
      </c>
      <c r="V142" s="164">
        <v>20538</v>
      </c>
      <c r="W142" s="164">
        <v>19537</v>
      </c>
      <c r="X142" s="165">
        <f t="shared" si="68"/>
        <v>-4.8738922972051846E-2</v>
      </c>
      <c r="Y142" s="179">
        <f t="shared" si="43"/>
        <v>0.49846602239607307</v>
      </c>
      <c r="Z142" s="165">
        <f t="shared" si="62"/>
        <v>5.1544878968828502E-3</v>
      </c>
    </row>
    <row r="143" spans="1:26" x14ac:dyDescent="0.25">
      <c r="A143" s="162" t="s">
        <v>128</v>
      </c>
      <c r="B143" s="163" t="s">
        <v>128</v>
      </c>
      <c r="C143" s="164">
        <v>2549</v>
      </c>
      <c r="D143" s="164">
        <v>4370</v>
      </c>
      <c r="E143" s="164">
        <v>3569</v>
      </c>
      <c r="F143" s="164">
        <v>2063</v>
      </c>
      <c r="G143" s="164">
        <v>1175</v>
      </c>
      <c r="H143" s="165">
        <f t="shared" si="64"/>
        <v>-0.43044110518662138</v>
      </c>
      <c r="I143" s="179">
        <f t="shared" si="63"/>
        <v>-0.53903491565319728</v>
      </c>
      <c r="J143" s="165">
        <f t="shared" si="65"/>
        <v>1.5458248258151429E-3</v>
      </c>
      <c r="K143" s="164">
        <v>1210</v>
      </c>
      <c r="L143" s="164">
        <v>3896</v>
      </c>
      <c r="M143" s="164">
        <v>3830</v>
      </c>
      <c r="N143" s="164">
        <v>3069</v>
      </c>
      <c r="O143" s="164">
        <v>3174</v>
      </c>
      <c r="P143" s="165">
        <f t="shared" si="66"/>
        <v>3.4213098729227731E-2</v>
      </c>
      <c r="Q143" s="179">
        <f t="shared" si="42"/>
        <v>1.6231404958677684</v>
      </c>
      <c r="R143" s="165">
        <f t="shared" si="67"/>
        <v>9.2301330401249062E-4</v>
      </c>
      <c r="S143" s="164">
        <v>3759</v>
      </c>
      <c r="T143" s="164">
        <v>8266</v>
      </c>
      <c r="U143" s="164">
        <v>7399</v>
      </c>
      <c r="V143" s="164">
        <v>5132</v>
      </c>
      <c r="W143" s="164">
        <v>4349</v>
      </c>
      <c r="X143" s="165">
        <f t="shared" si="68"/>
        <v>-0.15257209664848015</v>
      </c>
      <c r="Y143" s="179">
        <f t="shared" si="43"/>
        <v>0.15695663740356469</v>
      </c>
      <c r="Z143" s="165">
        <f t="shared" si="62"/>
        <v>1.8095490581247016E-3</v>
      </c>
    </row>
    <row r="144" spans="1:26" x14ac:dyDescent="0.25">
      <c r="A144" s="162" t="s">
        <v>124</v>
      </c>
      <c r="B144" s="163" t="s">
        <v>124</v>
      </c>
      <c r="C144" s="164">
        <v>902</v>
      </c>
      <c r="D144" s="164">
        <v>435</v>
      </c>
      <c r="E144" s="164">
        <v>1205</v>
      </c>
      <c r="F144" s="164">
        <v>791</v>
      </c>
      <c r="G144" s="164">
        <v>0</v>
      </c>
      <c r="H144" s="165">
        <f t="shared" si="64"/>
        <v>-1</v>
      </c>
      <c r="I144" s="179">
        <f t="shared" si="63"/>
        <v>-1</v>
      </c>
      <c r="J144" s="165">
        <f t="shared" si="65"/>
        <v>0</v>
      </c>
      <c r="K144" s="164">
        <v>1918</v>
      </c>
      <c r="L144" s="164">
        <v>3253</v>
      </c>
      <c r="M144" s="164">
        <v>3513</v>
      </c>
      <c r="N144" s="164">
        <v>3959</v>
      </c>
      <c r="O144" s="164">
        <v>3731</v>
      </c>
      <c r="P144" s="165">
        <f t="shared" si="66"/>
        <v>-5.7590300580954823E-2</v>
      </c>
      <c r="Q144" s="179">
        <f t="shared" si="42"/>
        <v>0.94525547445255476</v>
      </c>
      <c r="R144" s="165">
        <f t="shared" si="67"/>
        <v>1.0849913791022693E-3</v>
      </c>
      <c r="S144" s="164">
        <v>2820</v>
      </c>
      <c r="T144" s="164">
        <v>3688</v>
      </c>
      <c r="U144" s="164">
        <v>4718</v>
      </c>
      <c r="V144" s="164">
        <v>4750</v>
      </c>
      <c r="W144" s="164">
        <v>3731</v>
      </c>
      <c r="X144" s="165">
        <f t="shared" si="68"/>
        <v>-0.21452631578947368</v>
      </c>
      <c r="Y144" s="179">
        <f t="shared" si="43"/>
        <v>0.32304964539007086</v>
      </c>
      <c r="Z144" s="165">
        <f t="shared" si="62"/>
        <v>1.1538657191826386E-3</v>
      </c>
    </row>
    <row r="145" spans="1:26" x14ac:dyDescent="0.25">
      <c r="A145" s="162" t="s">
        <v>133</v>
      </c>
      <c r="B145" s="163" t="s">
        <v>133</v>
      </c>
      <c r="C145" s="164">
        <v>93</v>
      </c>
      <c r="D145" s="164">
        <v>79</v>
      </c>
      <c r="E145" s="164">
        <v>139</v>
      </c>
      <c r="F145" s="164">
        <v>6</v>
      </c>
      <c r="G145" s="164">
        <v>0</v>
      </c>
      <c r="H145" s="165">
        <f t="shared" si="64"/>
        <v>-1</v>
      </c>
      <c r="I145" s="179">
        <f t="shared" si="63"/>
        <v>-1</v>
      </c>
      <c r="J145" s="165">
        <f t="shared" si="65"/>
        <v>0</v>
      </c>
      <c r="K145" s="164">
        <v>1104</v>
      </c>
      <c r="L145" s="164">
        <v>2826</v>
      </c>
      <c r="M145" s="164">
        <v>3108</v>
      </c>
      <c r="N145" s="164">
        <v>3024</v>
      </c>
      <c r="O145" s="164">
        <v>2935</v>
      </c>
      <c r="P145" s="165">
        <f t="shared" si="66"/>
        <v>-2.9431216931216975E-2</v>
      </c>
      <c r="Q145" s="179">
        <f t="shared" si="42"/>
        <v>1.6585144927536231</v>
      </c>
      <c r="R145" s="165">
        <f t="shared" si="67"/>
        <v>8.5351104199012605E-4</v>
      </c>
      <c r="S145" s="164">
        <v>1197</v>
      </c>
      <c r="T145" s="164">
        <v>2905</v>
      </c>
      <c r="U145" s="164">
        <v>3247</v>
      </c>
      <c r="V145" s="164">
        <v>3030</v>
      </c>
      <c r="W145" s="164">
        <v>2935</v>
      </c>
      <c r="X145" s="165">
        <f t="shared" si="68"/>
        <v>-3.1353135313531344E-2</v>
      </c>
      <c r="Y145" s="179">
        <f t="shared" si="43"/>
        <v>1.4519632414369257</v>
      </c>
      <c r="Z145" s="165">
        <f t="shared" si="62"/>
        <v>7.9410809457101039E-4</v>
      </c>
    </row>
    <row r="146" spans="1:26" x14ac:dyDescent="0.25">
      <c r="A146" s="162" t="s">
        <v>136</v>
      </c>
      <c r="B146" s="163" t="s">
        <v>136</v>
      </c>
      <c r="C146" s="164">
        <v>75</v>
      </c>
      <c r="D146" s="164">
        <v>49</v>
      </c>
      <c r="E146" s="164">
        <v>93</v>
      </c>
      <c r="F146" s="164">
        <v>54</v>
      </c>
      <c r="G146" s="164">
        <v>0</v>
      </c>
      <c r="H146" s="165">
        <f t="shared" si="64"/>
        <v>-1</v>
      </c>
      <c r="I146" s="179">
        <f t="shared" si="63"/>
        <v>-1</v>
      </c>
      <c r="J146" s="165">
        <f t="shared" si="65"/>
        <v>0</v>
      </c>
      <c r="K146" s="164">
        <v>715</v>
      </c>
      <c r="L146" s="164">
        <v>1637</v>
      </c>
      <c r="M146" s="164">
        <v>2213</v>
      </c>
      <c r="N146" s="164">
        <v>2093</v>
      </c>
      <c r="O146" s="164">
        <v>1666</v>
      </c>
      <c r="P146" s="165">
        <f t="shared" si="66"/>
        <v>-0.20401337792642138</v>
      </c>
      <c r="Q146" s="179">
        <f t="shared" si="42"/>
        <v>1.3300699300699299</v>
      </c>
      <c r="R146" s="165">
        <f t="shared" si="67"/>
        <v>4.8448020305129471E-4</v>
      </c>
      <c r="S146" s="164">
        <v>790</v>
      </c>
      <c r="T146" s="164">
        <v>1686</v>
      </c>
      <c r="U146" s="164">
        <v>2306</v>
      </c>
      <c r="V146" s="164">
        <v>2147</v>
      </c>
      <c r="W146" s="164">
        <v>1666</v>
      </c>
      <c r="X146" s="165">
        <f t="shared" si="68"/>
        <v>-0.22403353516534696</v>
      </c>
      <c r="Y146" s="179">
        <f t="shared" si="43"/>
        <v>1.108860759493671</v>
      </c>
      <c r="Z146" s="165">
        <f t="shared" si="62"/>
        <v>5.6397082417023413E-4</v>
      </c>
    </row>
    <row r="147" spans="1:26" x14ac:dyDescent="0.25">
      <c r="A147" s="167" t="s">
        <v>149</v>
      </c>
      <c r="B147" s="168" t="s">
        <v>149</v>
      </c>
      <c r="C147" s="169">
        <f>C139-SUM(C140:C146)</f>
        <v>4064</v>
      </c>
      <c r="D147" s="169">
        <f>D139-SUM(D140:D146)</f>
        <v>7526</v>
      </c>
      <c r="E147" s="169">
        <f>E139-SUM(E140:E146)</f>
        <v>8151</v>
      </c>
      <c r="F147" s="169">
        <f>F139-SUM(F140:F146)</f>
        <v>9833</v>
      </c>
      <c r="G147" s="169">
        <f>G139-SUM(G140:G146)</f>
        <v>12252</v>
      </c>
      <c r="H147" s="170">
        <f t="shared" si="64"/>
        <v>0.24600833926573773</v>
      </c>
      <c r="I147" s="180">
        <f t="shared" si="63"/>
        <v>2.0147637795275593</v>
      </c>
      <c r="J147" s="170">
        <f t="shared" si="65"/>
        <v>1.6118677247563516E-2</v>
      </c>
      <c r="K147" s="169">
        <f>K139-SUM(K140:K146)</f>
        <v>23248</v>
      </c>
      <c r="L147" s="169">
        <f>L139-SUM(L140:L146)</f>
        <v>47264</v>
      </c>
      <c r="M147" s="169">
        <f>M139-SUM(M140:M146)</f>
        <v>51602</v>
      </c>
      <c r="N147" s="169">
        <f>N139-SUM(N140:N146)</f>
        <v>53447</v>
      </c>
      <c r="O147" s="169">
        <f>O139-SUM(O140:O146)</f>
        <v>50465</v>
      </c>
      <c r="P147" s="170">
        <f t="shared" si="66"/>
        <v>-5.5793589911501074E-2</v>
      </c>
      <c r="Q147" s="180">
        <f t="shared" si="42"/>
        <v>1.1707243633860975</v>
      </c>
      <c r="R147" s="170">
        <f t="shared" si="67"/>
        <v>1.4675446246688827E-2</v>
      </c>
      <c r="S147" s="169">
        <f>S139-SUM(S140:S146)</f>
        <v>27312</v>
      </c>
      <c r="T147" s="169">
        <f>T139-SUM(T140:T146)</f>
        <v>54790</v>
      </c>
      <c r="U147" s="169">
        <f>U139-SUM(U140:U146)</f>
        <v>59753</v>
      </c>
      <c r="V147" s="169">
        <f>V139-SUM(V140:V146)</f>
        <v>63280</v>
      </c>
      <c r="W147" s="169">
        <f>W139-SUM(W140:W146)</f>
        <v>62717</v>
      </c>
      <c r="X147" s="170">
        <f t="shared" si="68"/>
        <v>-8.8969658659924233E-3</v>
      </c>
      <c r="Y147" s="180">
        <f t="shared" si="43"/>
        <v>1.2963166373755124</v>
      </c>
      <c r="Z147" s="170">
        <f t="shared" si="62"/>
        <v>1.4613594387096269E-2</v>
      </c>
    </row>
    <row r="148" spans="1:26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</row>
    <row r="149" spans="1:26" x14ac:dyDescent="0.25">
      <c r="A149" s="1" t="s">
        <v>0</v>
      </c>
      <c r="B149" s="156" t="s">
        <v>73</v>
      </c>
      <c r="C149" s="176">
        <f>C150+C153</f>
        <v>55859</v>
      </c>
      <c r="D149" s="176">
        <f>D150+D153</f>
        <v>83622</v>
      </c>
      <c r="E149" s="176">
        <f>E150+E153</f>
        <v>118142</v>
      </c>
      <c r="F149" s="176">
        <f>F150+F153</f>
        <v>118167</v>
      </c>
      <c r="G149" s="176">
        <f>G150+G153</f>
        <v>126543</v>
      </c>
      <c r="H149" s="177">
        <f>IFERROR(G149/F149-1,"-")</f>
        <v>7.0882733758155902E-2</v>
      </c>
      <c r="I149" s="177">
        <f t="shared" si="63"/>
        <v>1.2654003831074672</v>
      </c>
      <c r="J149" s="177">
        <f>G149/G$9</f>
        <v>0.16647941356010693</v>
      </c>
      <c r="K149" s="176">
        <f>K150+K153</f>
        <v>226551</v>
      </c>
      <c r="L149" s="176">
        <f>L150+L153</f>
        <v>383351</v>
      </c>
      <c r="M149" s="176">
        <f>M150+M153</f>
        <v>431804</v>
      </c>
      <c r="N149" s="176">
        <f>N150+N153</f>
        <v>442209</v>
      </c>
      <c r="O149" s="176">
        <f>O150+O153</f>
        <v>398004</v>
      </c>
      <c r="P149" s="177">
        <f>IFERROR(O149/N149-1,"-")</f>
        <v>-9.9964044151068854E-2</v>
      </c>
      <c r="Q149" s="177">
        <f t="shared" si="42"/>
        <v>0.75679648291113266</v>
      </c>
      <c r="R149" s="177">
        <f>O149/O$9</f>
        <v>0.11574133177384603</v>
      </c>
      <c r="S149" s="176">
        <f>S150+S153</f>
        <v>70788</v>
      </c>
      <c r="T149" s="176">
        <f>T150+T153</f>
        <v>108068</v>
      </c>
      <c r="U149" s="176">
        <f>U150+U153</f>
        <v>113850</v>
      </c>
      <c r="V149" s="176">
        <f>V150+V153</f>
        <v>117114</v>
      </c>
      <c r="W149" s="176">
        <f>W150+W153</f>
        <v>111271</v>
      </c>
      <c r="X149" s="177">
        <f>IFERROR(W149/V149-1,"-")</f>
        <v>-4.9891558652253365E-2</v>
      </c>
      <c r="Y149" s="177">
        <f t="shared" si="43"/>
        <v>0.57189071594055485</v>
      </c>
      <c r="Z149" s="177">
        <f t="shared" ref="Z149:Z161" si="69">U149/U$9</f>
        <v>2.7843919484727298E-2</v>
      </c>
    </row>
    <row r="150" spans="1:26" x14ac:dyDescent="0.25">
      <c r="A150" s="1" t="s">
        <v>101</v>
      </c>
      <c r="B150" s="159" t="s">
        <v>102</v>
      </c>
      <c r="C150" s="160">
        <v>24594</v>
      </c>
      <c r="D150" s="160">
        <v>28913</v>
      </c>
      <c r="E150" s="160">
        <v>43611</v>
      </c>
      <c r="F150" s="160">
        <v>38736</v>
      </c>
      <c r="G150" s="160">
        <v>38121</v>
      </c>
      <c r="H150" s="161">
        <f>IFERROR(G150/F150-1,"-")</f>
        <v>-1.587670384138784E-2</v>
      </c>
      <c r="I150" s="178">
        <f t="shared" si="63"/>
        <v>0.55001219809709689</v>
      </c>
      <c r="J150" s="161">
        <f>G150/G$9</f>
        <v>5.0151819731828993E-2</v>
      </c>
      <c r="K150" s="160">
        <v>107688</v>
      </c>
      <c r="L150" s="160">
        <v>106530</v>
      </c>
      <c r="M150" s="160">
        <v>124159</v>
      </c>
      <c r="N150" s="160">
        <v>128032</v>
      </c>
      <c r="O150" s="160">
        <v>106244</v>
      </c>
      <c r="P150" s="161">
        <f>IFERROR(O150/N150-1,"-")</f>
        <v>-0.1701762059485129</v>
      </c>
      <c r="Q150" s="178">
        <f t="shared" si="42"/>
        <v>-1.3409107792883179E-2</v>
      </c>
      <c r="R150" s="161">
        <f>O150/O$9</f>
        <v>3.0896227306711738E-2</v>
      </c>
      <c r="S150" s="160">
        <v>40138</v>
      </c>
      <c r="T150" s="160">
        <v>56632</v>
      </c>
      <c r="U150" s="160">
        <v>56777</v>
      </c>
      <c r="V150" s="160">
        <v>52917</v>
      </c>
      <c r="W150" s="160">
        <v>47366</v>
      </c>
      <c r="X150" s="161">
        <f>IFERROR(W150/V150-1,"-")</f>
        <v>-0.10490012661337567</v>
      </c>
      <c r="Y150" s="178">
        <f t="shared" si="43"/>
        <v>0.18007872838706462</v>
      </c>
      <c r="Z150" s="161">
        <f t="shared" si="69"/>
        <v>1.3885763869867033E-2</v>
      </c>
    </row>
    <row r="151" spans="1:26" x14ac:dyDescent="0.25">
      <c r="A151" s="162" t="s">
        <v>108</v>
      </c>
      <c r="B151" s="163" t="s">
        <v>108</v>
      </c>
      <c r="C151" s="164">
        <v>18894</v>
      </c>
      <c r="D151" s="164">
        <v>14445</v>
      </c>
      <c r="E151" s="164">
        <v>24739</v>
      </c>
      <c r="F151" s="164">
        <v>15383</v>
      </c>
      <c r="G151" s="164">
        <v>16060</v>
      </c>
      <c r="H151" s="165">
        <f>IFERROR(G151/F151-1,"-")</f>
        <v>4.4009621010206113E-2</v>
      </c>
      <c r="I151" s="179">
        <f t="shared" si="63"/>
        <v>-0.14999470731449138</v>
      </c>
      <c r="J151" s="165">
        <f>G151/G$9</f>
        <v>2.112846527880102E-2</v>
      </c>
      <c r="K151" s="164">
        <v>68380</v>
      </c>
      <c r="L151" s="164">
        <v>64238</v>
      </c>
      <c r="M151" s="164">
        <v>76055</v>
      </c>
      <c r="N151" s="164">
        <v>76075</v>
      </c>
      <c r="O151" s="164">
        <v>51469</v>
      </c>
      <c r="P151" s="165">
        <f>IFERROR(O151/N151-1,"-")</f>
        <v>-0.32344396976667766</v>
      </c>
      <c r="Q151" s="179">
        <f t="shared" ref="Q151:Q161" si="70">IFERROR(O151/K151-1,"-")</f>
        <v>-0.24730915472360337</v>
      </c>
      <c r="R151" s="165">
        <f>O151/O$9</f>
        <v>1.4967413908071481E-2</v>
      </c>
      <c r="S151" s="164">
        <v>32300</v>
      </c>
      <c r="T151" s="164">
        <v>41224</v>
      </c>
      <c r="U151" s="164">
        <v>42625</v>
      </c>
      <c r="V151" s="164">
        <v>36789</v>
      </c>
      <c r="W151" s="164">
        <v>30211</v>
      </c>
      <c r="X151" s="165">
        <f>IFERROR(W151/V151-1,"-")</f>
        <v>-0.1788034466824322</v>
      </c>
      <c r="Y151" s="179">
        <f t="shared" ref="Y151:Y161" si="71">IFERROR(W151/S151-1,"-")</f>
        <v>-6.4674922600619245E-2</v>
      </c>
      <c r="Z151" s="165">
        <f t="shared" si="69"/>
        <v>1.0424655845731235E-2</v>
      </c>
    </row>
    <row r="152" spans="1:26" x14ac:dyDescent="0.25">
      <c r="A152" s="162" t="s">
        <v>105</v>
      </c>
      <c r="B152" s="163" t="s">
        <v>105</v>
      </c>
      <c r="C152" s="164">
        <v>5700</v>
      </c>
      <c r="D152" s="164">
        <v>14468</v>
      </c>
      <c r="E152" s="164">
        <v>18872</v>
      </c>
      <c r="F152" s="164">
        <v>23353</v>
      </c>
      <c r="G152" s="164">
        <v>22061</v>
      </c>
      <c r="H152" s="165">
        <f>IFERROR(G152/F152-1,"-")</f>
        <v>-5.5324797670534887E-2</v>
      </c>
      <c r="I152" s="179">
        <f t="shared" si="63"/>
        <v>2.8703508771929824</v>
      </c>
      <c r="J152" s="165">
        <f>G152/G$9</f>
        <v>2.9023354453027974E-2</v>
      </c>
      <c r="K152" s="164">
        <v>39308</v>
      </c>
      <c r="L152" s="164">
        <v>42292</v>
      </c>
      <c r="M152" s="164">
        <v>48104</v>
      </c>
      <c r="N152" s="164">
        <v>51957</v>
      </c>
      <c r="O152" s="164">
        <v>54775</v>
      </c>
      <c r="P152" s="165">
        <f>IFERROR(O152/N152-1,"-")</f>
        <v>5.4237157649594803E-2</v>
      </c>
      <c r="Q152" s="179">
        <f t="shared" si="70"/>
        <v>0.39348224280044786</v>
      </c>
      <c r="R152" s="165">
        <f>O152/O$9</f>
        <v>1.5928813398640256E-2</v>
      </c>
      <c r="S152" s="164">
        <v>7838</v>
      </c>
      <c r="T152" s="164">
        <v>15408</v>
      </c>
      <c r="U152" s="164">
        <v>14152</v>
      </c>
      <c r="V152" s="164">
        <v>16128</v>
      </c>
      <c r="W152" s="164">
        <v>17155</v>
      </c>
      <c r="X152" s="165">
        <f>IFERROR(W152/V152-1,"-")</f>
        <v>6.3678075396825351E-2</v>
      </c>
      <c r="Y152" s="179">
        <f t="shared" si="71"/>
        <v>1.1886960959428428</v>
      </c>
      <c r="Z152" s="165">
        <f t="shared" si="69"/>
        <v>3.4611080241357989E-3</v>
      </c>
    </row>
    <row r="153" spans="1:26" x14ac:dyDescent="0.25">
      <c r="A153" s="1" t="s">
        <v>150</v>
      </c>
      <c r="B153" s="159" t="s">
        <v>112</v>
      </c>
      <c r="C153" s="160">
        <v>31265</v>
      </c>
      <c r="D153" s="160">
        <v>54709</v>
      </c>
      <c r="E153" s="160">
        <v>74531</v>
      </c>
      <c r="F153" s="160">
        <v>79431</v>
      </c>
      <c r="G153" s="160">
        <v>88422</v>
      </c>
      <c r="H153" s="161">
        <f>IFERROR(G153/F153-1,"-")</f>
        <v>0.11319258224119055</v>
      </c>
      <c r="I153" s="178">
        <f t="shared" si="63"/>
        <v>1.8281464896849511</v>
      </c>
      <c r="J153" s="161">
        <f>G153/G$9</f>
        <v>0.11632759382827794</v>
      </c>
      <c r="K153" s="160">
        <v>118863</v>
      </c>
      <c r="L153" s="160">
        <v>276821</v>
      </c>
      <c r="M153" s="160">
        <v>307645</v>
      </c>
      <c r="N153" s="160">
        <v>314177</v>
      </c>
      <c r="O153" s="160">
        <v>291760</v>
      </c>
      <c r="P153" s="161">
        <f>IFERROR(O153/N153-1,"-")</f>
        <v>-7.1351499314080913E-2</v>
      </c>
      <c r="Q153" s="178">
        <f t="shared" si="70"/>
        <v>1.4545905790700218</v>
      </c>
      <c r="R153" s="161">
        <f>O153/O$9</f>
        <v>8.4845104467134294E-2</v>
      </c>
      <c r="S153" s="160">
        <v>30650</v>
      </c>
      <c r="T153" s="160">
        <v>51436</v>
      </c>
      <c r="U153" s="160">
        <v>57073</v>
      </c>
      <c r="V153" s="160">
        <v>64197</v>
      </c>
      <c r="W153" s="160">
        <v>63905</v>
      </c>
      <c r="X153" s="161">
        <f>IFERROR(W153/V153-1,"-")</f>
        <v>-4.5484991510507111E-3</v>
      </c>
      <c r="Y153" s="178">
        <f t="shared" si="71"/>
        <v>1.0849918433931482</v>
      </c>
      <c r="Z153" s="161">
        <f t="shared" si="69"/>
        <v>1.3958155614860265E-2</v>
      </c>
    </row>
    <row r="154" spans="1:26" x14ac:dyDescent="0.25">
      <c r="A154" s="162" t="s">
        <v>115</v>
      </c>
      <c r="B154" s="163" t="s">
        <v>115</v>
      </c>
      <c r="C154" s="164">
        <v>5675</v>
      </c>
      <c r="D154" s="164">
        <v>12974</v>
      </c>
      <c r="E154" s="164">
        <v>30431</v>
      </c>
      <c r="F154" s="164">
        <v>26781</v>
      </c>
      <c r="G154" s="164">
        <v>29873</v>
      </c>
      <c r="H154" s="165">
        <f t="shared" ref="H154:H161" si="72">IFERROR(G154/F154-1,"-")</f>
        <v>0.11545498674433374</v>
      </c>
      <c r="I154" s="179">
        <f t="shared" si="63"/>
        <v>4.2639647577092514</v>
      </c>
      <c r="J154" s="165">
        <f t="shared" ref="J154:J161" si="73">G154/G$9</f>
        <v>3.9300787252404906E-2</v>
      </c>
      <c r="K154" s="164">
        <v>34432</v>
      </c>
      <c r="L154" s="164">
        <v>147061</v>
      </c>
      <c r="M154" s="164">
        <v>158318</v>
      </c>
      <c r="N154" s="164">
        <v>151381</v>
      </c>
      <c r="O154" s="164">
        <v>148546</v>
      </c>
      <c r="P154" s="165">
        <f t="shared" ref="P154:P161" si="74">IFERROR(O154/N154-1,"-")</f>
        <v>-1.8727581400572069E-2</v>
      </c>
      <c r="Q154" s="179">
        <f t="shared" si="70"/>
        <v>3.3141844795539033</v>
      </c>
      <c r="R154" s="165">
        <f t="shared" ref="R154:R161" si="75">O154/O$9</f>
        <v>4.3197836880226666E-2</v>
      </c>
      <c r="S154" s="164">
        <v>5598</v>
      </c>
      <c r="T154" s="164">
        <v>19171</v>
      </c>
      <c r="U154" s="164">
        <v>18750</v>
      </c>
      <c r="V154" s="164">
        <v>19791</v>
      </c>
      <c r="W154" s="164">
        <v>17488</v>
      </c>
      <c r="X154" s="165">
        <f t="shared" ref="X154:X161" si="76">IFERROR(W154/V154-1,"-")</f>
        <v>-0.11636602496084081</v>
      </c>
      <c r="Y154" s="179">
        <f t="shared" si="71"/>
        <v>2.1239728474455162</v>
      </c>
      <c r="Z154" s="165">
        <f t="shared" si="69"/>
        <v>4.5856257385914522E-3</v>
      </c>
    </row>
    <row r="155" spans="1:26" x14ac:dyDescent="0.25">
      <c r="A155" s="162" t="s">
        <v>118</v>
      </c>
      <c r="B155" s="163" t="s">
        <v>118</v>
      </c>
      <c r="C155" s="164">
        <v>8932</v>
      </c>
      <c r="D155" s="164">
        <v>10369</v>
      </c>
      <c r="E155" s="164">
        <v>9859</v>
      </c>
      <c r="F155" s="164">
        <v>10681</v>
      </c>
      <c r="G155" s="164">
        <v>11971</v>
      </c>
      <c r="H155" s="165">
        <f t="shared" si="72"/>
        <v>0.12077520831382826</v>
      </c>
      <c r="I155" s="179">
        <f t="shared" si="63"/>
        <v>0.34023734885803858</v>
      </c>
      <c r="J155" s="165">
        <f t="shared" si="73"/>
        <v>1.5748994884964319E-2</v>
      </c>
      <c r="K155" s="164">
        <v>17016</v>
      </c>
      <c r="L155" s="164">
        <v>19276</v>
      </c>
      <c r="M155" s="164">
        <v>24782</v>
      </c>
      <c r="N155" s="164">
        <v>22694</v>
      </c>
      <c r="O155" s="164">
        <v>24044</v>
      </c>
      <c r="P155" s="165">
        <f t="shared" si="74"/>
        <v>5.9487089098440027E-2</v>
      </c>
      <c r="Q155" s="179">
        <f t="shared" si="70"/>
        <v>0.41302303714151378</v>
      </c>
      <c r="R155" s="165">
        <f t="shared" si="75"/>
        <v>6.9921020421160442E-3</v>
      </c>
      <c r="S155" s="164">
        <v>8036</v>
      </c>
      <c r="T155" s="164">
        <v>9936</v>
      </c>
      <c r="U155" s="164">
        <v>10332</v>
      </c>
      <c r="V155" s="164">
        <v>10102</v>
      </c>
      <c r="W155" s="164">
        <v>10525</v>
      </c>
      <c r="X155" s="165">
        <f t="shared" si="76"/>
        <v>4.1872896456147224E-2</v>
      </c>
      <c r="Y155" s="179">
        <f t="shared" si="71"/>
        <v>0.30973120955699351</v>
      </c>
      <c r="Z155" s="165">
        <f t="shared" si="69"/>
        <v>2.526863206993434E-3</v>
      </c>
    </row>
    <row r="156" spans="1:26" x14ac:dyDescent="0.25">
      <c r="A156" s="162" t="s">
        <v>121</v>
      </c>
      <c r="B156" s="163" t="s">
        <v>121</v>
      </c>
      <c r="C156" s="164">
        <v>5160</v>
      </c>
      <c r="D156" s="164">
        <v>7341</v>
      </c>
      <c r="E156" s="164">
        <v>9506</v>
      </c>
      <c r="F156" s="164">
        <v>8192</v>
      </c>
      <c r="G156" s="164">
        <v>9446</v>
      </c>
      <c r="H156" s="165">
        <f t="shared" si="72"/>
        <v>0.153076171875</v>
      </c>
      <c r="I156" s="179">
        <f t="shared" si="63"/>
        <v>0.83062015503875974</v>
      </c>
      <c r="J156" s="165">
        <f t="shared" si="73"/>
        <v>1.2427116003957312E-2</v>
      </c>
      <c r="K156" s="164">
        <v>17694</v>
      </c>
      <c r="L156" s="164">
        <v>28112</v>
      </c>
      <c r="M156" s="164">
        <v>28795</v>
      </c>
      <c r="N156" s="164">
        <v>37892</v>
      </c>
      <c r="O156" s="164">
        <v>32456</v>
      </c>
      <c r="P156" s="165">
        <f t="shared" si="74"/>
        <v>-0.14346036102607407</v>
      </c>
      <c r="Q156" s="179">
        <f t="shared" si="70"/>
        <v>0.83429411099807838</v>
      </c>
      <c r="R156" s="165">
        <f t="shared" si="75"/>
        <v>9.4383490217483917E-3</v>
      </c>
      <c r="S156" s="164">
        <v>5124</v>
      </c>
      <c r="T156" s="164">
        <v>6472</v>
      </c>
      <c r="U156" s="164">
        <v>9249</v>
      </c>
      <c r="V156" s="164">
        <v>11724</v>
      </c>
      <c r="W156" s="164">
        <v>15180</v>
      </c>
      <c r="X156" s="165">
        <f t="shared" si="76"/>
        <v>0.29477993858751272</v>
      </c>
      <c r="Y156" s="179">
        <f t="shared" si="71"/>
        <v>1.9625292740046838</v>
      </c>
      <c r="Z156" s="165">
        <f t="shared" si="69"/>
        <v>2.2619974643323915E-3</v>
      </c>
    </row>
    <row r="157" spans="1:26" x14ac:dyDescent="0.25">
      <c r="A157" s="162" t="s">
        <v>128</v>
      </c>
      <c r="B157" s="163" t="s">
        <v>128</v>
      </c>
      <c r="C157" s="164">
        <v>879</v>
      </c>
      <c r="D157" s="164">
        <v>1813</v>
      </c>
      <c r="E157" s="164">
        <v>1858</v>
      </c>
      <c r="F157" s="164">
        <v>2762</v>
      </c>
      <c r="G157" s="164">
        <v>3099</v>
      </c>
      <c r="H157" s="165">
        <f t="shared" si="72"/>
        <v>0.12201303403330921</v>
      </c>
      <c r="I157" s="179">
        <f t="shared" si="63"/>
        <v>2.5255972696245732</v>
      </c>
      <c r="J157" s="165">
        <f t="shared" si="73"/>
        <v>4.0770307533626628E-3</v>
      </c>
      <c r="K157" s="164">
        <v>6142</v>
      </c>
      <c r="L157" s="164">
        <v>9032</v>
      </c>
      <c r="M157" s="164">
        <v>9932</v>
      </c>
      <c r="N157" s="164">
        <v>10357</v>
      </c>
      <c r="O157" s="164">
        <v>8360</v>
      </c>
      <c r="P157" s="165">
        <f t="shared" si="74"/>
        <v>-0.19281645264072611</v>
      </c>
      <c r="Q157" s="179">
        <f t="shared" si="70"/>
        <v>0.36112015630087924</v>
      </c>
      <c r="R157" s="165">
        <f t="shared" si="75"/>
        <v>2.4311251485647201E-3</v>
      </c>
      <c r="S157" s="164">
        <v>906</v>
      </c>
      <c r="T157" s="164">
        <v>1617</v>
      </c>
      <c r="U157" s="164">
        <v>1502</v>
      </c>
      <c r="V157" s="164">
        <v>1867</v>
      </c>
      <c r="W157" s="164">
        <v>1924</v>
      </c>
      <c r="X157" s="165">
        <f t="shared" si="76"/>
        <v>3.0530262453133394E-2</v>
      </c>
      <c r="Y157" s="179">
        <f t="shared" si="71"/>
        <v>1.1236203090507728</v>
      </c>
      <c r="Z157" s="165">
        <f t="shared" si="69"/>
        <v>3.6733919249943263E-4</v>
      </c>
    </row>
    <row r="158" spans="1:26" x14ac:dyDescent="0.25">
      <c r="A158" s="162" t="s">
        <v>124</v>
      </c>
      <c r="B158" s="163" t="s">
        <v>124</v>
      </c>
      <c r="C158" s="164">
        <v>1322</v>
      </c>
      <c r="D158" s="164">
        <v>2130</v>
      </c>
      <c r="E158" s="164">
        <v>2477</v>
      </c>
      <c r="F158" s="164">
        <v>2542</v>
      </c>
      <c r="G158" s="164">
        <v>2932</v>
      </c>
      <c r="H158" s="165">
        <f t="shared" si="72"/>
        <v>0.15342250196695506</v>
      </c>
      <c r="I158" s="179">
        <f t="shared" si="63"/>
        <v>1.2178517397881996</v>
      </c>
      <c r="J158" s="165">
        <f t="shared" si="73"/>
        <v>3.8573262887574462E-3</v>
      </c>
      <c r="K158" s="164">
        <v>7182</v>
      </c>
      <c r="L158" s="164">
        <v>8632</v>
      </c>
      <c r="M158" s="164">
        <v>7809</v>
      </c>
      <c r="N158" s="164">
        <v>10062</v>
      </c>
      <c r="O158" s="164">
        <v>7893</v>
      </c>
      <c r="P158" s="165">
        <f t="shared" si="74"/>
        <v>-0.2155635062611807</v>
      </c>
      <c r="Q158" s="179">
        <f t="shared" si="70"/>
        <v>9.8997493734335862E-2</v>
      </c>
      <c r="R158" s="165">
        <f t="shared" si="75"/>
        <v>2.2953194733996815E-3</v>
      </c>
      <c r="S158" s="164">
        <v>1744</v>
      </c>
      <c r="T158" s="164">
        <v>2943</v>
      </c>
      <c r="U158" s="164">
        <v>2874</v>
      </c>
      <c r="V158" s="164">
        <v>3312</v>
      </c>
      <c r="W158" s="164">
        <v>2501</v>
      </c>
      <c r="X158" s="165">
        <f t="shared" si="76"/>
        <v>-0.24486714975845414</v>
      </c>
      <c r="Y158" s="179">
        <f t="shared" si="71"/>
        <v>0.43405963302752304</v>
      </c>
      <c r="Z158" s="165">
        <f t="shared" si="69"/>
        <v>7.0288471321129783E-4</v>
      </c>
    </row>
    <row r="159" spans="1:26" x14ac:dyDescent="0.25">
      <c r="A159" s="162" t="s">
        <v>133</v>
      </c>
      <c r="B159" s="163" t="s">
        <v>133</v>
      </c>
      <c r="C159" s="164">
        <v>298</v>
      </c>
      <c r="D159" s="164">
        <v>897</v>
      </c>
      <c r="E159" s="164">
        <v>869</v>
      </c>
      <c r="F159" s="164">
        <v>508</v>
      </c>
      <c r="G159" s="164">
        <v>559</v>
      </c>
      <c r="H159" s="165">
        <f t="shared" si="72"/>
        <v>0.10039370078740162</v>
      </c>
      <c r="I159" s="179">
        <f t="shared" si="63"/>
        <v>0.87583892617449655</v>
      </c>
      <c r="J159" s="165">
        <f t="shared" si="73"/>
        <v>7.3541793840907661E-4</v>
      </c>
      <c r="K159" s="164">
        <v>2169</v>
      </c>
      <c r="L159" s="164">
        <v>3515</v>
      </c>
      <c r="M159" s="164">
        <v>4828</v>
      </c>
      <c r="N159" s="164">
        <v>3380</v>
      </c>
      <c r="O159" s="164">
        <v>2243</v>
      </c>
      <c r="P159" s="165">
        <f t="shared" si="74"/>
        <v>-0.33639053254437867</v>
      </c>
      <c r="Q159" s="179">
        <f t="shared" si="70"/>
        <v>3.4117104656523844E-2</v>
      </c>
      <c r="R159" s="165">
        <f t="shared" si="75"/>
        <v>6.5227436701323772E-4</v>
      </c>
      <c r="S159" s="164">
        <v>282</v>
      </c>
      <c r="T159" s="164">
        <v>472</v>
      </c>
      <c r="U159" s="164">
        <v>432</v>
      </c>
      <c r="V159" s="164">
        <v>374</v>
      </c>
      <c r="W159" s="164">
        <v>296</v>
      </c>
      <c r="X159" s="165">
        <f t="shared" si="76"/>
        <v>-0.20855614973262027</v>
      </c>
      <c r="Y159" s="179">
        <f t="shared" si="71"/>
        <v>4.9645390070921946E-2</v>
      </c>
      <c r="Z159" s="165">
        <f t="shared" si="69"/>
        <v>1.0565281701714706E-4</v>
      </c>
    </row>
    <row r="160" spans="1:26" x14ac:dyDescent="0.25">
      <c r="A160" s="162" t="s">
        <v>136</v>
      </c>
      <c r="B160" s="163" t="s">
        <v>136</v>
      </c>
      <c r="C160" s="164">
        <v>170</v>
      </c>
      <c r="D160" s="164">
        <v>377</v>
      </c>
      <c r="E160" s="164">
        <v>451</v>
      </c>
      <c r="F160" s="164">
        <v>536</v>
      </c>
      <c r="G160" s="164">
        <v>754</v>
      </c>
      <c r="H160" s="165">
        <f t="shared" si="72"/>
        <v>0.40671641791044766</v>
      </c>
      <c r="I160" s="179">
        <f t="shared" si="63"/>
        <v>3.4352941176470591</v>
      </c>
      <c r="J160" s="165">
        <f t="shared" si="73"/>
        <v>9.9195907971456844E-4</v>
      </c>
      <c r="K160" s="164">
        <v>1087</v>
      </c>
      <c r="L160" s="164">
        <v>2069</v>
      </c>
      <c r="M160" s="164">
        <v>2366</v>
      </c>
      <c r="N160" s="164">
        <v>2200</v>
      </c>
      <c r="O160" s="164">
        <v>2015</v>
      </c>
      <c r="P160" s="165">
        <f t="shared" si="74"/>
        <v>-8.4090909090909105E-2</v>
      </c>
      <c r="Q160" s="179">
        <f t="shared" si="70"/>
        <v>0.85372585096596132</v>
      </c>
      <c r="R160" s="165">
        <f t="shared" si="75"/>
        <v>5.8597095387056348E-4</v>
      </c>
      <c r="S160" s="164">
        <v>446</v>
      </c>
      <c r="T160" s="164">
        <v>654</v>
      </c>
      <c r="U160" s="164">
        <v>832</v>
      </c>
      <c r="V160" s="164">
        <v>582</v>
      </c>
      <c r="W160" s="164">
        <v>436</v>
      </c>
      <c r="X160" s="165">
        <f t="shared" si="76"/>
        <v>-0.25085910652920962</v>
      </c>
      <c r="Y160" s="179">
        <f t="shared" si="71"/>
        <v>-2.2421524663677084E-2</v>
      </c>
      <c r="Z160" s="165">
        <f t="shared" si="69"/>
        <v>2.0347949944043138E-4</v>
      </c>
    </row>
    <row r="161" spans="1:26" x14ac:dyDescent="0.25">
      <c r="A161" s="167" t="s">
        <v>149</v>
      </c>
      <c r="B161" s="168" t="s">
        <v>149</v>
      </c>
      <c r="C161" s="169">
        <f>C153-SUM(C154:C160)</f>
        <v>8829</v>
      </c>
      <c r="D161" s="169">
        <f>D153-SUM(D154:D160)</f>
        <v>18808</v>
      </c>
      <c r="E161" s="169">
        <f>E153-SUM(E154:E160)</f>
        <v>19080</v>
      </c>
      <c r="F161" s="169">
        <f>F153-SUM(F154:F160)</f>
        <v>27429</v>
      </c>
      <c r="G161" s="169">
        <f>G153-SUM(G154:G160)</f>
        <v>29788</v>
      </c>
      <c r="H161" s="170">
        <f t="shared" si="72"/>
        <v>8.6003864522950169E-2</v>
      </c>
      <c r="I161" s="180">
        <f t="shared" si="63"/>
        <v>2.3738815267867257</v>
      </c>
      <c r="J161" s="170">
        <f t="shared" si="73"/>
        <v>3.9188961626707645E-2</v>
      </c>
      <c r="K161" s="169">
        <f>K153-SUM(K154:K160)</f>
        <v>33141</v>
      </c>
      <c r="L161" s="169">
        <f>L153-SUM(L154:L160)</f>
        <v>59124</v>
      </c>
      <c r="M161" s="169">
        <f>M153-SUM(M154:M160)</f>
        <v>70815</v>
      </c>
      <c r="N161" s="169">
        <f>N153-SUM(N154:N160)</f>
        <v>76211</v>
      </c>
      <c r="O161" s="169">
        <f>O153-SUM(O154:O160)</f>
        <v>66203</v>
      </c>
      <c r="P161" s="170">
        <f t="shared" si="74"/>
        <v>-0.13131962577580669</v>
      </c>
      <c r="Q161" s="180">
        <f t="shared" si="70"/>
        <v>0.99761624573790764</v>
      </c>
      <c r="R161" s="170">
        <f t="shared" si="75"/>
        <v>1.9252126580194998E-2</v>
      </c>
      <c r="S161" s="169">
        <f>S153-SUM(S154:S160)</f>
        <v>8514</v>
      </c>
      <c r="T161" s="169">
        <f>T153-SUM(T154:T160)</f>
        <v>10171</v>
      </c>
      <c r="U161" s="169">
        <f>U153-SUM(U154:U160)</f>
        <v>13102</v>
      </c>
      <c r="V161" s="169">
        <f>V153-SUM(V154:V160)</f>
        <v>16445</v>
      </c>
      <c r="W161" s="169">
        <f>W153-SUM(W154:W160)</f>
        <v>15555</v>
      </c>
      <c r="X161" s="170">
        <f t="shared" si="76"/>
        <v>-5.4119793250228088E-2</v>
      </c>
      <c r="Y161" s="180">
        <f t="shared" si="71"/>
        <v>0.82699083861874567</v>
      </c>
      <c r="Z161" s="170">
        <f t="shared" si="69"/>
        <v>3.2043129827746776E-3</v>
      </c>
    </row>
    <row r="162" spans="1:26" ht="6" customHeight="1" x14ac:dyDescent="0.25">
      <c r="C162" s="81"/>
      <c r="D162" s="81"/>
      <c r="E162" s="81"/>
      <c r="F162" s="81"/>
      <c r="G162" s="81"/>
      <c r="H162" s="81"/>
      <c r="K162" s="81"/>
      <c r="L162" s="81"/>
      <c r="M162" s="81"/>
      <c r="N162" s="81"/>
      <c r="O162" s="81"/>
      <c r="P162" s="81"/>
      <c r="S162" s="81"/>
      <c r="T162" s="81"/>
      <c r="U162" s="81"/>
      <c r="V162" s="81"/>
      <c r="W162" s="81"/>
      <c r="X162" s="81"/>
    </row>
    <row r="163" spans="1:26" ht="6" customHeight="1" x14ac:dyDescent="0.25"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</row>
    <row r="164" spans="1:26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</sheetData>
  <mergeCells count="3">
    <mergeCell ref="C6:J6"/>
    <mergeCell ref="K6:R6"/>
    <mergeCell ref="S6:Z6"/>
  </mergeCells>
  <pageMargins left="0.7" right="0.7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E9D6-0812-446B-B51D-ECC7D33C368F}">
  <sheetPr>
    <tabColor theme="8" tint="0.59999389629810485"/>
  </sheetPr>
  <dimension ref="A4:L77"/>
  <sheetViews>
    <sheetView showGridLines="0" zoomScaleNormal="100" workbookViewId="0"/>
  </sheetViews>
  <sheetFormatPr baseColWidth="10" defaultColWidth="11.42578125" defaultRowHeight="15" x14ac:dyDescent="0.25"/>
  <cols>
    <col min="3" max="3" width="16.85546875" customWidth="1"/>
    <col min="4" max="4" width="15.5703125" customWidth="1"/>
    <col min="5" max="9" width="12.7109375" customWidth="1"/>
    <col min="12" max="12" width="12" customWidth="1"/>
  </cols>
  <sheetData>
    <row r="4" spans="2:12" ht="21.75" thickBot="1" x14ac:dyDescent="0.3">
      <c r="B4" s="276" t="s">
        <v>227</v>
      </c>
      <c r="C4" s="276"/>
      <c r="D4" s="276"/>
      <c r="E4" s="276"/>
      <c r="F4" s="276"/>
      <c r="G4" s="276"/>
      <c r="H4" s="276"/>
      <c r="I4" s="276"/>
      <c r="J4" s="276"/>
      <c r="K4" s="276"/>
      <c r="L4" s="12"/>
    </row>
    <row r="5" spans="2:12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2" ht="30" x14ac:dyDescent="0.25">
      <c r="B6" s="4"/>
      <c r="C6" s="4"/>
      <c r="D6" s="4"/>
      <c r="E6" s="13" t="s">
        <v>228</v>
      </c>
      <c r="F6" s="13" t="s">
        <v>229</v>
      </c>
      <c r="G6" s="13" t="s">
        <v>230</v>
      </c>
      <c r="H6" s="13" t="s">
        <v>231</v>
      </c>
      <c r="I6" s="13" t="s">
        <v>232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mayo 2026</v>
      </c>
    </row>
    <row r="7" spans="2:12" x14ac:dyDescent="0.25">
      <c r="B7" s="289" t="s">
        <v>49</v>
      </c>
      <c r="C7" s="284" t="s">
        <v>8</v>
      </c>
      <c r="D7" s="15" t="s">
        <v>32</v>
      </c>
      <c r="E7" s="16">
        <v>12688</v>
      </c>
      <c r="F7" s="16">
        <v>7550</v>
      </c>
      <c r="G7" s="16">
        <v>22267</v>
      </c>
      <c r="H7" s="16">
        <v>16341</v>
      </c>
      <c r="I7" s="16">
        <v>14916</v>
      </c>
      <c r="J7" s="17">
        <f>I7/H7-1</f>
        <v>-8.7203965485588397E-2</v>
      </c>
      <c r="K7" s="16">
        <f>I7-H7</f>
        <v>-1425</v>
      </c>
      <c r="L7" s="18">
        <f>I7/$I$7</f>
        <v>1</v>
      </c>
    </row>
    <row r="8" spans="2:12" x14ac:dyDescent="0.25">
      <c r="B8" s="277"/>
      <c r="C8" s="279"/>
      <c r="D8" s="19" t="s">
        <v>33</v>
      </c>
      <c r="E8" s="20">
        <v>12175</v>
      </c>
      <c r="F8" s="20">
        <v>6778</v>
      </c>
      <c r="G8" s="20">
        <v>19282</v>
      </c>
      <c r="H8" s="20">
        <v>13628</v>
      </c>
      <c r="I8" s="20">
        <v>12578</v>
      </c>
      <c r="J8" s="21">
        <f t="shared" ref="J8:J20" si="0">I8/H8-1</f>
        <v>-7.704725565013204E-2</v>
      </c>
      <c r="K8" s="20">
        <f t="shared" ref="K8:K17" si="1">I8-H8</f>
        <v>-1050</v>
      </c>
      <c r="L8" s="22">
        <f>I8/$I$7</f>
        <v>0.84325556449450256</v>
      </c>
    </row>
    <row r="9" spans="2:12" x14ac:dyDescent="0.25">
      <c r="B9" s="277"/>
      <c r="C9" s="280"/>
      <c r="D9" s="23" t="s">
        <v>34</v>
      </c>
      <c r="E9" s="24" t="s">
        <v>233</v>
      </c>
      <c r="F9" s="24" t="s">
        <v>233</v>
      </c>
      <c r="G9" s="24" t="s">
        <v>233</v>
      </c>
      <c r="H9" s="24" t="s">
        <v>233</v>
      </c>
      <c r="I9" s="24" t="s">
        <v>233</v>
      </c>
      <c r="J9" s="25" t="str">
        <f>IFERROR(I9/H9-1,"-")</f>
        <v>-</v>
      </c>
      <c r="K9" s="24" t="str">
        <f>IFERROR(I9-H9,"-")</f>
        <v>-</v>
      </c>
      <c r="L9" s="25" t="str">
        <f>IFERROR(I9/$I$7,"-")</f>
        <v>-</v>
      </c>
    </row>
    <row r="10" spans="2:12" x14ac:dyDescent="0.25">
      <c r="B10" s="277"/>
      <c r="C10" s="281" t="s">
        <v>35</v>
      </c>
      <c r="D10" s="26" t="s">
        <v>32</v>
      </c>
      <c r="E10" s="27">
        <v>14291</v>
      </c>
      <c r="F10" s="27">
        <v>8776</v>
      </c>
      <c r="G10" s="27">
        <v>25329</v>
      </c>
      <c r="H10" s="27">
        <v>18520</v>
      </c>
      <c r="I10" s="27">
        <v>16752</v>
      </c>
      <c r="J10" s="28">
        <f t="shared" si="0"/>
        <v>-9.5464362850971929E-2</v>
      </c>
      <c r="K10" s="27">
        <f t="shared" si="1"/>
        <v>-1768</v>
      </c>
      <c r="L10" s="18">
        <f>I10/$I$10</f>
        <v>1</v>
      </c>
    </row>
    <row r="11" spans="2:12" x14ac:dyDescent="0.25">
      <c r="B11" s="277"/>
      <c r="C11" s="282"/>
      <c r="D11" s="4" t="s">
        <v>33</v>
      </c>
      <c r="E11" s="29">
        <v>13645</v>
      </c>
      <c r="F11" s="29">
        <v>7829</v>
      </c>
      <c r="G11" s="29">
        <v>21872</v>
      </c>
      <c r="H11" s="29">
        <v>15517</v>
      </c>
      <c r="I11" s="29">
        <v>14174</v>
      </c>
      <c r="J11" s="30">
        <f t="shared" si="0"/>
        <v>-8.6550235225881345E-2</v>
      </c>
      <c r="K11" s="29">
        <f t="shared" si="1"/>
        <v>-1343</v>
      </c>
      <c r="L11" s="31">
        <f>I11/$I$10</f>
        <v>0.84610792741165231</v>
      </c>
    </row>
    <row r="12" spans="2:12" x14ac:dyDescent="0.25">
      <c r="B12" s="277"/>
      <c r="C12" s="283"/>
      <c r="D12" s="32" t="s">
        <v>34</v>
      </c>
      <c r="E12" s="33" t="s">
        <v>233</v>
      </c>
      <c r="F12" s="33" t="s">
        <v>233</v>
      </c>
      <c r="G12" s="33" t="s">
        <v>233</v>
      </c>
      <c r="H12" s="33" t="s">
        <v>233</v>
      </c>
      <c r="I12" s="33" t="s">
        <v>233</v>
      </c>
      <c r="J12" s="34" t="str">
        <f>IFERROR(I12/H12-1,"-")</f>
        <v>-</v>
      </c>
      <c r="K12" s="33" t="str">
        <f>IFERROR(I12-H12,"-")</f>
        <v>-</v>
      </c>
      <c r="L12" s="34" t="str">
        <f>IFERROR(I12/$I$10,"-")</f>
        <v>-</v>
      </c>
    </row>
    <row r="13" spans="2:12" x14ac:dyDescent="0.25">
      <c r="B13" s="277"/>
      <c r="C13" s="284" t="s">
        <v>21</v>
      </c>
      <c r="D13" s="15" t="s">
        <v>32</v>
      </c>
      <c r="E13" s="16">
        <v>68461</v>
      </c>
      <c r="F13" s="16">
        <v>41121</v>
      </c>
      <c r="G13" s="16">
        <v>124784</v>
      </c>
      <c r="H13" s="16">
        <v>84984</v>
      </c>
      <c r="I13" s="16">
        <v>79290</v>
      </c>
      <c r="J13" s="17">
        <f t="shared" si="0"/>
        <v>-6.7000847218299908E-2</v>
      </c>
      <c r="K13" s="16">
        <f t="shared" si="1"/>
        <v>-5694</v>
      </c>
      <c r="L13" s="18">
        <f>I13/$I$13</f>
        <v>1</v>
      </c>
    </row>
    <row r="14" spans="2:12" x14ac:dyDescent="0.25">
      <c r="B14" s="277"/>
      <c r="C14" s="279"/>
      <c r="D14" s="19" t="s">
        <v>33</v>
      </c>
      <c r="E14" s="20">
        <v>65633</v>
      </c>
      <c r="F14" s="20">
        <v>37200</v>
      </c>
      <c r="G14" s="20">
        <v>106442</v>
      </c>
      <c r="H14" s="20">
        <v>70234</v>
      </c>
      <c r="I14" s="20">
        <v>63209</v>
      </c>
      <c r="J14" s="21">
        <f t="shared" si="0"/>
        <v>-0.10002278098926443</v>
      </c>
      <c r="K14" s="20">
        <f t="shared" si="1"/>
        <v>-7025</v>
      </c>
      <c r="L14" s="22">
        <f>I14/$I$13</f>
        <v>0.79718753941228404</v>
      </c>
    </row>
    <row r="15" spans="2:12" x14ac:dyDescent="0.25">
      <c r="B15" s="277"/>
      <c r="C15" s="280"/>
      <c r="D15" s="23" t="s">
        <v>34</v>
      </c>
      <c r="E15" s="24" t="s">
        <v>233</v>
      </c>
      <c r="F15" s="24" t="s">
        <v>233</v>
      </c>
      <c r="G15" s="24" t="s">
        <v>233</v>
      </c>
      <c r="H15" s="24" t="s">
        <v>233</v>
      </c>
      <c r="I15" s="24" t="s">
        <v>233</v>
      </c>
      <c r="J15" s="25" t="str">
        <f>IFERROR(I15/H15-1,"-")</f>
        <v>-</v>
      </c>
      <c r="K15" s="24" t="str">
        <f>IFERROR(I15-H15,"-")</f>
        <v>-</v>
      </c>
      <c r="L15" s="25" t="str">
        <f>IFERROR(I15/$I$13,"-")</f>
        <v>-</v>
      </c>
    </row>
    <row r="16" spans="2:12" x14ac:dyDescent="0.25">
      <c r="B16" s="277"/>
      <c r="C16" s="281" t="s">
        <v>22</v>
      </c>
      <c r="D16" s="26" t="s">
        <v>32</v>
      </c>
      <c r="E16" s="35">
        <v>5.3957282471626735</v>
      </c>
      <c r="F16" s="35">
        <v>5.4464900662251656</v>
      </c>
      <c r="G16" s="35">
        <v>5.6039879642520321</v>
      </c>
      <c r="H16" s="35">
        <v>5.2006609142647333</v>
      </c>
      <c r="I16" s="35">
        <v>5.3157683024939661</v>
      </c>
      <c r="J16" s="36">
        <f t="shared" si="0"/>
        <v>2.2133223089686238E-2</v>
      </c>
      <c r="K16" s="37">
        <f t="shared" si="1"/>
        <v>0.11510738822923283</v>
      </c>
      <c r="L16" s="38"/>
    </row>
    <row r="17" spans="2:12" x14ac:dyDescent="0.25">
      <c r="B17" s="277"/>
      <c r="C17" s="282"/>
      <c r="D17" s="4" t="s">
        <v>33</v>
      </c>
      <c r="E17" s="39">
        <f>E14/E8</f>
        <v>5.3908008213552359</v>
      </c>
      <c r="F17" s="39">
        <f t="shared" ref="F17:I17" si="2">F14/F8</f>
        <v>5.4883446444378876</v>
      </c>
      <c r="G17" s="39">
        <f t="shared" si="2"/>
        <v>5.520277979462711</v>
      </c>
      <c r="H17" s="39">
        <f t="shared" si="2"/>
        <v>5.1536542412679776</v>
      </c>
      <c r="I17" s="39">
        <f t="shared" si="2"/>
        <v>5.0253617427253934</v>
      </c>
      <c r="J17" s="40">
        <f t="shared" si="0"/>
        <v>-2.4893501297638454E-2</v>
      </c>
      <c r="K17" s="41">
        <f t="shared" si="1"/>
        <v>-0.12829249854258418</v>
      </c>
      <c r="L17" s="42"/>
    </row>
    <row r="18" spans="2:12" x14ac:dyDescent="0.25">
      <c r="B18" s="277"/>
      <c r="C18" s="283"/>
      <c r="D18" s="32" t="s">
        <v>34</v>
      </c>
      <c r="E18" s="43" t="str">
        <f>IFERROR(E15/E9,"-")</f>
        <v>-</v>
      </c>
      <c r="F18" s="43" t="str">
        <f t="shared" ref="F18:H18" si="3">IFERROR(F15/F9,"-")</f>
        <v>-</v>
      </c>
      <c r="G18" s="43" t="str">
        <f t="shared" si="3"/>
        <v>-</v>
      </c>
      <c r="H18" s="43" t="str">
        <f t="shared" si="3"/>
        <v>-</v>
      </c>
      <c r="I18" s="43" t="str">
        <f>IFERROR(I15/I9,"-")</f>
        <v>-</v>
      </c>
      <c r="J18" s="34" t="str">
        <f>IFERROR(I18/H18-1,"-")</f>
        <v>-</v>
      </c>
      <c r="K18" s="33" t="str">
        <f>IFERROR(I18-H18,"-")</f>
        <v>-</v>
      </c>
      <c r="L18" s="34"/>
    </row>
    <row r="19" spans="2:12" x14ac:dyDescent="0.25">
      <c r="B19" s="277"/>
      <c r="C19" s="285" t="s">
        <v>36</v>
      </c>
      <c r="D19" s="15" t="s">
        <v>32</v>
      </c>
      <c r="E19" s="18">
        <v>0.48409999999999997</v>
      </c>
      <c r="F19" s="18">
        <v>0.31019999999999998</v>
      </c>
      <c r="G19" s="18">
        <v>0.93459999999999999</v>
      </c>
      <c r="H19" s="18">
        <v>0.59389999999999998</v>
      </c>
      <c r="I19" s="18">
        <v>0.55409999999999993</v>
      </c>
      <c r="J19" s="17">
        <f t="shared" si="0"/>
        <v>-6.7014648930796561E-2</v>
      </c>
      <c r="K19" s="44">
        <f>(I19-H19)*100</f>
        <v>-3.9800000000000058</v>
      </c>
      <c r="L19" s="18"/>
    </row>
    <row r="20" spans="2:12" x14ac:dyDescent="0.25">
      <c r="B20" s="277"/>
      <c r="C20" s="286"/>
      <c r="D20" s="19" t="s">
        <v>33</v>
      </c>
      <c r="E20" s="22">
        <v>0.54820000000000002</v>
      </c>
      <c r="F20" s="22">
        <v>0.33560000000000001</v>
      </c>
      <c r="G20" s="22">
        <v>0.95189999999999997</v>
      </c>
      <c r="H20" s="22">
        <v>0.5786</v>
      </c>
      <c r="I20" s="22">
        <v>0.52070000000000005</v>
      </c>
      <c r="J20" s="21">
        <f t="shared" si="0"/>
        <v>-0.10006913238852388</v>
      </c>
      <c r="K20" s="46">
        <f>(I20-H20)*100</f>
        <v>-5.7899999999999956</v>
      </c>
      <c r="L20" s="22"/>
    </row>
    <row r="21" spans="2:12" x14ac:dyDescent="0.25">
      <c r="B21" s="277"/>
      <c r="C21" s="287"/>
      <c r="D21" s="23" t="s">
        <v>34</v>
      </c>
      <c r="E21" s="25" t="s">
        <v>233</v>
      </c>
      <c r="F21" s="25" t="s">
        <v>233</v>
      </c>
      <c r="G21" s="25" t="s">
        <v>233</v>
      </c>
      <c r="H21" s="25" t="s">
        <v>233</v>
      </c>
      <c r="I21" s="25" t="s">
        <v>233</v>
      </c>
      <c r="J21" s="25" t="str">
        <f>IFERROR(I21/H21-1,"-")</f>
        <v>-</v>
      </c>
      <c r="K21" s="24" t="str">
        <f>IFERROR(I21-H21,"-")</f>
        <v>-</v>
      </c>
      <c r="L21" s="47"/>
    </row>
    <row r="22" spans="2:12" x14ac:dyDescent="0.25">
      <c r="B22" s="277"/>
      <c r="C22" s="288" t="s">
        <v>37</v>
      </c>
      <c r="D22" s="26" t="s">
        <v>32</v>
      </c>
      <c r="E22" s="27">
        <v>4562</v>
      </c>
      <c r="F22" s="27">
        <v>4276</v>
      </c>
      <c r="G22" s="27">
        <v>4307</v>
      </c>
      <c r="H22" s="27">
        <v>4616</v>
      </c>
      <c r="I22" s="27">
        <v>4616</v>
      </c>
      <c r="J22" s="36">
        <f>I22/H22-1</f>
        <v>0</v>
      </c>
      <c r="K22" s="27">
        <f>I22-H22</f>
        <v>0</v>
      </c>
      <c r="L22" s="38">
        <f>I22/$I$22</f>
        <v>1</v>
      </c>
    </row>
    <row r="23" spans="2:12" x14ac:dyDescent="0.25">
      <c r="B23" s="277"/>
      <c r="C23" s="290"/>
      <c r="D23" s="4" t="s">
        <v>33</v>
      </c>
      <c r="E23" s="29">
        <v>3862</v>
      </c>
      <c r="F23" s="29">
        <v>3576</v>
      </c>
      <c r="G23" s="29">
        <v>3607</v>
      </c>
      <c r="H23" s="29">
        <v>3916</v>
      </c>
      <c r="I23" s="29">
        <v>3916</v>
      </c>
      <c r="J23" s="40">
        <f>I23/H23-1</f>
        <v>0</v>
      </c>
      <c r="K23" s="29">
        <f>I23-H23</f>
        <v>0</v>
      </c>
      <c r="L23" s="42">
        <f>I23/$I$22</f>
        <v>0.84835355285961866</v>
      </c>
    </row>
    <row r="24" spans="2:12" x14ac:dyDescent="0.25">
      <c r="B24" s="278"/>
      <c r="C24" s="291"/>
      <c r="D24" s="32" t="s">
        <v>34</v>
      </c>
      <c r="E24" s="33" t="s">
        <v>233</v>
      </c>
      <c r="F24" s="33" t="s">
        <v>233</v>
      </c>
      <c r="G24" s="33" t="s">
        <v>233</v>
      </c>
      <c r="H24" s="33" t="s">
        <v>233</v>
      </c>
      <c r="I24" s="33" t="s">
        <v>233</v>
      </c>
      <c r="J24" s="34" t="str">
        <f>IFERROR(I24/H24-1,"-")</f>
        <v>-</v>
      </c>
      <c r="K24" s="33" t="str">
        <f>IFERROR(I24-H24,"-")</f>
        <v>-</v>
      </c>
      <c r="L24" s="34" t="str">
        <f>IFERROR(I24/$I$22,"-")</f>
        <v>-</v>
      </c>
    </row>
    <row r="25" spans="2:12" ht="7.5" customHeight="1" x14ac:dyDescent="0.25"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48"/>
    </row>
    <row r="26" spans="2:12" ht="24.75" customHeight="1" x14ac:dyDescent="0.25">
      <c r="B26" s="274" t="s">
        <v>38</v>
      </c>
      <c r="C26" s="275"/>
      <c r="D26" s="275"/>
      <c r="E26" s="275"/>
      <c r="F26" s="275"/>
      <c r="G26" s="275"/>
      <c r="H26" s="275"/>
      <c r="I26" s="275"/>
      <c r="J26" s="275"/>
      <c r="K26" s="275"/>
    </row>
    <row r="29" spans="2:12" ht="21.75" customHeight="1" thickBot="1" x14ac:dyDescent="0.3">
      <c r="B29" s="276" t="s">
        <v>227</v>
      </c>
      <c r="C29" s="276"/>
      <c r="D29" s="276"/>
      <c r="E29" s="276"/>
      <c r="F29" s="276"/>
      <c r="G29" s="276"/>
      <c r="H29" s="276"/>
      <c r="I29" s="276"/>
      <c r="J29" s="276"/>
      <c r="K29" s="276"/>
      <c r="L29" s="12"/>
    </row>
    <row r="30" spans="2:12" ht="6" customHeight="1" thickBot="1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ht="45" x14ac:dyDescent="0.25">
      <c r="B31" s="4"/>
      <c r="C31" s="4"/>
      <c r="D31" s="4"/>
      <c r="E31" s="13" t="s">
        <v>234</v>
      </c>
      <c r="F31" s="13" t="s">
        <v>235</v>
      </c>
      <c r="G31" s="13" t="s">
        <v>236</v>
      </c>
      <c r="H31" s="13" t="s">
        <v>237</v>
      </c>
      <c r="I31" s="13" t="s">
        <v>238</v>
      </c>
      <c r="J31" s="14" t="str">
        <f>CONCATENATE("var. ",RIGHT(I31,2),"/",RIGHT(H31,2))</f>
        <v>var. 26/25</v>
      </c>
      <c r="K31" s="14" t="str">
        <f>CONCATENATE("dif. ",RIGHT(I31,2),"/",RIGHT(H31,2))</f>
        <v>dif. 26/25</v>
      </c>
      <c r="L31" s="14" t="str">
        <f>CONCATENATE("cuota ",I31)</f>
        <v>cuota acumulado a mayo 2026</v>
      </c>
    </row>
    <row r="32" spans="2:12" ht="15" customHeight="1" x14ac:dyDescent="0.25">
      <c r="B32" s="289" t="s">
        <v>49</v>
      </c>
      <c r="C32" s="284" t="s">
        <v>8</v>
      </c>
      <c r="D32" s="15" t="s">
        <v>32</v>
      </c>
      <c r="E32" s="50">
        <v>56946</v>
      </c>
      <c r="F32" s="50">
        <v>71722</v>
      </c>
      <c r="G32" s="50">
        <v>100800</v>
      </c>
      <c r="H32" s="50">
        <v>78000</v>
      </c>
      <c r="I32" s="50">
        <v>79903</v>
      </c>
      <c r="J32" s="17">
        <f>I32/H32-1</f>
        <v>2.4397435897435926E-2</v>
      </c>
      <c r="K32" s="16">
        <f>I32-H32</f>
        <v>1903</v>
      </c>
      <c r="L32" s="18">
        <f>I32/$I$32</f>
        <v>1</v>
      </c>
    </row>
    <row r="33" spans="1:12" x14ac:dyDescent="0.25">
      <c r="B33" s="277"/>
      <c r="C33" s="279"/>
      <c r="D33" s="19" t="s">
        <v>33</v>
      </c>
      <c r="E33" s="51">
        <v>52151</v>
      </c>
      <c r="F33" s="51">
        <v>67931</v>
      </c>
      <c r="G33" s="51">
        <v>84114</v>
      </c>
      <c r="H33" s="51">
        <v>62084</v>
      </c>
      <c r="I33" s="51">
        <v>65330</v>
      </c>
      <c r="J33" s="21">
        <f t="shared" ref="J33:J45" si="4">I33/H33-1</f>
        <v>5.2284002319438194E-2</v>
      </c>
      <c r="K33" s="20">
        <f t="shared" ref="K33:K42" si="5">I33-H33</f>
        <v>3246</v>
      </c>
      <c r="L33" s="22">
        <f>I33/$I$32</f>
        <v>0.81761635983630154</v>
      </c>
    </row>
    <row r="34" spans="1:12" x14ac:dyDescent="0.25">
      <c r="B34" s="277"/>
      <c r="C34" s="280"/>
      <c r="D34" s="23" t="s">
        <v>34</v>
      </c>
      <c r="E34" s="24" t="s">
        <v>233</v>
      </c>
      <c r="F34" s="24" t="s">
        <v>233</v>
      </c>
      <c r="G34" s="24" t="s">
        <v>233</v>
      </c>
      <c r="H34" s="24" t="s">
        <v>233</v>
      </c>
      <c r="I34" s="24" t="s">
        <v>233</v>
      </c>
      <c r="J34" s="25" t="str">
        <f>IFERROR(I34/H34-1,"-")</f>
        <v>-</v>
      </c>
      <c r="K34" s="24" t="str">
        <f>IFERROR(I34-H34,"-")</f>
        <v>-</v>
      </c>
      <c r="L34" s="25" t="str">
        <f>IFERROR(I34/I32,"-")</f>
        <v>-</v>
      </c>
    </row>
    <row r="35" spans="1:12" x14ac:dyDescent="0.25">
      <c r="B35" s="277"/>
      <c r="C35" s="281" t="s">
        <v>35</v>
      </c>
      <c r="D35" s="26" t="s">
        <v>32</v>
      </c>
      <c r="E35" s="52">
        <v>66634</v>
      </c>
      <c r="F35" s="52">
        <v>84343</v>
      </c>
      <c r="G35" s="52">
        <v>117436</v>
      </c>
      <c r="H35" s="52">
        <v>90288</v>
      </c>
      <c r="I35" s="52">
        <v>93301</v>
      </c>
      <c r="J35" s="28">
        <f t="shared" si="4"/>
        <v>3.3370990607832773E-2</v>
      </c>
      <c r="K35" s="27">
        <f t="shared" si="5"/>
        <v>3013</v>
      </c>
      <c r="L35" s="18">
        <f>I35/$I$35</f>
        <v>1</v>
      </c>
    </row>
    <row r="36" spans="1:12" x14ac:dyDescent="0.25">
      <c r="B36" s="277"/>
      <c r="C36" s="282"/>
      <c r="D36" s="4" t="s">
        <v>33</v>
      </c>
      <c r="E36" s="53">
        <v>60707</v>
      </c>
      <c r="F36" s="53">
        <v>79761</v>
      </c>
      <c r="G36" s="53">
        <v>97854</v>
      </c>
      <c r="H36" s="53">
        <v>72356</v>
      </c>
      <c r="I36" s="53">
        <v>76052</v>
      </c>
      <c r="J36" s="30">
        <f t="shared" si="4"/>
        <v>5.1080767317154052E-2</v>
      </c>
      <c r="K36" s="29">
        <f t="shared" si="5"/>
        <v>3696</v>
      </c>
      <c r="L36" s="31">
        <f>I36/$I$35</f>
        <v>0.81512523981522167</v>
      </c>
    </row>
    <row r="37" spans="1:12" x14ac:dyDescent="0.25">
      <c r="B37" s="277"/>
      <c r="C37" s="283"/>
      <c r="D37" s="32" t="s">
        <v>34</v>
      </c>
      <c r="E37" s="33" t="s">
        <v>233</v>
      </c>
      <c r="F37" s="33" t="s">
        <v>233</v>
      </c>
      <c r="G37" s="33" t="s">
        <v>233</v>
      </c>
      <c r="H37" s="33" t="s">
        <v>233</v>
      </c>
      <c r="I37" s="33" t="s">
        <v>233</v>
      </c>
      <c r="J37" s="34" t="str">
        <f>IFERROR(I37/H37-1,"-")</f>
        <v>-</v>
      </c>
      <c r="K37" s="33" t="str">
        <f>IFERROR(I37-H37,"-")</f>
        <v>-</v>
      </c>
      <c r="L37" s="34" t="str">
        <f>IFERROR(I37/I35,"-")</f>
        <v>-</v>
      </c>
    </row>
    <row r="38" spans="1:12" x14ac:dyDescent="0.25">
      <c r="B38" s="277"/>
      <c r="C38" s="284" t="s">
        <v>21</v>
      </c>
      <c r="D38" s="15" t="s">
        <v>32</v>
      </c>
      <c r="E38" s="50">
        <v>340319</v>
      </c>
      <c r="F38" s="50">
        <v>457157</v>
      </c>
      <c r="G38" s="50">
        <v>611590</v>
      </c>
      <c r="H38" s="50">
        <v>448286</v>
      </c>
      <c r="I38" s="50">
        <v>457603</v>
      </c>
      <c r="J38" s="17">
        <f t="shared" si="4"/>
        <v>2.0783606893813422E-2</v>
      </c>
      <c r="K38" s="16">
        <f t="shared" si="5"/>
        <v>9317</v>
      </c>
      <c r="L38" s="18">
        <f>I38/$I$38</f>
        <v>1</v>
      </c>
    </row>
    <row r="39" spans="1:12" x14ac:dyDescent="0.25">
      <c r="B39" s="277"/>
      <c r="C39" s="279"/>
      <c r="D39" s="19" t="s">
        <v>33</v>
      </c>
      <c r="E39" s="51">
        <v>305260</v>
      </c>
      <c r="F39" s="51">
        <v>432198</v>
      </c>
      <c r="G39" s="51">
        <v>516953</v>
      </c>
      <c r="H39" s="51">
        <v>361050</v>
      </c>
      <c r="I39" s="51">
        <v>369185</v>
      </c>
      <c r="J39" s="21">
        <f t="shared" si="4"/>
        <v>2.2531505331671475E-2</v>
      </c>
      <c r="K39" s="20">
        <f t="shared" si="5"/>
        <v>8135</v>
      </c>
      <c r="L39" s="22">
        <f>I39/$I$38</f>
        <v>0.80678011289261653</v>
      </c>
    </row>
    <row r="40" spans="1:12" x14ac:dyDescent="0.25">
      <c r="B40" s="277"/>
      <c r="C40" s="280"/>
      <c r="D40" s="23" t="s">
        <v>34</v>
      </c>
      <c r="E40" s="24" t="s">
        <v>233</v>
      </c>
      <c r="F40" s="24" t="s">
        <v>233</v>
      </c>
      <c r="G40" s="24" t="s">
        <v>233</v>
      </c>
      <c r="H40" s="24" t="s">
        <v>233</v>
      </c>
      <c r="I40" s="24" t="s">
        <v>233</v>
      </c>
      <c r="J40" s="25" t="str">
        <f>IFERROR(I40/H40-1,"-")</f>
        <v>-</v>
      </c>
      <c r="K40" s="24" t="str">
        <f>IFERROR(I40-H40,"-")</f>
        <v>-</v>
      </c>
      <c r="L40" s="25" t="str">
        <f>IFERROR(I40/I38,"-")</f>
        <v>-</v>
      </c>
    </row>
    <row r="41" spans="1:12" x14ac:dyDescent="0.25">
      <c r="B41" s="277"/>
      <c r="C41" s="281" t="s">
        <v>22</v>
      </c>
      <c r="D41" s="26" t="s">
        <v>32</v>
      </c>
      <c r="E41" s="54">
        <v>5.9761704070522947</v>
      </c>
      <c r="F41" s="54">
        <v>6.3740135523270407</v>
      </c>
      <c r="G41" s="54">
        <v>6.0673611111111114</v>
      </c>
      <c r="H41" s="54">
        <v>5.7472564102564103</v>
      </c>
      <c r="I41" s="54">
        <v>5.7269814650263449</v>
      </c>
      <c r="J41" s="36">
        <f t="shared" si="4"/>
        <v>-3.5277606883665769E-3</v>
      </c>
      <c r="K41" s="37">
        <f t="shared" si="5"/>
        <v>-2.0274945230065455E-2</v>
      </c>
      <c r="L41" s="38"/>
    </row>
    <row r="42" spans="1:12" x14ac:dyDescent="0.25">
      <c r="B42" s="277"/>
      <c r="C42" s="282"/>
      <c r="D42" s="4" t="s">
        <v>33</v>
      </c>
      <c r="E42" s="55">
        <f t="shared" ref="E42:I42" si="6">E39/E33</f>
        <v>5.8533872792468022</v>
      </c>
      <c r="F42" s="55">
        <f t="shared" si="6"/>
        <v>6.3623088133547272</v>
      </c>
      <c r="G42" s="55">
        <f t="shared" si="6"/>
        <v>6.1458615688232641</v>
      </c>
      <c r="H42" s="55">
        <f t="shared" si="6"/>
        <v>5.8155080213903743</v>
      </c>
      <c r="I42" s="55">
        <f t="shared" si="6"/>
        <v>5.6510791366906474</v>
      </c>
      <c r="J42" s="40">
        <f t="shared" si="4"/>
        <v>-2.8274208219631225E-2</v>
      </c>
      <c r="K42" s="41">
        <f t="shared" si="5"/>
        <v>-0.16442888469972683</v>
      </c>
      <c r="L42" s="42"/>
    </row>
    <row r="43" spans="1:12" x14ac:dyDescent="0.25">
      <c r="B43" s="277"/>
      <c r="C43" s="283"/>
      <c r="D43" s="32" t="s">
        <v>34</v>
      </c>
      <c r="E43" s="43" t="str">
        <f>IFERROR(E40/E34,"-")</f>
        <v>-</v>
      </c>
      <c r="F43" s="43" t="str">
        <f t="shared" ref="F43:I43" si="7">IFERROR(F40/F34,"-")</f>
        <v>-</v>
      </c>
      <c r="G43" s="43" t="str">
        <f t="shared" si="7"/>
        <v>-</v>
      </c>
      <c r="H43" s="43" t="str">
        <f t="shared" si="7"/>
        <v>-</v>
      </c>
      <c r="I43" s="43" t="str">
        <f t="shared" si="7"/>
        <v>-</v>
      </c>
      <c r="J43" s="34" t="str">
        <f>IFERROR(I43/H43-1,"-")</f>
        <v>-</v>
      </c>
      <c r="K43" s="33" t="str">
        <f>IFERROR(I43-H43,"-")</f>
        <v>-</v>
      </c>
      <c r="L43" s="56"/>
    </row>
    <row r="44" spans="1:12" x14ac:dyDescent="0.25">
      <c r="A44" s="57"/>
      <c r="B44" s="277"/>
      <c r="C44" s="285" t="s">
        <v>36</v>
      </c>
      <c r="D44" s="15" t="s">
        <v>32</v>
      </c>
      <c r="E44" s="58">
        <v>0.49403073474803372</v>
      </c>
      <c r="F44" s="58">
        <v>0.67229366055094442</v>
      </c>
      <c r="G44" s="58">
        <v>0.91286994525078957</v>
      </c>
      <c r="H44" s="58">
        <v>0.64315022897609242</v>
      </c>
      <c r="I44" s="58">
        <v>0.65736601371035863</v>
      </c>
      <c r="J44" s="58">
        <f t="shared" si="4"/>
        <v>2.2103365736024116E-2</v>
      </c>
      <c r="K44" s="44">
        <f>(I44-H44)*100</f>
        <v>1.4215784734266212</v>
      </c>
      <c r="L44" s="18"/>
    </row>
    <row r="45" spans="1:12" x14ac:dyDescent="0.25">
      <c r="B45" s="277"/>
      <c r="C45" s="286"/>
      <c r="D45" s="19" t="s">
        <v>33</v>
      </c>
      <c r="E45" s="59">
        <v>0.52345660382535208</v>
      </c>
      <c r="F45" s="59">
        <v>0.75257010322203188</v>
      </c>
      <c r="G45" s="59">
        <v>0.91729244593338111</v>
      </c>
      <c r="H45" s="59">
        <v>0.61058723254571157</v>
      </c>
      <c r="I45" s="59">
        <v>0.62529640118153984</v>
      </c>
      <c r="J45" s="59">
        <f t="shared" si="4"/>
        <v>2.4090200141430262E-2</v>
      </c>
      <c r="K45" s="46">
        <f>(I45-H45)*100</f>
        <v>1.4709168635828274</v>
      </c>
      <c r="L45" s="22"/>
    </row>
    <row r="46" spans="1:12" x14ac:dyDescent="0.25">
      <c r="B46" s="277"/>
      <c r="C46" s="287"/>
      <c r="D46" s="23" t="s">
        <v>34</v>
      </c>
      <c r="E46" s="60" t="s">
        <v>233</v>
      </c>
      <c r="F46" s="60" t="s">
        <v>233</v>
      </c>
      <c r="G46" s="60" t="s">
        <v>233</v>
      </c>
      <c r="H46" s="60" t="s">
        <v>233</v>
      </c>
      <c r="I46" s="60" t="s">
        <v>233</v>
      </c>
      <c r="J46" s="25" t="str">
        <f>IFERROR(I46/H46-1,"-")</f>
        <v>-</v>
      </c>
      <c r="K46" s="24" t="str">
        <f>IFERROR(I46-H46,"-")</f>
        <v>-</v>
      </c>
      <c r="L46" s="47"/>
    </row>
    <row r="47" spans="1:12" x14ac:dyDescent="0.25">
      <c r="B47" s="277"/>
      <c r="C47" s="45"/>
      <c r="D47" s="19"/>
      <c r="E47" s="61"/>
      <c r="F47" s="61"/>
      <c r="G47" s="61"/>
      <c r="H47" s="61"/>
      <c r="I47" s="61"/>
      <c r="J47" s="62"/>
      <c r="K47" s="51"/>
      <c r="L47" s="63"/>
    </row>
    <row r="48" spans="1:12" x14ac:dyDescent="0.25">
      <c r="B48" s="277"/>
      <c r="C48" s="45"/>
      <c r="D48" s="19"/>
      <c r="E48" s="61"/>
      <c r="F48" s="61"/>
      <c r="G48" s="61"/>
      <c r="H48" s="61"/>
      <c r="I48" s="61"/>
      <c r="J48" s="62"/>
      <c r="K48" s="51"/>
      <c r="L48" s="63"/>
    </row>
    <row r="49" spans="2:12" x14ac:dyDescent="0.25">
      <c r="B49" s="277"/>
      <c r="C49" s="288" t="s">
        <v>39</v>
      </c>
      <c r="D49" s="26" t="s">
        <v>32</v>
      </c>
      <c r="E49" s="52">
        <v>4562</v>
      </c>
      <c r="F49" s="52">
        <v>4504.8</v>
      </c>
      <c r="G49" s="52">
        <v>4409</v>
      </c>
      <c r="H49" s="52">
        <v>4616</v>
      </c>
      <c r="I49" s="52">
        <v>4610</v>
      </c>
      <c r="J49" s="36">
        <f>I49/H49-1</f>
        <v>-1.2998266897746857E-3</v>
      </c>
      <c r="K49" s="27">
        <f>I49-H49</f>
        <v>-6</v>
      </c>
      <c r="L49" s="38">
        <f>I49/$I$22</f>
        <v>0.99870017331022531</v>
      </c>
    </row>
    <row r="50" spans="2:12" x14ac:dyDescent="0.25">
      <c r="B50" s="277"/>
      <c r="C50" s="282"/>
      <c r="D50" s="4" t="s">
        <v>33</v>
      </c>
      <c r="E50" s="53">
        <v>3862</v>
      </c>
      <c r="F50" s="53">
        <v>3804.8</v>
      </c>
      <c r="G50" s="53">
        <v>3709</v>
      </c>
      <c r="H50" s="53">
        <v>3916</v>
      </c>
      <c r="I50" s="53">
        <v>3910</v>
      </c>
      <c r="J50" s="40">
        <f>I50/H50-1</f>
        <v>-1.5321756894790539E-3</v>
      </c>
      <c r="K50" s="29">
        <f>I50-H50</f>
        <v>-6</v>
      </c>
      <c r="L50" s="42">
        <f>I50/$I$22</f>
        <v>0.84705372616984398</v>
      </c>
    </row>
    <row r="51" spans="2:12" x14ac:dyDescent="0.25">
      <c r="B51" s="278"/>
      <c r="C51" s="283"/>
      <c r="D51" s="32" t="s">
        <v>34</v>
      </c>
      <c r="E51" s="33" t="e">
        <v>#REF!</v>
      </c>
      <c r="F51" s="33" t="e">
        <v>#REF!</v>
      </c>
      <c r="G51" s="33" t="e">
        <v>#REF!</v>
      </c>
      <c r="H51" s="33" t="e">
        <v>#REF!</v>
      </c>
      <c r="I51" s="33" t="e">
        <v>#REF!</v>
      </c>
      <c r="J51" s="34" t="str">
        <f>IFERROR(I51/H51-1,"-")</f>
        <v>-</v>
      </c>
      <c r="K51" s="33" t="str">
        <f>IFERROR(I51-H51,"-")</f>
        <v>-</v>
      </c>
      <c r="L51" s="34" t="str">
        <f>IFERROR(I51/I49,"-")</f>
        <v>-</v>
      </c>
    </row>
    <row r="52" spans="2:12" ht="6" customHeight="1" x14ac:dyDescent="0.25"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48"/>
    </row>
    <row r="53" spans="2:12" ht="28.5" customHeight="1" x14ac:dyDescent="0.25">
      <c r="B53" s="274" t="s">
        <v>40</v>
      </c>
      <c r="C53" s="275"/>
      <c r="D53" s="275"/>
      <c r="E53" s="275"/>
      <c r="F53" s="275"/>
      <c r="G53" s="275"/>
      <c r="H53" s="275"/>
      <c r="I53" s="275"/>
      <c r="J53" s="275"/>
      <c r="K53" s="275"/>
    </row>
    <row r="54" spans="2:12" x14ac:dyDescent="0.25">
      <c r="B54" s="64"/>
    </row>
    <row r="56" spans="2:12" ht="21.75" thickBot="1" x14ac:dyDescent="0.3">
      <c r="B56" s="276" t="s">
        <v>227</v>
      </c>
      <c r="C56" s="276"/>
      <c r="D56" s="276"/>
      <c r="E56" s="276"/>
      <c r="F56" s="276"/>
      <c r="G56" s="276"/>
      <c r="H56" s="276"/>
      <c r="I56" s="276"/>
      <c r="J56" s="276"/>
      <c r="K56" s="276"/>
      <c r="L56" s="12"/>
    </row>
    <row r="57" spans="2:12" ht="15.75" thickBot="1" x14ac:dyDescent="0.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x14ac:dyDescent="0.25">
      <c r="B58" s="4"/>
      <c r="C58" s="4"/>
      <c r="D58" s="4"/>
      <c r="E58" s="14">
        <v>2021</v>
      </c>
      <c r="F58" s="14">
        <v>2022</v>
      </c>
      <c r="G58" s="14">
        <v>2023</v>
      </c>
      <c r="H58" s="14">
        <v>2024</v>
      </c>
      <c r="I58" s="14">
        <v>2025</v>
      </c>
      <c r="J58" s="14" t="str">
        <f>CONCATENATE("var. ",RIGHT(I58,2),"/",RIGHT(H58,2))</f>
        <v>var. 25/24</v>
      </c>
      <c r="K58" s="14" t="str">
        <f>CONCATENATE("dif. ",RIGHT(I58,2),"/",RIGHT(H58,2))</f>
        <v>dif. 25/24</v>
      </c>
      <c r="L58" s="14" t="str">
        <f>CONCATENATE("cuota ",I58)</f>
        <v>cuota 2025</v>
      </c>
    </row>
    <row r="59" spans="2:12" x14ac:dyDescent="0.25">
      <c r="B59" s="277"/>
      <c r="C59" s="279"/>
      <c r="D59" s="19" t="s">
        <v>33</v>
      </c>
      <c r="E59" s="51">
        <v>62020</v>
      </c>
      <c r="F59" s="51">
        <v>151473</v>
      </c>
      <c r="G59" s="51">
        <v>164769</v>
      </c>
      <c r="H59" s="51">
        <v>191595</v>
      </c>
      <c r="I59" s="51">
        <v>151475</v>
      </c>
      <c r="J59" s="21">
        <f t="shared" ref="J59:J74" si="8">I59/H59-1</f>
        <v>-0.20940003653540018</v>
      </c>
      <c r="K59" s="20">
        <f t="shared" ref="K59:K74" si="9">I59-H59</f>
        <v>-40120</v>
      </c>
      <c r="L59" s="21" t="e">
        <f>I59/#REF!</f>
        <v>#REF!</v>
      </c>
    </row>
    <row r="60" spans="2:12" x14ac:dyDescent="0.25">
      <c r="B60" s="277"/>
      <c r="C60" s="280"/>
      <c r="D60" s="23" t="s">
        <v>34</v>
      </c>
      <c r="E60" s="24" t="s">
        <v>233</v>
      </c>
      <c r="F60" s="24" t="s">
        <v>233</v>
      </c>
      <c r="G60" s="24" t="s">
        <v>233</v>
      </c>
      <c r="H60" s="24" t="s">
        <v>233</v>
      </c>
      <c r="I60" s="24" t="s">
        <v>233</v>
      </c>
      <c r="J60" s="25" t="str">
        <f>IFERROR(I60/H60-1,"-")</f>
        <v>-</v>
      </c>
      <c r="K60" s="24" t="str">
        <f>IFERROR(I60-H60,"-")</f>
        <v>-</v>
      </c>
      <c r="L60" s="25" t="str">
        <f>IFERROR(I60/#REF!,"-")</f>
        <v>-</v>
      </c>
    </row>
    <row r="61" spans="2:12" x14ac:dyDescent="0.25">
      <c r="B61" s="277"/>
      <c r="C61" s="281" t="s">
        <v>35</v>
      </c>
      <c r="D61" s="26" t="s">
        <v>32</v>
      </c>
      <c r="E61" s="52">
        <v>70304</v>
      </c>
      <c r="F61" s="52">
        <v>161080</v>
      </c>
      <c r="G61" s="52">
        <v>173648</v>
      </c>
      <c r="H61" s="52">
        <v>231856</v>
      </c>
      <c r="I61" s="52">
        <v>188676</v>
      </c>
      <c r="J61" s="36">
        <f t="shared" si="8"/>
        <v>-0.1862362845904354</v>
      </c>
      <c r="K61" s="52">
        <f t="shared" si="9"/>
        <v>-43180</v>
      </c>
      <c r="L61" s="36">
        <f>I61/$I$61</f>
        <v>1</v>
      </c>
    </row>
    <row r="62" spans="2:12" x14ac:dyDescent="0.25">
      <c r="B62" s="277"/>
      <c r="C62" s="282"/>
      <c r="D62" s="4" t="s">
        <v>33</v>
      </c>
      <c r="E62" s="53">
        <v>62020</v>
      </c>
      <c r="F62" s="53">
        <v>151473</v>
      </c>
      <c r="G62" s="53">
        <v>164769</v>
      </c>
      <c r="H62" s="53">
        <v>191595</v>
      </c>
      <c r="I62" s="53">
        <v>151475</v>
      </c>
      <c r="J62" s="40">
        <f t="shared" si="8"/>
        <v>-0.20940003653540018</v>
      </c>
      <c r="K62" s="53">
        <f t="shared" si="9"/>
        <v>-40120</v>
      </c>
      <c r="L62" s="40">
        <f t="shared" ref="L62" si="10">I62/$I$61</f>
        <v>0.8028313086985096</v>
      </c>
    </row>
    <row r="63" spans="2:12" x14ac:dyDescent="0.25">
      <c r="B63" s="277"/>
      <c r="C63" s="283"/>
      <c r="D63" s="32" t="s">
        <v>34</v>
      </c>
      <c r="E63" s="33" t="s">
        <v>233</v>
      </c>
      <c r="F63" s="33" t="s">
        <v>233</v>
      </c>
      <c r="G63" s="33" t="s">
        <v>233</v>
      </c>
      <c r="H63" s="33" t="s">
        <v>233</v>
      </c>
      <c r="I63" s="33" t="s">
        <v>233</v>
      </c>
      <c r="J63" s="34" t="str">
        <f>IFERROR(I63/H63-1,"-")</f>
        <v>-</v>
      </c>
      <c r="K63" s="33" t="str">
        <f>IFERROR(I63-H63,"-")</f>
        <v>-</v>
      </c>
      <c r="L63" s="65" t="str">
        <f>IFERROR(I63/I61,"-")</f>
        <v>-</v>
      </c>
    </row>
    <row r="64" spans="2:12" x14ac:dyDescent="0.25">
      <c r="B64" s="277"/>
      <c r="C64" s="284" t="s">
        <v>21</v>
      </c>
      <c r="D64" s="15" t="s">
        <v>32</v>
      </c>
      <c r="E64" s="50">
        <v>419370</v>
      </c>
      <c r="F64" s="50">
        <v>1014697</v>
      </c>
      <c r="G64" s="50">
        <v>988170</v>
      </c>
      <c r="H64" s="50">
        <v>1361415</v>
      </c>
      <c r="I64" s="50">
        <v>1103359</v>
      </c>
      <c r="J64" s="17">
        <f t="shared" si="8"/>
        <v>-0.1895498433615026</v>
      </c>
      <c r="K64" s="16">
        <f t="shared" si="9"/>
        <v>-258056</v>
      </c>
      <c r="L64" s="17">
        <f>I64/$I$64</f>
        <v>1</v>
      </c>
    </row>
    <row r="65" spans="2:12" x14ac:dyDescent="0.25">
      <c r="B65" s="277"/>
      <c r="C65" s="279"/>
      <c r="D65" s="19" t="s">
        <v>33</v>
      </c>
      <c r="E65" s="51">
        <v>361249</v>
      </c>
      <c r="F65" s="51">
        <v>947011</v>
      </c>
      <c r="G65" s="51">
        <v>927869</v>
      </c>
      <c r="H65" s="51">
        <v>1136806</v>
      </c>
      <c r="I65" s="51">
        <v>892691</v>
      </c>
      <c r="J65" s="21">
        <f t="shared" si="8"/>
        <v>-0.21473760694436872</v>
      </c>
      <c r="K65" s="20">
        <f t="shared" si="9"/>
        <v>-244115</v>
      </c>
      <c r="L65" s="21">
        <f t="shared" ref="L65" si="11">I65/$I$64</f>
        <v>0.80906667730086035</v>
      </c>
    </row>
    <row r="66" spans="2:12" x14ac:dyDescent="0.25">
      <c r="B66" s="277"/>
      <c r="C66" s="280"/>
      <c r="D66" s="23" t="s">
        <v>34</v>
      </c>
      <c r="E66" s="24" t="s">
        <v>233</v>
      </c>
      <c r="F66" s="24" t="s">
        <v>233</v>
      </c>
      <c r="G66" s="24" t="s">
        <v>233</v>
      </c>
      <c r="H66" s="24" t="s">
        <v>233</v>
      </c>
      <c r="I66" s="24" t="s">
        <v>233</v>
      </c>
      <c r="J66" s="25" t="str">
        <f>IFERROR(I66/H66-1,"-")</f>
        <v>-</v>
      </c>
      <c r="K66" s="24" t="str">
        <f>IFERROR(I66-H66,"-")</f>
        <v>-</v>
      </c>
      <c r="L66" s="25" t="str">
        <f>IFERROR(I66/I64,"-")</f>
        <v>-</v>
      </c>
    </row>
    <row r="67" spans="2:12" x14ac:dyDescent="0.25">
      <c r="B67" s="277"/>
      <c r="C67" s="281" t="s">
        <v>22</v>
      </c>
      <c r="D67" s="26" t="s">
        <v>32</v>
      </c>
      <c r="E67" s="54">
        <v>5.9650944469731453</v>
      </c>
      <c r="F67" s="54">
        <v>6.2993357337968714</v>
      </c>
      <c r="G67" s="54">
        <v>5.690650050677232</v>
      </c>
      <c r="H67" s="54">
        <v>5.8718126768338967</v>
      </c>
      <c r="I67" s="54">
        <v>5.8479032839364837</v>
      </c>
      <c r="J67" s="36">
        <f t="shared" si="8"/>
        <v>-4.0718929934094872E-3</v>
      </c>
      <c r="K67" s="37">
        <f t="shared" si="9"/>
        <v>-2.3909392897413007E-2</v>
      </c>
      <c r="L67" s="36"/>
    </row>
    <row r="68" spans="2:12" x14ac:dyDescent="0.25">
      <c r="B68" s="277"/>
      <c r="C68" s="282"/>
      <c r="D68" s="4" t="s">
        <v>33</v>
      </c>
      <c r="E68" s="55">
        <f t="shared" ref="E68:I68" si="12">E65/E59</f>
        <v>5.824717832957111</v>
      </c>
      <c r="F68" s="55">
        <f t="shared" si="12"/>
        <v>6.252011909713282</v>
      </c>
      <c r="G68" s="55">
        <f t="shared" si="12"/>
        <v>5.6313323501386794</v>
      </c>
      <c r="H68" s="55">
        <f t="shared" si="12"/>
        <v>5.9333803074192959</v>
      </c>
      <c r="I68" s="55">
        <f t="shared" si="12"/>
        <v>5.8933223304175604</v>
      </c>
      <c r="J68" s="40">
        <f t="shared" si="8"/>
        <v>-6.7512909886537908E-3</v>
      </c>
      <c r="K68" s="41">
        <f t="shared" si="9"/>
        <v>-4.0057977001735523E-2</v>
      </c>
      <c r="L68" s="40"/>
    </row>
    <row r="69" spans="2:12" x14ac:dyDescent="0.25">
      <c r="B69" s="277"/>
      <c r="C69" s="283"/>
      <c r="D69" s="32" t="s">
        <v>34</v>
      </c>
      <c r="E69" s="43" t="str">
        <f>IFERROR(E66/E60,"-")</f>
        <v>-</v>
      </c>
      <c r="F69" s="43" t="str">
        <f t="shared" ref="F69:I69" si="13">IFERROR(F66/F60,"-")</f>
        <v>-</v>
      </c>
      <c r="G69" s="43" t="str">
        <f t="shared" si="13"/>
        <v>-</v>
      </c>
      <c r="H69" s="43" t="str">
        <f t="shared" si="13"/>
        <v>-</v>
      </c>
      <c r="I69" s="43" t="str">
        <f t="shared" si="13"/>
        <v>-</v>
      </c>
      <c r="J69" s="34" t="str">
        <f>IFERROR(I69/H69-1,"-")</f>
        <v>-</v>
      </c>
      <c r="K69" s="33" t="str">
        <f>IFERROR(I69-H69,"-")</f>
        <v>-</v>
      </c>
      <c r="L69" s="65" t="str">
        <f>IFERROR(I69/I67,"-")</f>
        <v>-</v>
      </c>
    </row>
    <row r="70" spans="2:12" x14ac:dyDescent="0.25">
      <c r="B70" s="277"/>
      <c r="C70" s="285" t="s">
        <v>36</v>
      </c>
      <c r="D70" s="15" t="s">
        <v>32</v>
      </c>
      <c r="E70" s="58">
        <v>0.28621210694206145</v>
      </c>
      <c r="F70" s="58">
        <v>0.60938004840462912</v>
      </c>
      <c r="G70" s="58">
        <v>0.61609450810074784</v>
      </c>
      <c r="H70" s="58">
        <v>0.84038066713662607</v>
      </c>
      <c r="I70" s="58">
        <v>0.65487464685073948</v>
      </c>
      <c r="J70" s="58">
        <f t="shared" si="8"/>
        <v>-0.22074046624364774</v>
      </c>
      <c r="K70" s="44">
        <f t="shared" si="9"/>
        <v>-0.18550602028588659</v>
      </c>
      <c r="L70" s="17"/>
    </row>
    <row r="71" spans="2:12" x14ac:dyDescent="0.25">
      <c r="B71" s="277"/>
      <c r="C71" s="286"/>
      <c r="D71" s="19" t="s">
        <v>33</v>
      </c>
      <c r="E71" s="59">
        <v>0.2986165645236753</v>
      </c>
      <c r="F71" s="59">
        <v>0.6718152990501054</v>
      </c>
      <c r="G71" s="59">
        <v>0.68811265875917549</v>
      </c>
      <c r="H71" s="59">
        <v>0.83355892881497118</v>
      </c>
      <c r="I71" s="59">
        <v>0.62454769334098259</v>
      </c>
      <c r="J71" s="59">
        <f t="shared" si="8"/>
        <v>-0.25074560207894281</v>
      </c>
      <c r="K71" s="46">
        <f t="shared" si="9"/>
        <v>-0.20901123547398859</v>
      </c>
      <c r="L71" s="21"/>
    </row>
    <row r="72" spans="2:12" x14ac:dyDescent="0.25">
      <c r="B72" s="277"/>
      <c r="C72" s="287"/>
      <c r="D72" s="23" t="s">
        <v>34</v>
      </c>
      <c r="E72" s="60" t="s">
        <v>233</v>
      </c>
      <c r="F72" s="60" t="s">
        <v>233</v>
      </c>
      <c r="G72" s="60" t="s">
        <v>233</v>
      </c>
      <c r="H72" s="60" t="s">
        <v>233</v>
      </c>
      <c r="I72" s="60" t="s">
        <v>233</v>
      </c>
      <c r="J72" s="25" t="str">
        <f>IFERROR(I72/H72-1,"-")</f>
        <v>-</v>
      </c>
      <c r="K72" s="24" t="str">
        <f>IFERROR(I72-H72,"-")</f>
        <v>-</v>
      </c>
      <c r="L72" s="25" t="str">
        <f>IFERROR(I72/I70,"-")</f>
        <v>-</v>
      </c>
    </row>
    <row r="73" spans="2:12" x14ac:dyDescent="0.25">
      <c r="B73" s="277"/>
      <c r="C73" s="288" t="s">
        <v>41</v>
      </c>
      <c r="D73" s="26" t="s">
        <v>32</v>
      </c>
      <c r="E73" s="52">
        <v>4012</v>
      </c>
      <c r="F73" s="52">
        <v>4562</v>
      </c>
      <c r="G73" s="52">
        <v>4395</v>
      </c>
      <c r="H73" s="52">
        <v>4748</v>
      </c>
      <c r="I73" s="52">
        <v>4616</v>
      </c>
      <c r="J73" s="36">
        <f t="shared" si="8"/>
        <v>-2.780117944397642E-2</v>
      </c>
      <c r="K73" s="27">
        <f t="shared" si="9"/>
        <v>-132</v>
      </c>
      <c r="L73" s="36">
        <f>I73/$I$73</f>
        <v>1</v>
      </c>
    </row>
    <row r="74" spans="2:12" x14ac:dyDescent="0.25">
      <c r="B74" s="277"/>
      <c r="C74" s="282"/>
      <c r="D74" s="4" t="s">
        <v>33</v>
      </c>
      <c r="E74" s="53">
        <v>3312</v>
      </c>
      <c r="F74" s="53">
        <v>3862</v>
      </c>
      <c r="G74" s="53">
        <v>3695</v>
      </c>
      <c r="H74" s="53">
        <v>4048</v>
      </c>
      <c r="I74" s="53">
        <v>3916</v>
      </c>
      <c r="J74" s="40">
        <f t="shared" si="8"/>
        <v>-3.2608695652173947E-2</v>
      </c>
      <c r="K74" s="29">
        <f t="shared" si="9"/>
        <v>-132</v>
      </c>
      <c r="L74" s="40">
        <f t="shared" ref="L74" si="14">I74/$I$73</f>
        <v>0.84835355285961866</v>
      </c>
    </row>
    <row r="75" spans="2:12" x14ac:dyDescent="0.25">
      <c r="B75" s="278"/>
      <c r="C75" s="283"/>
      <c r="D75" s="32" t="s">
        <v>34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4" t="str">
        <f>IFERROR(I75/H75-1,"-")</f>
        <v>-</v>
      </c>
      <c r="K75" s="33">
        <f>IFERROR(I75-H75,"-")</f>
        <v>0</v>
      </c>
      <c r="L75" s="65">
        <f>IFERROR(I75/I73,"-")</f>
        <v>0</v>
      </c>
    </row>
    <row r="76" spans="2:12" x14ac:dyDescent="0.25">
      <c r="B76" s="273"/>
      <c r="C76" s="273"/>
      <c r="D76" s="273"/>
      <c r="E76" s="273"/>
      <c r="F76" s="273"/>
      <c r="G76" s="273"/>
      <c r="H76" s="273"/>
      <c r="I76" s="273"/>
      <c r="J76" s="273"/>
      <c r="K76" s="273"/>
      <c r="L76" s="48"/>
    </row>
    <row r="77" spans="2:12" ht="27" customHeight="1" x14ac:dyDescent="0.25">
      <c r="B77" s="274" t="s">
        <v>38</v>
      </c>
      <c r="C77" s="275"/>
      <c r="D77" s="275"/>
      <c r="E77" s="275"/>
      <c r="F77" s="275"/>
      <c r="G77" s="275"/>
      <c r="H77" s="275"/>
      <c r="I77" s="275"/>
      <c r="J77" s="275"/>
      <c r="K77" s="275"/>
    </row>
  </sheetData>
  <mergeCells count="30">
    <mergeCell ref="B4:K4"/>
    <mergeCell ref="B7:B24"/>
    <mergeCell ref="C7:C9"/>
    <mergeCell ref="C10:C12"/>
    <mergeCell ref="C13:C15"/>
    <mergeCell ref="C16:C18"/>
    <mergeCell ref="C19:C21"/>
    <mergeCell ref="C22:C24"/>
    <mergeCell ref="B25:K25"/>
    <mergeCell ref="B26:K26"/>
    <mergeCell ref="B29:K29"/>
    <mergeCell ref="B32:B51"/>
    <mergeCell ref="C32:C34"/>
    <mergeCell ref="C35:C37"/>
    <mergeCell ref="C38:C40"/>
    <mergeCell ref="C41:C43"/>
    <mergeCell ref="C44:C46"/>
    <mergeCell ref="C49:C51"/>
    <mergeCell ref="B76:K76"/>
    <mergeCell ref="B77:K77"/>
    <mergeCell ref="B52:K52"/>
    <mergeCell ref="B53:K53"/>
    <mergeCell ref="B56:K56"/>
    <mergeCell ref="B59:B75"/>
    <mergeCell ref="C59:C60"/>
    <mergeCell ref="C61:C63"/>
    <mergeCell ref="C64:C66"/>
    <mergeCell ref="C67:C69"/>
    <mergeCell ref="C70:C72"/>
    <mergeCell ref="C73:C7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3345D-928E-4263-89C3-76B4201BB010}">
  <sheetPr>
    <tabColor rgb="FFFFC00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75A8D-FA1E-49F4-B097-44EF8FE19C3A}">
  <sheetPr>
    <tabColor rgb="FFFFC000"/>
  </sheetPr>
  <dimension ref="A1:V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7" width="13.140625" customWidth="1"/>
    <col min="8" max="9" width="13.7109375" customWidth="1"/>
    <col min="11" max="18" width="11.42578125" hidden="1" customWidth="1"/>
  </cols>
  <sheetData>
    <row r="1" spans="1:18" ht="42.75" customHeight="1" x14ac:dyDescent="0.25"/>
    <row r="5" spans="1:18" ht="42" customHeight="1" thickBot="1" x14ac:dyDescent="0.3">
      <c r="B5" s="276" t="str">
        <f>CONCATENATE("Viajeros alojados en los establecimientos alojativos de según lugar de residencia y municipio de alojamiento (hotel + apartamento)")</f>
        <v>Viajeros alojados en los establecimientos alojativos de según lugar de residencia y municipio de alojamiento (hotel + apartamento)</v>
      </c>
      <c r="C5" s="276"/>
      <c r="D5" s="276"/>
      <c r="E5" s="276"/>
      <c r="F5" s="276"/>
      <c r="G5" s="276"/>
      <c r="H5" s="276"/>
      <c r="I5" s="276"/>
      <c r="K5" s="276" t="s">
        <v>271</v>
      </c>
      <c r="L5" s="276"/>
      <c r="M5" s="276"/>
      <c r="N5" s="276"/>
      <c r="O5" s="276"/>
      <c r="P5" s="276"/>
      <c r="Q5" s="276"/>
      <c r="R5" s="276"/>
    </row>
    <row r="6" spans="1:18" ht="6" customHeight="1" x14ac:dyDescent="0.25"/>
    <row r="7" spans="1:18" ht="15.75" x14ac:dyDescent="0.25">
      <c r="B7" s="145"/>
      <c r="C7" s="307" t="s">
        <v>45</v>
      </c>
      <c r="D7" s="308"/>
      <c r="E7" s="308"/>
      <c r="F7" s="308"/>
      <c r="G7" s="308"/>
      <c r="H7" s="308"/>
      <c r="I7" s="308"/>
    </row>
    <row r="8" spans="1:18" s="146" customFormat="1" ht="72" customHeight="1" x14ac:dyDescent="0.25">
      <c r="A8"/>
      <c r="B8" s="186"/>
      <c r="C8" s="172" t="s">
        <v>228</v>
      </c>
      <c r="D8" s="172" t="s">
        <v>229</v>
      </c>
      <c r="E8" s="172" t="s">
        <v>230</v>
      </c>
      <c r="F8" s="172" t="s">
        <v>231</v>
      </c>
      <c r="G8" s="172" t="s">
        <v>232</v>
      </c>
      <c r="H8" s="173" t="str">
        <f>CONCATENATE("var. ",RIGHT(G8,2),"/",RIGHT(F8,2))</f>
        <v>var. 26/25</v>
      </c>
      <c r="I8" s="173" t="str">
        <f>CONCATENATE("Cuota s/ total lugares de residencia ",RIGHT(G8,4))</f>
        <v>Cuota s/ total lugares de residencia 2026</v>
      </c>
      <c r="K8" s="186"/>
      <c r="L8" s="172" t="s">
        <v>228</v>
      </c>
      <c r="M8" s="172" t="s">
        <v>229</v>
      </c>
      <c r="N8" s="172" t="s">
        <v>230</v>
      </c>
      <c r="O8" s="172" t="s">
        <v>231</v>
      </c>
      <c r="P8" s="172" t="s">
        <v>232</v>
      </c>
      <c r="Q8" s="173" t="str">
        <f>CONCATENATE("var. ",RIGHT(P8,2),"/",RIGHT(O8,2))</f>
        <v>var. 26/25</v>
      </c>
      <c r="R8" s="173" t="str">
        <f>CONCATENATE("Cuota s/ total lugares de residencia ",RIGHT(P8,4))</f>
        <v>Cuota s/ total lugares de residencia 2026</v>
      </c>
    </row>
    <row r="9" spans="1:18" x14ac:dyDescent="0.25">
      <c r="B9" s="152" t="s">
        <v>45</v>
      </c>
      <c r="C9" s="153"/>
      <c r="D9" s="153"/>
      <c r="E9" s="153"/>
      <c r="F9" s="153"/>
      <c r="G9" s="153"/>
      <c r="H9" s="154"/>
      <c r="I9" s="154"/>
      <c r="K9" s="155" t="s">
        <v>49</v>
      </c>
      <c r="L9" s="174"/>
      <c r="M9" s="174"/>
      <c r="N9" s="174"/>
      <c r="O9" s="174"/>
      <c r="P9" s="174"/>
      <c r="Q9" s="175"/>
      <c r="R9" s="175"/>
    </row>
    <row r="10" spans="1:18" x14ac:dyDescent="0.25">
      <c r="B10" s="156" t="s">
        <v>73</v>
      </c>
      <c r="C10" s="176">
        <v>442696</v>
      </c>
      <c r="D10" s="176">
        <v>458991</v>
      </c>
      <c r="E10" s="176">
        <v>524287</v>
      </c>
      <c r="F10" s="176">
        <v>512690</v>
      </c>
      <c r="G10" s="176">
        <v>505378</v>
      </c>
      <c r="H10" s="177">
        <f t="shared" ref="H10:H22" si="0">IFERROR(G10/F10-1,"-")</f>
        <v>-1.4262029686555211E-2</v>
      </c>
      <c r="I10" s="177">
        <f t="shared" ref="I10:I22" si="1">G10/G$10</f>
        <v>1</v>
      </c>
      <c r="K10" s="156" t="s">
        <v>73</v>
      </c>
      <c r="L10" s="176">
        <v>14291</v>
      </c>
      <c r="M10" s="176">
        <v>8776</v>
      </c>
      <c r="N10" s="176">
        <v>25329</v>
      </c>
      <c r="O10" s="176">
        <v>18520</v>
      </c>
      <c r="P10" s="176">
        <v>16752</v>
      </c>
      <c r="Q10" s="177">
        <f t="shared" ref="Q10:Q22" si="2">IFERROR(P10/O10-1,"-")</f>
        <v>-9.5464362850971929E-2</v>
      </c>
      <c r="R10" s="177">
        <f t="shared" ref="R10:R22" si="3">P10/P$10</f>
        <v>1</v>
      </c>
    </row>
    <row r="11" spans="1:18" x14ac:dyDescent="0.25">
      <c r="B11" s="159" t="s">
        <v>102</v>
      </c>
      <c r="C11" s="160">
        <v>103104</v>
      </c>
      <c r="D11" s="160">
        <v>94324</v>
      </c>
      <c r="E11" s="160">
        <v>114813</v>
      </c>
      <c r="F11" s="160">
        <v>114677</v>
      </c>
      <c r="G11" s="160">
        <v>119994</v>
      </c>
      <c r="H11" s="161">
        <f t="shared" si="0"/>
        <v>4.6365007804529235E-2</v>
      </c>
      <c r="I11" s="161">
        <f t="shared" si="1"/>
        <v>0.23743415819446037</v>
      </c>
      <c r="J11" s="81"/>
      <c r="K11" s="159" t="s">
        <v>102</v>
      </c>
      <c r="L11" s="160">
        <v>3869</v>
      </c>
      <c r="M11" s="160">
        <v>1129</v>
      </c>
      <c r="N11" s="160">
        <v>10543</v>
      </c>
      <c r="O11" s="160">
        <v>5798</v>
      </c>
      <c r="P11" s="160">
        <v>5048</v>
      </c>
      <c r="Q11" s="161">
        <f t="shared" si="2"/>
        <v>-0.12935494998275265</v>
      </c>
      <c r="R11" s="161">
        <f t="shared" si="3"/>
        <v>0.30133715377268389</v>
      </c>
    </row>
    <row r="12" spans="1:18" x14ac:dyDescent="0.25">
      <c r="B12" s="163" t="s">
        <v>108</v>
      </c>
      <c r="C12" s="164">
        <v>43615</v>
      </c>
      <c r="D12" s="164">
        <v>37537</v>
      </c>
      <c r="E12" s="164">
        <v>47905</v>
      </c>
      <c r="F12" s="164">
        <v>44085</v>
      </c>
      <c r="G12" s="164">
        <v>54537</v>
      </c>
      <c r="H12" s="165">
        <f t="shared" si="0"/>
        <v>0.23708744470908472</v>
      </c>
      <c r="I12" s="165">
        <f t="shared" si="1"/>
        <v>0.10791328470966287</v>
      </c>
      <c r="J12" s="81"/>
      <c r="K12" s="163" t="s">
        <v>108</v>
      </c>
      <c r="L12" s="164">
        <v>3000</v>
      </c>
      <c r="M12" s="164">
        <v>159</v>
      </c>
      <c r="N12" s="164">
        <v>7713</v>
      </c>
      <c r="O12" s="164">
        <v>2803</v>
      </c>
      <c r="P12" s="164">
        <v>2591</v>
      </c>
      <c r="Q12" s="165">
        <f t="shared" si="2"/>
        <v>-7.5633250089190196E-2</v>
      </c>
      <c r="R12" s="165">
        <f t="shared" si="3"/>
        <v>0.15466809933142311</v>
      </c>
    </row>
    <row r="13" spans="1:18" x14ac:dyDescent="0.25">
      <c r="B13" s="163" t="s">
        <v>105</v>
      </c>
      <c r="C13" s="164">
        <v>59489</v>
      </c>
      <c r="D13" s="164">
        <v>56787</v>
      </c>
      <c r="E13" s="164">
        <v>66908</v>
      </c>
      <c r="F13" s="164">
        <v>70592</v>
      </c>
      <c r="G13" s="164">
        <v>65457</v>
      </c>
      <c r="H13" s="165">
        <f t="shared" si="0"/>
        <v>-7.274195376246595E-2</v>
      </c>
      <c r="I13" s="165">
        <f t="shared" si="1"/>
        <v>0.12952087348479752</v>
      </c>
      <c r="J13" s="81"/>
      <c r="K13" s="163" t="s">
        <v>105</v>
      </c>
      <c r="L13" s="164">
        <v>869</v>
      </c>
      <c r="M13" s="164">
        <v>970</v>
      </c>
      <c r="N13" s="164">
        <v>2830</v>
      </c>
      <c r="O13" s="164">
        <v>2995</v>
      </c>
      <c r="P13" s="164">
        <v>2457</v>
      </c>
      <c r="Q13" s="165">
        <f t="shared" si="2"/>
        <v>-0.17963272120200335</v>
      </c>
      <c r="R13" s="165">
        <f>P13/P$10</f>
        <v>0.14666905444126074</v>
      </c>
    </row>
    <row r="14" spans="1:18" x14ac:dyDescent="0.25">
      <c r="B14" s="159" t="s">
        <v>112</v>
      </c>
      <c r="C14" s="160">
        <v>339592</v>
      </c>
      <c r="D14" s="160">
        <v>364667</v>
      </c>
      <c r="E14" s="160">
        <v>409474</v>
      </c>
      <c r="F14" s="160">
        <v>398013</v>
      </c>
      <c r="G14" s="160">
        <v>385384</v>
      </c>
      <c r="H14" s="161">
        <f t="shared" si="0"/>
        <v>-3.173011936796033E-2</v>
      </c>
      <c r="I14" s="161">
        <f t="shared" si="1"/>
        <v>0.76256584180553966</v>
      </c>
      <c r="J14" s="81"/>
      <c r="K14" s="159" t="s">
        <v>112</v>
      </c>
      <c r="L14" s="160">
        <v>10422</v>
      </c>
      <c r="M14" s="160">
        <v>7647</v>
      </c>
      <c r="N14" s="160">
        <v>14786</v>
      </c>
      <c r="O14" s="160">
        <v>12722</v>
      </c>
      <c r="P14" s="160">
        <v>11704</v>
      </c>
      <c r="Q14" s="161">
        <f t="shared" si="2"/>
        <v>-8.0018864958339875E-2</v>
      </c>
      <c r="R14" s="161">
        <f t="shared" si="3"/>
        <v>0.69866284622731611</v>
      </c>
    </row>
    <row r="15" spans="1:18" x14ac:dyDescent="0.25">
      <c r="B15" s="163" t="s">
        <v>115</v>
      </c>
      <c r="C15" s="164">
        <v>173101</v>
      </c>
      <c r="D15" s="164">
        <v>191142</v>
      </c>
      <c r="E15" s="164">
        <v>214028</v>
      </c>
      <c r="F15" s="164">
        <v>212568</v>
      </c>
      <c r="G15" s="164">
        <v>202605</v>
      </c>
      <c r="H15" s="165">
        <f t="shared" si="0"/>
        <v>-4.6869707575928676E-2</v>
      </c>
      <c r="I15" s="165">
        <f t="shared" si="1"/>
        <v>0.400897941738659</v>
      </c>
      <c r="J15" s="81"/>
      <c r="K15" s="163" t="s">
        <v>115</v>
      </c>
      <c r="L15" s="164">
        <v>3591</v>
      </c>
      <c r="M15" s="164">
        <v>2862</v>
      </c>
      <c r="N15" s="164">
        <v>6019</v>
      </c>
      <c r="O15" s="164">
        <v>7307</v>
      </c>
      <c r="P15" s="164">
        <v>7451</v>
      </c>
      <c r="Q15" s="165">
        <f t="shared" si="2"/>
        <v>1.9707130149172025E-2</v>
      </c>
      <c r="R15" s="165">
        <f t="shared" si="3"/>
        <v>0.44478271251193885</v>
      </c>
    </row>
    <row r="16" spans="1:18" x14ac:dyDescent="0.25">
      <c r="B16" s="163" t="s">
        <v>118</v>
      </c>
      <c r="C16" s="164">
        <v>30700</v>
      </c>
      <c r="D16" s="164">
        <v>34040</v>
      </c>
      <c r="E16" s="164">
        <v>36056</v>
      </c>
      <c r="F16" s="164">
        <v>32587</v>
      </c>
      <c r="G16" s="164">
        <v>31290</v>
      </c>
      <c r="H16" s="165">
        <f t="shared" si="0"/>
        <v>-3.9801147696934325E-2</v>
      </c>
      <c r="I16" s="165">
        <f t="shared" si="1"/>
        <v>6.1914052451828135E-2</v>
      </c>
      <c r="J16" s="81"/>
      <c r="K16" s="163" t="s">
        <v>118</v>
      </c>
      <c r="L16" s="164">
        <v>505</v>
      </c>
      <c r="M16" s="164">
        <v>467</v>
      </c>
      <c r="N16" s="164">
        <v>415</v>
      </c>
      <c r="O16" s="164">
        <v>692</v>
      </c>
      <c r="P16" s="164">
        <v>614</v>
      </c>
      <c r="Q16" s="165">
        <f t="shared" si="2"/>
        <v>-0.11271676300578037</v>
      </c>
      <c r="R16" s="165">
        <f t="shared" si="3"/>
        <v>3.6652340019102198E-2</v>
      </c>
    </row>
    <row r="17" spans="2:22" x14ac:dyDescent="0.25">
      <c r="B17" s="163" t="s">
        <v>121</v>
      </c>
      <c r="C17" s="164">
        <v>20452</v>
      </c>
      <c r="D17" s="164">
        <v>20168</v>
      </c>
      <c r="E17" s="164">
        <v>23282</v>
      </c>
      <c r="F17" s="164">
        <v>22541</v>
      </c>
      <c r="G17" s="164">
        <v>22409</v>
      </c>
      <c r="H17" s="165">
        <f t="shared" si="0"/>
        <v>-5.8559957410939667E-3</v>
      </c>
      <c r="I17" s="165">
        <f t="shared" si="1"/>
        <v>4.4341067478204432E-2</v>
      </c>
      <c r="J17" s="81"/>
      <c r="K17" s="163" t="s">
        <v>121</v>
      </c>
      <c r="L17" s="164">
        <v>2875</v>
      </c>
      <c r="M17" s="164">
        <v>820</v>
      </c>
      <c r="N17" s="164">
        <v>2292</v>
      </c>
      <c r="O17" s="164">
        <v>1140</v>
      </c>
      <c r="P17" s="164">
        <v>721</v>
      </c>
      <c r="Q17" s="165">
        <f t="shared" si="2"/>
        <v>-0.36754385964912284</v>
      </c>
      <c r="R17" s="165">
        <f t="shared" si="3"/>
        <v>4.30396370582617E-2</v>
      </c>
    </row>
    <row r="18" spans="2:22" x14ac:dyDescent="0.25">
      <c r="B18" s="163" t="s">
        <v>128</v>
      </c>
      <c r="C18" s="164">
        <v>21965</v>
      </c>
      <c r="D18" s="164">
        <v>17389</v>
      </c>
      <c r="E18" s="164">
        <v>19718</v>
      </c>
      <c r="F18" s="164">
        <v>15139</v>
      </c>
      <c r="G18" s="164">
        <v>15544</v>
      </c>
      <c r="H18" s="165">
        <f t="shared" si="0"/>
        <v>2.6752097232313865E-2</v>
      </c>
      <c r="I18" s="165">
        <f t="shared" si="1"/>
        <v>3.0757175816913281E-2</v>
      </c>
      <c r="J18" s="81"/>
      <c r="K18" s="163" t="s">
        <v>128</v>
      </c>
      <c r="L18" s="164">
        <v>239</v>
      </c>
      <c r="M18" s="164">
        <v>342</v>
      </c>
      <c r="N18" s="164">
        <v>845</v>
      </c>
      <c r="O18" s="164">
        <v>333</v>
      </c>
      <c r="P18" s="164">
        <v>393</v>
      </c>
      <c r="Q18" s="165">
        <f t="shared" si="2"/>
        <v>0.18018018018018012</v>
      </c>
      <c r="R18" s="165">
        <f t="shared" si="3"/>
        <v>2.3459885386819486E-2</v>
      </c>
    </row>
    <row r="19" spans="2:22" x14ac:dyDescent="0.25">
      <c r="B19" s="163" t="s">
        <v>124</v>
      </c>
      <c r="C19" s="164">
        <v>11030</v>
      </c>
      <c r="D19" s="164">
        <v>13476</v>
      </c>
      <c r="E19" s="164">
        <v>13485</v>
      </c>
      <c r="F19" s="164">
        <v>12855</v>
      </c>
      <c r="G19" s="164">
        <v>13188</v>
      </c>
      <c r="H19" s="165">
        <f t="shared" si="0"/>
        <v>2.5904317386231002E-2</v>
      </c>
      <c r="I19" s="165">
        <f t="shared" si="1"/>
        <v>2.6095318751508771E-2</v>
      </c>
      <c r="J19" s="81"/>
      <c r="K19" s="163" t="s">
        <v>124</v>
      </c>
      <c r="L19" s="164">
        <v>32</v>
      </c>
      <c r="M19" s="164">
        <v>273</v>
      </c>
      <c r="N19" s="164">
        <v>476</v>
      </c>
      <c r="O19" s="164">
        <v>267</v>
      </c>
      <c r="P19" s="164">
        <v>154</v>
      </c>
      <c r="Q19" s="165">
        <f t="shared" si="2"/>
        <v>-0.42322097378277157</v>
      </c>
      <c r="R19" s="165">
        <f t="shared" si="3"/>
        <v>9.1929321872015277E-3</v>
      </c>
    </row>
    <row r="20" spans="2:22" x14ac:dyDescent="0.25">
      <c r="B20" s="163" t="s">
        <v>133</v>
      </c>
      <c r="C20" s="164">
        <v>1268</v>
      </c>
      <c r="D20" s="164">
        <v>1329</v>
      </c>
      <c r="E20" s="164">
        <v>1674</v>
      </c>
      <c r="F20" s="164">
        <v>1675</v>
      </c>
      <c r="G20" s="164">
        <v>1278</v>
      </c>
      <c r="H20" s="165">
        <f t="shared" si="0"/>
        <v>-0.23701492537313429</v>
      </c>
      <c r="I20" s="165">
        <f t="shared" si="1"/>
        <v>2.5288002247822422E-3</v>
      </c>
      <c r="J20" s="81"/>
      <c r="K20" s="163" t="s">
        <v>133</v>
      </c>
      <c r="L20" s="164">
        <v>2</v>
      </c>
      <c r="M20" s="164">
        <v>1</v>
      </c>
      <c r="N20" s="164">
        <v>0</v>
      </c>
      <c r="O20" s="164">
        <v>0</v>
      </c>
      <c r="P20" s="164">
        <v>37</v>
      </c>
      <c r="Q20" s="165" t="str">
        <f t="shared" si="2"/>
        <v>-</v>
      </c>
      <c r="R20" s="165">
        <f t="shared" si="3"/>
        <v>2.2086914995224451E-3</v>
      </c>
    </row>
    <row r="21" spans="2:22" x14ac:dyDescent="0.25">
      <c r="B21" s="163" t="s">
        <v>136</v>
      </c>
      <c r="C21" s="164">
        <v>569</v>
      </c>
      <c r="D21" s="164">
        <v>1057</v>
      </c>
      <c r="E21" s="164">
        <v>607</v>
      </c>
      <c r="F21" s="164">
        <v>733</v>
      </c>
      <c r="G21" s="164">
        <v>598</v>
      </c>
      <c r="H21" s="165">
        <f t="shared" si="0"/>
        <v>-0.18417462482946789</v>
      </c>
      <c r="I21" s="165">
        <f t="shared" si="1"/>
        <v>1.1832727186383261E-3</v>
      </c>
      <c r="J21" s="81"/>
      <c r="K21" s="163" t="s">
        <v>136</v>
      </c>
      <c r="L21" s="164">
        <v>13</v>
      </c>
      <c r="M21" s="164">
        <v>28</v>
      </c>
      <c r="N21" s="164">
        <v>22</v>
      </c>
      <c r="O21" s="164">
        <v>7</v>
      </c>
      <c r="P21" s="164">
        <v>20</v>
      </c>
      <c r="Q21" s="165">
        <f t="shared" si="2"/>
        <v>1.8571428571428572</v>
      </c>
      <c r="R21" s="165">
        <f t="shared" si="3"/>
        <v>1.1938872970391596E-3</v>
      </c>
    </row>
    <row r="22" spans="2:22" x14ac:dyDescent="0.25">
      <c r="B22" s="168" t="s">
        <v>149</v>
      </c>
      <c r="C22" s="169">
        <f>C14-SUM(C15:C21)</f>
        <v>80507</v>
      </c>
      <c r="D22" s="169">
        <f>D14-SUM(D15:D21)</f>
        <v>86066</v>
      </c>
      <c r="E22" s="169">
        <f>E14-SUM(E15:E21)</f>
        <v>100624</v>
      </c>
      <c r="F22" s="169">
        <f>F14-SUM(F15:F21)</f>
        <v>99915</v>
      </c>
      <c r="G22" s="169">
        <f>G14-SUM(G15:G21)</f>
        <v>98472</v>
      </c>
      <c r="H22" s="170">
        <f t="shared" si="0"/>
        <v>-1.4442275934544391E-2</v>
      </c>
      <c r="I22" s="170">
        <f t="shared" si="1"/>
        <v>0.19484821262500543</v>
      </c>
      <c r="J22" s="81"/>
      <c r="K22" s="168" t="s">
        <v>149</v>
      </c>
      <c r="L22" s="169">
        <f>L14-SUM(L15:L21)</f>
        <v>3165</v>
      </c>
      <c r="M22" s="169">
        <f>M14-SUM(M15:M21)</f>
        <v>2854</v>
      </c>
      <c r="N22" s="169">
        <f>N14-SUM(N15:N21)</f>
        <v>4717</v>
      </c>
      <c r="O22" s="169">
        <f>O14-SUM(O15:O21)</f>
        <v>2976</v>
      </c>
      <c r="P22" s="169">
        <f>P14-SUM(P15:P21)</f>
        <v>2314</v>
      </c>
      <c r="Q22" s="170">
        <f t="shared" si="2"/>
        <v>-0.22244623655913975</v>
      </c>
      <c r="R22" s="170">
        <f t="shared" si="3"/>
        <v>0.13813276026743077</v>
      </c>
    </row>
    <row r="23" spans="2:22" x14ac:dyDescent="0.25">
      <c r="B23" s="155" t="s">
        <v>46</v>
      </c>
      <c r="C23" s="174"/>
      <c r="D23" s="174"/>
      <c r="E23" s="174"/>
      <c r="F23" s="174"/>
      <c r="G23" s="174"/>
      <c r="H23" s="175"/>
      <c r="I23" s="175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</row>
    <row r="24" spans="2:22" x14ac:dyDescent="0.25">
      <c r="B24" s="156" t="s">
        <v>73</v>
      </c>
      <c r="C24" s="176">
        <v>173757</v>
      </c>
      <c r="D24" s="176">
        <v>180265</v>
      </c>
      <c r="E24" s="176">
        <v>191773</v>
      </c>
      <c r="F24" s="176">
        <v>179959</v>
      </c>
      <c r="G24" s="176">
        <v>179117</v>
      </c>
      <c r="H24" s="177">
        <f t="shared" ref="H24:H36" si="4">IFERROR(G24/F24-1,"-")</f>
        <v>-4.6788435143561014E-3</v>
      </c>
      <c r="I24" s="177">
        <f t="shared" ref="I24:I36" si="5">G24/G$10</f>
        <v>0.3544218387029115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</row>
    <row r="25" spans="2:22" x14ac:dyDescent="0.25">
      <c r="B25" s="159" t="s">
        <v>102</v>
      </c>
      <c r="C25" s="160">
        <v>22911</v>
      </c>
      <c r="D25" s="160">
        <v>16892</v>
      </c>
      <c r="E25" s="160">
        <v>16677</v>
      </c>
      <c r="F25" s="160">
        <v>16929</v>
      </c>
      <c r="G25" s="160">
        <v>17265</v>
      </c>
      <c r="H25" s="161">
        <f t="shared" si="4"/>
        <v>1.9847598794967114E-2</v>
      </c>
      <c r="I25" s="161">
        <f t="shared" si="5"/>
        <v>3.4162547637609869E-2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</row>
    <row r="26" spans="2:22" x14ac:dyDescent="0.25">
      <c r="B26" s="163" t="s">
        <v>108</v>
      </c>
      <c r="C26" s="164">
        <v>10418</v>
      </c>
      <c r="D26" s="164">
        <v>7310</v>
      </c>
      <c r="E26" s="164">
        <v>6365</v>
      </c>
      <c r="F26" s="164">
        <v>8059</v>
      </c>
      <c r="G26" s="164">
        <v>8875</v>
      </c>
      <c r="H26" s="165">
        <f t="shared" si="4"/>
        <v>0.10125325722794387</v>
      </c>
      <c r="I26" s="165">
        <f t="shared" si="5"/>
        <v>1.7561112672098905E-2</v>
      </c>
    </row>
    <row r="27" spans="2:22" x14ac:dyDescent="0.25">
      <c r="B27" s="163" t="s">
        <v>105</v>
      </c>
      <c r="C27" s="164">
        <v>12493</v>
      </c>
      <c r="D27" s="164">
        <v>9582</v>
      </c>
      <c r="E27" s="164">
        <v>10312</v>
      </c>
      <c r="F27" s="164">
        <v>8870</v>
      </c>
      <c r="G27" s="164">
        <v>8390</v>
      </c>
      <c r="H27" s="165">
        <f t="shared" si="4"/>
        <v>-5.4114994363021474E-2</v>
      </c>
      <c r="I27" s="165">
        <f t="shared" si="5"/>
        <v>1.6601434965510965E-2</v>
      </c>
    </row>
    <row r="28" spans="2:22" x14ac:dyDescent="0.25">
      <c r="B28" s="159" t="s">
        <v>112</v>
      </c>
      <c r="C28" s="160">
        <v>150846</v>
      </c>
      <c r="D28" s="160">
        <v>163373</v>
      </c>
      <c r="E28" s="160">
        <v>175096</v>
      </c>
      <c r="F28" s="160">
        <v>163030</v>
      </c>
      <c r="G28" s="160">
        <v>161852</v>
      </c>
      <c r="H28" s="161">
        <f t="shared" si="4"/>
        <v>-7.2256639882229967E-3</v>
      </c>
      <c r="I28" s="161">
        <f t="shared" si="5"/>
        <v>0.3202592910653016</v>
      </c>
    </row>
    <row r="29" spans="2:22" x14ac:dyDescent="0.25">
      <c r="B29" s="163" t="s">
        <v>115</v>
      </c>
      <c r="C29" s="164">
        <v>81442</v>
      </c>
      <c r="D29" s="164">
        <v>90898</v>
      </c>
      <c r="E29" s="164">
        <v>100258</v>
      </c>
      <c r="F29" s="164">
        <v>93939</v>
      </c>
      <c r="G29" s="164">
        <v>90931</v>
      </c>
      <c r="H29" s="165">
        <f t="shared" si="4"/>
        <v>-3.2020779441978342E-2</v>
      </c>
      <c r="I29" s="165">
        <f t="shared" si="5"/>
        <v>0.17992670832525356</v>
      </c>
    </row>
    <row r="30" spans="2:22" x14ac:dyDescent="0.25">
      <c r="B30" s="163" t="s">
        <v>118</v>
      </c>
      <c r="C30" s="164">
        <v>15556</v>
      </c>
      <c r="D30" s="164">
        <v>16956</v>
      </c>
      <c r="E30" s="164">
        <v>16630</v>
      </c>
      <c r="F30" s="164">
        <v>14525</v>
      </c>
      <c r="G30" s="164">
        <v>14727</v>
      </c>
      <c r="H30" s="165">
        <f t="shared" si="4"/>
        <v>1.390705679862303E-2</v>
      </c>
      <c r="I30" s="165">
        <f t="shared" si="5"/>
        <v>2.9140564092619781E-2</v>
      </c>
    </row>
    <row r="31" spans="2:22" x14ac:dyDescent="0.25">
      <c r="B31" s="163" t="s">
        <v>121</v>
      </c>
      <c r="C31" s="164">
        <v>6804</v>
      </c>
      <c r="D31" s="164">
        <v>6506</v>
      </c>
      <c r="E31" s="164">
        <v>5838</v>
      </c>
      <c r="F31" s="164">
        <v>5203</v>
      </c>
      <c r="G31" s="164">
        <v>6278</v>
      </c>
      <c r="H31" s="165">
        <f t="shared" si="4"/>
        <v>0.20661157024793386</v>
      </c>
      <c r="I31" s="165">
        <f t="shared" si="5"/>
        <v>1.2422384828781625E-2</v>
      </c>
    </row>
    <row r="32" spans="2:22" x14ac:dyDescent="0.25">
      <c r="B32" s="163" t="s">
        <v>128</v>
      </c>
      <c r="C32" s="164">
        <v>10442</v>
      </c>
      <c r="D32" s="164">
        <v>8681</v>
      </c>
      <c r="E32" s="164">
        <v>8885</v>
      </c>
      <c r="F32" s="164">
        <v>7307</v>
      </c>
      <c r="G32" s="164">
        <v>7313</v>
      </c>
      <c r="H32" s="165">
        <f t="shared" si="4"/>
        <v>8.2113042288223248E-4</v>
      </c>
      <c r="I32" s="165">
        <f t="shared" si="5"/>
        <v>1.4470356841809497E-2</v>
      </c>
    </row>
    <row r="33" spans="2:9" x14ac:dyDescent="0.25">
      <c r="B33" s="163" t="s">
        <v>124</v>
      </c>
      <c r="C33" s="164">
        <v>6603</v>
      </c>
      <c r="D33" s="164">
        <v>7452</v>
      </c>
      <c r="E33" s="164">
        <v>6962</v>
      </c>
      <c r="F33" s="164">
        <v>6785</v>
      </c>
      <c r="G33" s="164">
        <v>7389</v>
      </c>
      <c r="H33" s="165">
        <f t="shared" si="4"/>
        <v>8.9019896831245449E-2</v>
      </c>
      <c r="I33" s="165">
        <f t="shared" si="5"/>
        <v>1.4620739327790287E-2</v>
      </c>
    </row>
    <row r="34" spans="2:9" x14ac:dyDescent="0.25">
      <c r="B34" s="163" t="s">
        <v>133</v>
      </c>
      <c r="C34" s="164">
        <v>589</v>
      </c>
      <c r="D34" s="164">
        <v>533</v>
      </c>
      <c r="E34" s="164">
        <v>768</v>
      </c>
      <c r="F34" s="164">
        <v>906</v>
      </c>
      <c r="G34" s="164">
        <v>542</v>
      </c>
      <c r="H34" s="165">
        <f t="shared" si="4"/>
        <v>-0.40176600441501109</v>
      </c>
      <c r="I34" s="165">
        <f t="shared" si="5"/>
        <v>1.072464571073533E-3</v>
      </c>
    </row>
    <row r="35" spans="2:9" x14ac:dyDescent="0.25">
      <c r="B35" s="163" t="s">
        <v>136</v>
      </c>
      <c r="C35" s="164">
        <v>272</v>
      </c>
      <c r="D35" s="164">
        <v>386</v>
      </c>
      <c r="E35" s="164">
        <v>210</v>
      </c>
      <c r="F35" s="164">
        <v>135</v>
      </c>
      <c r="G35" s="164">
        <v>147</v>
      </c>
      <c r="H35" s="165">
        <f t="shared" si="4"/>
        <v>8.8888888888888795E-2</v>
      </c>
      <c r="I35" s="165">
        <f t="shared" si="5"/>
        <v>2.9087138735758183E-4</v>
      </c>
    </row>
    <row r="36" spans="2:9" x14ac:dyDescent="0.25">
      <c r="B36" s="168" t="s">
        <v>149</v>
      </c>
      <c r="C36" s="169">
        <f>C28-SUM(C29:C35)</f>
        <v>29138</v>
      </c>
      <c r="D36" s="169">
        <f>D28-SUM(D29:D35)</f>
        <v>31961</v>
      </c>
      <c r="E36" s="169">
        <f>E28-SUM(E29:E35)</f>
        <v>35545</v>
      </c>
      <c r="F36" s="169">
        <f>F28-SUM(F29:F35)</f>
        <v>34230</v>
      </c>
      <c r="G36" s="169">
        <f>G28-SUM(G29:G35)</f>
        <v>34525</v>
      </c>
      <c r="H36" s="170">
        <f t="shared" si="4"/>
        <v>8.618171194858304E-3</v>
      </c>
      <c r="I36" s="170">
        <f t="shared" si="5"/>
        <v>6.8315201690615737E-2</v>
      </c>
    </row>
    <row r="37" spans="2:9" x14ac:dyDescent="0.25">
      <c r="B37" s="155" t="s">
        <v>47</v>
      </c>
      <c r="C37" s="174"/>
      <c r="D37" s="174"/>
      <c r="E37" s="174"/>
      <c r="F37" s="174"/>
      <c r="G37" s="174"/>
      <c r="H37" s="175"/>
      <c r="I37" s="175"/>
    </row>
    <row r="38" spans="2:9" x14ac:dyDescent="0.25">
      <c r="B38" s="156" t="s">
        <v>73</v>
      </c>
      <c r="C38" s="176">
        <v>114893</v>
      </c>
      <c r="D38" s="176">
        <v>115342</v>
      </c>
      <c r="E38" s="176">
        <v>130601</v>
      </c>
      <c r="F38" s="176">
        <v>135429</v>
      </c>
      <c r="G38" s="176">
        <v>137806</v>
      </c>
      <c r="H38" s="177">
        <f t="shared" ref="H38:H50" si="6">IFERROR(G38/F38-1,"-")</f>
        <v>1.7551632220573099E-2</v>
      </c>
      <c r="I38" s="177">
        <f t="shared" ref="I38:I50" si="7">G38/G$10</f>
        <v>0.27267906398774777</v>
      </c>
    </row>
    <row r="39" spans="2:9" x14ac:dyDescent="0.25">
      <c r="B39" s="159" t="s">
        <v>102</v>
      </c>
      <c r="C39" s="160">
        <v>10994</v>
      </c>
      <c r="D39" s="160">
        <v>8924</v>
      </c>
      <c r="E39" s="160">
        <v>10599</v>
      </c>
      <c r="F39" s="160">
        <v>10411</v>
      </c>
      <c r="G39" s="160">
        <v>14462</v>
      </c>
      <c r="H39" s="161">
        <f t="shared" si="6"/>
        <v>0.38910767457496886</v>
      </c>
      <c r="I39" s="161">
        <f t="shared" si="7"/>
        <v>2.8616204108607813E-2</v>
      </c>
    </row>
    <row r="40" spans="2:9" x14ac:dyDescent="0.25">
      <c r="B40" s="163" t="s">
        <v>108</v>
      </c>
      <c r="C40" s="164">
        <v>5017</v>
      </c>
      <c r="D40" s="164">
        <v>4156</v>
      </c>
      <c r="E40" s="164">
        <v>4598</v>
      </c>
      <c r="F40" s="164">
        <v>3835</v>
      </c>
      <c r="G40" s="164">
        <v>7623</v>
      </c>
      <c r="H40" s="165">
        <f t="shared" si="6"/>
        <v>0.98774445893089968</v>
      </c>
      <c r="I40" s="165">
        <f t="shared" si="7"/>
        <v>1.5083759087257459E-2</v>
      </c>
    </row>
    <row r="41" spans="2:9" x14ac:dyDescent="0.25">
      <c r="B41" s="163" t="s">
        <v>105</v>
      </c>
      <c r="C41" s="164">
        <v>5977</v>
      </c>
      <c r="D41" s="164">
        <v>4768</v>
      </c>
      <c r="E41" s="164">
        <v>6001</v>
      </c>
      <c r="F41" s="164">
        <v>6576</v>
      </c>
      <c r="G41" s="164">
        <v>6839</v>
      </c>
      <c r="H41" s="165">
        <f t="shared" si="6"/>
        <v>3.9993917274939284E-2</v>
      </c>
      <c r="I41" s="165">
        <f t="shared" si="7"/>
        <v>1.3532445021350356E-2</v>
      </c>
    </row>
    <row r="42" spans="2:9" x14ac:dyDescent="0.25">
      <c r="B42" s="159" t="s">
        <v>112</v>
      </c>
      <c r="C42" s="160">
        <v>103899</v>
      </c>
      <c r="D42" s="160">
        <v>106418</v>
      </c>
      <c r="E42" s="160">
        <v>120002</v>
      </c>
      <c r="F42" s="160">
        <v>125018</v>
      </c>
      <c r="G42" s="160">
        <v>123344</v>
      </c>
      <c r="H42" s="161">
        <f t="shared" si="6"/>
        <v>-1.3390071829656569E-2</v>
      </c>
      <c r="I42" s="161">
        <f t="shared" si="7"/>
        <v>0.24406285987913998</v>
      </c>
    </row>
    <row r="43" spans="2:9" x14ac:dyDescent="0.25">
      <c r="B43" s="163" t="s">
        <v>115</v>
      </c>
      <c r="C43" s="164">
        <v>61203</v>
      </c>
      <c r="D43" s="164">
        <v>64373</v>
      </c>
      <c r="E43" s="164">
        <v>72308</v>
      </c>
      <c r="F43" s="164">
        <v>76481</v>
      </c>
      <c r="G43" s="164">
        <v>72803</v>
      </c>
      <c r="H43" s="165">
        <f t="shared" si="6"/>
        <v>-4.8090375387351059E-2</v>
      </c>
      <c r="I43" s="165">
        <f t="shared" si="7"/>
        <v>0.14405652798499341</v>
      </c>
    </row>
    <row r="44" spans="2:9" x14ac:dyDescent="0.25">
      <c r="B44" s="163" t="s">
        <v>118</v>
      </c>
      <c r="C44" s="164">
        <v>2310</v>
      </c>
      <c r="D44" s="164">
        <v>2571</v>
      </c>
      <c r="E44" s="164">
        <v>3135</v>
      </c>
      <c r="F44" s="164">
        <v>3201</v>
      </c>
      <c r="G44" s="164">
        <v>3464</v>
      </c>
      <c r="H44" s="165">
        <f t="shared" si="6"/>
        <v>8.2161824429865637E-2</v>
      </c>
      <c r="I44" s="165">
        <f t="shared" si="7"/>
        <v>6.8542754136507724E-3</v>
      </c>
    </row>
    <row r="45" spans="2:9" x14ac:dyDescent="0.25">
      <c r="B45" s="163" t="s">
        <v>121</v>
      </c>
      <c r="C45" s="164">
        <v>2632</v>
      </c>
      <c r="D45" s="164">
        <v>2924</v>
      </c>
      <c r="E45" s="164">
        <v>2809</v>
      </c>
      <c r="F45" s="164">
        <v>2936</v>
      </c>
      <c r="G45" s="164">
        <v>3764</v>
      </c>
      <c r="H45" s="165">
        <f t="shared" si="6"/>
        <v>0.28201634877384185</v>
      </c>
      <c r="I45" s="165">
        <f t="shared" si="7"/>
        <v>7.4478904898907352E-3</v>
      </c>
    </row>
    <row r="46" spans="2:9" x14ac:dyDescent="0.25">
      <c r="B46" s="163" t="s">
        <v>128</v>
      </c>
      <c r="C46" s="164">
        <v>7782</v>
      </c>
      <c r="D46" s="164">
        <v>5608</v>
      </c>
      <c r="E46" s="164">
        <v>6694</v>
      </c>
      <c r="F46" s="164">
        <v>5005</v>
      </c>
      <c r="G46" s="164">
        <v>5634</v>
      </c>
      <c r="H46" s="165">
        <f t="shared" si="6"/>
        <v>0.12567432567432557</v>
      </c>
      <c r="I46" s="165">
        <f t="shared" si="7"/>
        <v>1.1148091131786504E-2</v>
      </c>
    </row>
    <row r="47" spans="2:9" x14ac:dyDescent="0.25">
      <c r="B47" s="163" t="s">
        <v>124</v>
      </c>
      <c r="C47" s="164">
        <v>3107</v>
      </c>
      <c r="D47" s="164">
        <v>4015</v>
      </c>
      <c r="E47" s="164">
        <v>3954</v>
      </c>
      <c r="F47" s="164">
        <v>4000</v>
      </c>
      <c r="G47" s="164">
        <v>3879</v>
      </c>
      <c r="H47" s="165">
        <f t="shared" si="6"/>
        <v>-3.0249999999999999E-2</v>
      </c>
      <c r="I47" s="165">
        <f t="shared" si="7"/>
        <v>7.6754429357827215E-3</v>
      </c>
    </row>
    <row r="48" spans="2:9" x14ac:dyDescent="0.25">
      <c r="B48" s="163" t="s">
        <v>133</v>
      </c>
      <c r="C48" s="164">
        <v>501</v>
      </c>
      <c r="D48" s="164">
        <v>466</v>
      </c>
      <c r="E48" s="164">
        <v>658</v>
      </c>
      <c r="F48" s="164">
        <v>558</v>
      </c>
      <c r="G48" s="164">
        <v>395</v>
      </c>
      <c r="H48" s="165">
        <f t="shared" si="6"/>
        <v>-0.29211469534050183</v>
      </c>
      <c r="I48" s="165">
        <f t="shared" si="7"/>
        <v>7.8159318371595122E-4</v>
      </c>
    </row>
    <row r="49" spans="2:9" x14ac:dyDescent="0.25">
      <c r="B49" s="163" t="s">
        <v>136</v>
      </c>
      <c r="C49" s="164">
        <v>117</v>
      </c>
      <c r="D49" s="164">
        <v>387</v>
      </c>
      <c r="E49" s="164">
        <v>159</v>
      </c>
      <c r="F49" s="164">
        <v>188</v>
      </c>
      <c r="G49" s="164">
        <v>131</v>
      </c>
      <c r="H49" s="165">
        <f t="shared" si="6"/>
        <v>-0.30319148936170215</v>
      </c>
      <c r="I49" s="165">
        <f t="shared" si="7"/>
        <v>2.592119166247838E-4</v>
      </c>
    </row>
    <row r="50" spans="2:9" x14ac:dyDescent="0.25">
      <c r="B50" s="168" t="s">
        <v>149</v>
      </c>
      <c r="C50" s="169">
        <f>C42-SUM(C43:C49)</f>
        <v>26247</v>
      </c>
      <c r="D50" s="169">
        <f>D42-SUM(D43:D49)</f>
        <v>26074</v>
      </c>
      <c r="E50" s="169">
        <f>E42-SUM(E43:E49)</f>
        <v>30285</v>
      </c>
      <c r="F50" s="169">
        <f>F42-SUM(F43:F49)</f>
        <v>32649</v>
      </c>
      <c r="G50" s="169">
        <f>G42-SUM(G43:G49)</f>
        <v>33274</v>
      </c>
      <c r="H50" s="170">
        <f t="shared" si="6"/>
        <v>1.91430059113602E-2</v>
      </c>
      <c r="I50" s="170">
        <f t="shared" si="7"/>
        <v>6.5839826822695097E-2</v>
      </c>
    </row>
    <row r="51" spans="2:9" x14ac:dyDescent="0.25">
      <c r="B51" s="155" t="s">
        <v>48</v>
      </c>
      <c r="C51" s="174"/>
      <c r="D51" s="174"/>
      <c r="E51" s="174"/>
      <c r="F51" s="174"/>
      <c r="G51" s="174"/>
      <c r="H51" s="175"/>
      <c r="I51" s="175"/>
    </row>
    <row r="52" spans="2:9" x14ac:dyDescent="0.25">
      <c r="B52" s="156" t="s">
        <v>73</v>
      </c>
      <c r="C52" s="176">
        <v>2720</v>
      </c>
      <c r="D52" s="176">
        <v>3840</v>
      </c>
      <c r="E52" s="176">
        <v>2122</v>
      </c>
      <c r="F52" s="176">
        <v>2937</v>
      </c>
      <c r="G52" s="176">
        <v>4079</v>
      </c>
      <c r="H52" s="177">
        <f t="shared" ref="H52:H64" si="8">IFERROR(G52/F52-1,"-")</f>
        <v>0.38883214164113045</v>
      </c>
      <c r="I52" s="177">
        <f t="shared" ref="I52:I64" si="9">G52/G$10</f>
        <v>8.0711863199426966E-3</v>
      </c>
    </row>
    <row r="53" spans="2:9" x14ac:dyDescent="0.25">
      <c r="B53" s="159" t="s">
        <v>102</v>
      </c>
      <c r="C53" s="160">
        <v>547</v>
      </c>
      <c r="D53" s="160">
        <v>2113</v>
      </c>
      <c r="E53" s="160">
        <v>663</v>
      </c>
      <c r="F53" s="160">
        <v>587</v>
      </c>
      <c r="G53" s="160">
        <v>1820</v>
      </c>
      <c r="H53" s="161">
        <f t="shared" si="8"/>
        <v>2.1005110732538332</v>
      </c>
      <c r="I53" s="161">
        <f t="shared" si="9"/>
        <v>3.6012647958557752E-3</v>
      </c>
    </row>
    <row r="54" spans="2:9" x14ac:dyDescent="0.25">
      <c r="B54" s="163" t="s">
        <v>108</v>
      </c>
      <c r="C54" s="164">
        <v>264</v>
      </c>
      <c r="D54" s="164">
        <v>1635</v>
      </c>
      <c r="E54" s="164">
        <v>541</v>
      </c>
      <c r="F54" s="164">
        <v>339</v>
      </c>
      <c r="G54" s="164">
        <v>984</v>
      </c>
      <c r="H54" s="165">
        <f t="shared" si="8"/>
        <v>1.9026548672566372</v>
      </c>
      <c r="I54" s="165">
        <f t="shared" si="9"/>
        <v>1.9470574500670785E-3</v>
      </c>
    </row>
    <row r="55" spans="2:9" x14ac:dyDescent="0.25">
      <c r="B55" s="163" t="s">
        <v>105</v>
      </c>
      <c r="C55" s="164">
        <v>283</v>
      </c>
      <c r="D55" s="164">
        <v>478</v>
      </c>
      <c r="E55" s="164">
        <v>122</v>
      </c>
      <c r="F55" s="164">
        <v>248</v>
      </c>
      <c r="G55" s="164">
        <v>836</v>
      </c>
      <c r="H55" s="165">
        <f t="shared" si="8"/>
        <v>2.370967741935484</v>
      </c>
      <c r="I55" s="165">
        <f t="shared" si="9"/>
        <v>1.6542073457886967E-3</v>
      </c>
    </row>
    <row r="56" spans="2:9" x14ac:dyDescent="0.25">
      <c r="B56" s="159" t="s">
        <v>112</v>
      </c>
      <c r="C56" s="160">
        <v>2173</v>
      </c>
      <c r="D56" s="160">
        <v>1727</v>
      </c>
      <c r="E56" s="160">
        <v>1459</v>
      </c>
      <c r="F56" s="160">
        <v>2350</v>
      </c>
      <c r="G56" s="160">
        <v>2259</v>
      </c>
      <c r="H56" s="161">
        <f t="shared" si="8"/>
        <v>-3.8723404255319172E-2</v>
      </c>
      <c r="I56" s="161">
        <f t="shared" si="9"/>
        <v>4.4699215240869214E-3</v>
      </c>
    </row>
    <row r="57" spans="2:9" x14ac:dyDescent="0.25">
      <c r="B57" s="163" t="s">
        <v>115</v>
      </c>
      <c r="C57" s="164">
        <v>962</v>
      </c>
      <c r="D57" s="164">
        <v>763</v>
      </c>
      <c r="E57" s="164">
        <v>898</v>
      </c>
      <c r="F57" s="164">
        <v>1042</v>
      </c>
      <c r="G57" s="164">
        <v>629</v>
      </c>
      <c r="H57" s="165">
        <f t="shared" si="8"/>
        <v>-0.39635316698656431</v>
      </c>
      <c r="I57" s="165">
        <f t="shared" si="9"/>
        <v>1.2446129431831223E-3</v>
      </c>
    </row>
    <row r="58" spans="2:9" x14ac:dyDescent="0.25">
      <c r="B58" s="163" t="s">
        <v>118</v>
      </c>
      <c r="C58" s="164">
        <v>346</v>
      </c>
      <c r="D58" s="164">
        <v>139</v>
      </c>
      <c r="E58" s="164">
        <v>99</v>
      </c>
      <c r="F58" s="164">
        <v>292</v>
      </c>
      <c r="G58" s="164">
        <v>333</v>
      </c>
      <c r="H58" s="165">
        <f t="shared" si="8"/>
        <v>0.1404109589041096</v>
      </c>
      <c r="I58" s="165">
        <f t="shared" si="9"/>
        <v>6.5891273462635887E-4</v>
      </c>
    </row>
    <row r="59" spans="2:9" x14ac:dyDescent="0.25">
      <c r="B59" s="163" t="s">
        <v>121</v>
      </c>
      <c r="C59" s="164">
        <v>196</v>
      </c>
      <c r="D59" s="164">
        <v>163</v>
      </c>
      <c r="E59" s="164">
        <v>76</v>
      </c>
      <c r="F59" s="164">
        <v>156</v>
      </c>
      <c r="G59" s="164">
        <v>334</v>
      </c>
      <c r="H59" s="165">
        <f t="shared" si="8"/>
        <v>1.141025641025641</v>
      </c>
      <c r="I59" s="165">
        <f t="shared" si="9"/>
        <v>6.6089145154715875E-4</v>
      </c>
    </row>
    <row r="60" spans="2:9" x14ac:dyDescent="0.25">
      <c r="B60" s="163" t="s">
        <v>128</v>
      </c>
      <c r="C60" s="164">
        <v>52</v>
      </c>
      <c r="D60" s="164">
        <v>23</v>
      </c>
      <c r="E60" s="164">
        <v>27</v>
      </c>
      <c r="F60" s="164">
        <v>43</v>
      </c>
      <c r="G60" s="164">
        <v>52</v>
      </c>
      <c r="H60" s="165">
        <f t="shared" si="8"/>
        <v>0.20930232558139528</v>
      </c>
      <c r="I60" s="165">
        <f t="shared" si="9"/>
        <v>1.0289327988159357E-4</v>
      </c>
    </row>
    <row r="61" spans="2:9" x14ac:dyDescent="0.25">
      <c r="B61" s="163" t="s">
        <v>124</v>
      </c>
      <c r="C61" s="164">
        <v>22</v>
      </c>
      <c r="D61" s="164">
        <v>43</v>
      </c>
      <c r="E61" s="164">
        <v>9</v>
      </c>
      <c r="F61" s="164">
        <v>42</v>
      </c>
      <c r="G61" s="164">
        <v>84</v>
      </c>
      <c r="H61" s="165">
        <f t="shared" si="8"/>
        <v>1</v>
      </c>
      <c r="I61" s="165">
        <f t="shared" si="9"/>
        <v>1.6621222134718963E-4</v>
      </c>
    </row>
    <row r="62" spans="2:9" x14ac:dyDescent="0.25">
      <c r="B62" s="163" t="s">
        <v>133</v>
      </c>
      <c r="C62" s="164">
        <v>2</v>
      </c>
      <c r="D62" s="164">
        <v>4</v>
      </c>
      <c r="E62" s="164">
        <v>0</v>
      </c>
      <c r="F62" s="164">
        <v>3</v>
      </c>
      <c r="G62" s="164">
        <v>1</v>
      </c>
      <c r="H62" s="165">
        <f t="shared" si="8"/>
        <v>-0.66666666666666674</v>
      </c>
      <c r="I62" s="165">
        <f t="shared" si="9"/>
        <v>1.9787169207998767E-6</v>
      </c>
    </row>
    <row r="63" spans="2:9" x14ac:dyDescent="0.25">
      <c r="B63" s="163" t="s">
        <v>136</v>
      </c>
      <c r="C63" s="164">
        <v>2</v>
      </c>
      <c r="D63" s="164">
        <v>1</v>
      </c>
      <c r="E63" s="164">
        <v>0</v>
      </c>
      <c r="F63" s="164">
        <v>212</v>
      </c>
      <c r="G63" s="164">
        <v>4</v>
      </c>
      <c r="H63" s="165">
        <f t="shared" si="8"/>
        <v>-0.98113207547169812</v>
      </c>
      <c r="I63" s="165">
        <f t="shared" si="9"/>
        <v>7.9148676831995068E-6</v>
      </c>
    </row>
    <row r="64" spans="2:9" x14ac:dyDescent="0.25">
      <c r="B64" s="168" t="s">
        <v>149</v>
      </c>
      <c r="C64" s="169">
        <f>C56-SUM(C57:C63)</f>
        <v>591</v>
      </c>
      <c r="D64" s="169">
        <f>D56-SUM(D57:D63)</f>
        <v>591</v>
      </c>
      <c r="E64" s="169">
        <f>E56-SUM(E57:E63)</f>
        <v>350</v>
      </c>
      <c r="F64" s="169">
        <f>F56-SUM(F57:F63)</f>
        <v>560</v>
      </c>
      <c r="G64" s="169">
        <f>G56-SUM(G57:G63)</f>
        <v>822</v>
      </c>
      <c r="H64" s="170">
        <f t="shared" si="8"/>
        <v>0.46785714285714275</v>
      </c>
      <c r="I64" s="170">
        <f t="shared" si="9"/>
        <v>1.6265053088974986E-3</v>
      </c>
    </row>
    <row r="65" spans="2:9" x14ac:dyDescent="0.25">
      <c r="B65" s="155" t="s">
        <v>49</v>
      </c>
      <c r="C65" s="174"/>
      <c r="D65" s="174"/>
      <c r="E65" s="174"/>
      <c r="F65" s="174"/>
      <c r="G65" s="174"/>
      <c r="H65" s="175"/>
      <c r="I65" s="175"/>
    </row>
    <row r="66" spans="2:9" x14ac:dyDescent="0.25">
      <c r="B66" s="156" t="s">
        <v>73</v>
      </c>
      <c r="C66" s="176">
        <v>14291</v>
      </c>
      <c r="D66" s="176">
        <v>8776</v>
      </c>
      <c r="E66" s="176">
        <v>25329</v>
      </c>
      <c r="F66" s="176">
        <v>18520</v>
      </c>
      <c r="G66" s="176">
        <v>16752</v>
      </c>
      <c r="H66" s="177">
        <f t="shared" ref="H66:H78" si="10">IFERROR(G66/F66-1,"-")</f>
        <v>-9.5464362850971929E-2</v>
      </c>
      <c r="I66" s="177">
        <f t="shared" ref="I66:I78" si="11">G66/G$10</f>
        <v>3.314746585723953E-2</v>
      </c>
    </row>
    <row r="67" spans="2:9" x14ac:dyDescent="0.25">
      <c r="B67" s="159" t="s">
        <v>102</v>
      </c>
      <c r="C67" s="160">
        <v>3869</v>
      </c>
      <c r="D67" s="160">
        <v>1129</v>
      </c>
      <c r="E67" s="160">
        <v>10543</v>
      </c>
      <c r="F67" s="160">
        <v>5798</v>
      </c>
      <c r="G67" s="160">
        <v>5048</v>
      </c>
      <c r="H67" s="161">
        <f t="shared" si="10"/>
        <v>-0.12935494998275265</v>
      </c>
      <c r="I67" s="161">
        <f t="shared" si="11"/>
        <v>9.9885630161977764E-3</v>
      </c>
    </row>
    <row r="68" spans="2:9" x14ac:dyDescent="0.25">
      <c r="B68" s="163" t="s">
        <v>108</v>
      </c>
      <c r="C68" s="164">
        <v>3000</v>
      </c>
      <c r="D68" s="164">
        <v>159</v>
      </c>
      <c r="E68" s="164">
        <v>7713</v>
      </c>
      <c r="F68" s="164">
        <v>2803</v>
      </c>
      <c r="G68" s="164">
        <v>2591</v>
      </c>
      <c r="H68" s="165">
        <f t="shared" si="10"/>
        <v>-7.5633250089190196E-2</v>
      </c>
      <c r="I68" s="165">
        <f t="shared" si="11"/>
        <v>5.1268555417924803E-3</v>
      </c>
    </row>
    <row r="69" spans="2:9" x14ac:dyDescent="0.25">
      <c r="B69" s="163" t="s">
        <v>105</v>
      </c>
      <c r="C69" s="164">
        <v>869</v>
      </c>
      <c r="D69" s="164">
        <v>970</v>
      </c>
      <c r="E69" s="164">
        <v>2830</v>
      </c>
      <c r="F69" s="164">
        <v>2995</v>
      </c>
      <c r="G69" s="164">
        <v>2457</v>
      </c>
      <c r="H69" s="165">
        <f t="shared" si="10"/>
        <v>-0.17963272120200335</v>
      </c>
      <c r="I69" s="165">
        <f t="shared" si="11"/>
        <v>4.861707474405297E-3</v>
      </c>
    </row>
    <row r="70" spans="2:9" x14ac:dyDescent="0.25">
      <c r="B70" s="159" t="s">
        <v>112</v>
      </c>
      <c r="C70" s="160">
        <v>10422</v>
      </c>
      <c r="D70" s="160">
        <v>7647</v>
      </c>
      <c r="E70" s="160">
        <v>14786</v>
      </c>
      <c r="F70" s="160">
        <v>12722</v>
      </c>
      <c r="G70" s="160">
        <v>11704</v>
      </c>
      <c r="H70" s="161">
        <f t="shared" si="10"/>
        <v>-8.0018864958339875E-2</v>
      </c>
      <c r="I70" s="161">
        <f t="shared" si="11"/>
        <v>2.3158902841041756E-2</v>
      </c>
    </row>
    <row r="71" spans="2:9" x14ac:dyDescent="0.25">
      <c r="B71" s="163" t="s">
        <v>115</v>
      </c>
      <c r="C71" s="164">
        <v>3591</v>
      </c>
      <c r="D71" s="164">
        <v>2862</v>
      </c>
      <c r="E71" s="164">
        <v>6019</v>
      </c>
      <c r="F71" s="164">
        <v>7307</v>
      </c>
      <c r="G71" s="164">
        <v>7451</v>
      </c>
      <c r="H71" s="165">
        <f t="shared" si="10"/>
        <v>1.9707130149172025E-2</v>
      </c>
      <c r="I71" s="165">
        <f t="shared" si="11"/>
        <v>1.4743419776879881E-2</v>
      </c>
    </row>
    <row r="72" spans="2:9" x14ac:dyDescent="0.25">
      <c r="B72" s="163" t="s">
        <v>118</v>
      </c>
      <c r="C72" s="164">
        <v>505</v>
      </c>
      <c r="D72" s="164">
        <v>467</v>
      </c>
      <c r="E72" s="164">
        <v>415</v>
      </c>
      <c r="F72" s="164">
        <v>692</v>
      </c>
      <c r="G72" s="164">
        <v>614</v>
      </c>
      <c r="H72" s="165">
        <f t="shared" si="10"/>
        <v>-0.11271676300578037</v>
      </c>
      <c r="I72" s="165">
        <f t="shared" si="11"/>
        <v>1.2149321893711242E-3</v>
      </c>
    </row>
    <row r="73" spans="2:9" x14ac:dyDescent="0.25">
      <c r="B73" s="163" t="s">
        <v>121</v>
      </c>
      <c r="C73" s="164">
        <v>2875</v>
      </c>
      <c r="D73" s="164">
        <v>820</v>
      </c>
      <c r="E73" s="164">
        <v>2292</v>
      </c>
      <c r="F73" s="164">
        <v>1140</v>
      </c>
      <c r="G73" s="164">
        <v>721</v>
      </c>
      <c r="H73" s="165">
        <f t="shared" si="10"/>
        <v>-0.36754385964912284</v>
      </c>
      <c r="I73" s="165">
        <f t="shared" si="11"/>
        <v>1.426654899896711E-3</v>
      </c>
    </row>
    <row r="74" spans="2:9" x14ac:dyDescent="0.25">
      <c r="B74" s="163" t="s">
        <v>128</v>
      </c>
      <c r="C74" s="164">
        <v>239</v>
      </c>
      <c r="D74" s="164">
        <v>342</v>
      </c>
      <c r="E74" s="164">
        <v>845</v>
      </c>
      <c r="F74" s="164">
        <v>333</v>
      </c>
      <c r="G74" s="164">
        <v>393</v>
      </c>
      <c r="H74" s="165">
        <f t="shared" si="10"/>
        <v>0.18018018018018012</v>
      </c>
      <c r="I74" s="165">
        <f t="shared" si="11"/>
        <v>7.7763574987435146E-4</v>
      </c>
    </row>
    <row r="75" spans="2:9" x14ac:dyDescent="0.25">
      <c r="B75" s="163" t="s">
        <v>124</v>
      </c>
      <c r="C75" s="164">
        <v>32</v>
      </c>
      <c r="D75" s="164">
        <v>273</v>
      </c>
      <c r="E75" s="164">
        <v>476</v>
      </c>
      <c r="F75" s="164">
        <v>267</v>
      </c>
      <c r="G75" s="164">
        <v>154</v>
      </c>
      <c r="H75" s="165">
        <f t="shared" si="10"/>
        <v>-0.42322097378277157</v>
      </c>
      <c r="I75" s="165">
        <f t="shared" si="11"/>
        <v>3.0472240580318099E-4</v>
      </c>
    </row>
    <row r="76" spans="2:9" x14ac:dyDescent="0.25">
      <c r="B76" s="163" t="s">
        <v>133</v>
      </c>
      <c r="C76" s="164">
        <v>2</v>
      </c>
      <c r="D76" s="164">
        <v>1</v>
      </c>
      <c r="E76" s="164">
        <v>0</v>
      </c>
      <c r="F76" s="164">
        <v>0</v>
      </c>
      <c r="G76" s="164">
        <v>37</v>
      </c>
      <c r="H76" s="165" t="str">
        <f t="shared" si="10"/>
        <v>-</v>
      </c>
      <c r="I76" s="165">
        <f t="shared" si="11"/>
        <v>7.3212526069595427E-5</v>
      </c>
    </row>
    <row r="77" spans="2:9" x14ac:dyDescent="0.25">
      <c r="B77" s="163" t="s">
        <v>136</v>
      </c>
      <c r="C77" s="164">
        <v>13</v>
      </c>
      <c r="D77" s="164">
        <v>28</v>
      </c>
      <c r="E77" s="164">
        <v>22</v>
      </c>
      <c r="F77" s="164">
        <v>7</v>
      </c>
      <c r="G77" s="164">
        <v>20</v>
      </c>
      <c r="H77" s="165">
        <f t="shared" si="10"/>
        <v>1.8571428571428572</v>
      </c>
      <c r="I77" s="165">
        <f t="shared" si="11"/>
        <v>3.9574338415997534E-5</v>
      </c>
    </row>
    <row r="78" spans="2:9" x14ac:dyDescent="0.25">
      <c r="B78" s="168" t="s">
        <v>149</v>
      </c>
      <c r="C78" s="169">
        <f>C70-SUM(C71:C77)</f>
        <v>3165</v>
      </c>
      <c r="D78" s="169">
        <f>D70-SUM(D71:D77)</f>
        <v>2854</v>
      </c>
      <c r="E78" s="169">
        <f>E70-SUM(E71:E77)</f>
        <v>4717</v>
      </c>
      <c r="F78" s="169">
        <f>F70-SUM(F71:F77)</f>
        <v>2976</v>
      </c>
      <c r="G78" s="169">
        <f>G70-SUM(G71:G77)</f>
        <v>2314</v>
      </c>
      <c r="H78" s="170">
        <f t="shared" si="10"/>
        <v>-0.22244623655913975</v>
      </c>
      <c r="I78" s="170">
        <f t="shared" si="11"/>
        <v>4.5787509547309145E-3</v>
      </c>
    </row>
    <row r="79" spans="2:9" x14ac:dyDescent="0.25">
      <c r="B79" s="155" t="s">
        <v>50</v>
      </c>
      <c r="C79" s="174"/>
      <c r="D79" s="174"/>
      <c r="E79" s="174"/>
      <c r="F79" s="174"/>
      <c r="G79" s="174"/>
      <c r="H79" s="175"/>
      <c r="I79" s="175"/>
    </row>
    <row r="80" spans="2:9" x14ac:dyDescent="0.25">
      <c r="B80" s="156" t="s">
        <v>73</v>
      </c>
      <c r="C80" s="176">
        <v>61056</v>
      </c>
      <c r="D80" s="176">
        <v>66758</v>
      </c>
      <c r="E80" s="176">
        <v>86719</v>
      </c>
      <c r="F80" s="176">
        <v>86940</v>
      </c>
      <c r="G80" s="176">
        <v>81047</v>
      </c>
      <c r="H80" s="177">
        <f t="shared" ref="H80:H92" si="12">IFERROR(G80/F80-1,"-")</f>
        <v>-6.778237865194392E-2</v>
      </c>
      <c r="I80" s="177">
        <f t="shared" ref="I80:I92" si="13">G80/G$10</f>
        <v>0.16036907028006758</v>
      </c>
    </row>
    <row r="81" spans="2:9" x14ac:dyDescent="0.25">
      <c r="B81" s="159" t="s">
        <v>102</v>
      </c>
      <c r="C81" s="160">
        <v>34978</v>
      </c>
      <c r="D81" s="160">
        <v>34696</v>
      </c>
      <c r="E81" s="160">
        <v>44613</v>
      </c>
      <c r="F81" s="160">
        <v>45584</v>
      </c>
      <c r="G81" s="160">
        <v>46915</v>
      </c>
      <c r="H81" s="161">
        <f t="shared" si="12"/>
        <v>2.9198841698841793E-2</v>
      </c>
      <c r="I81" s="161">
        <f t="shared" si="13"/>
        <v>9.2831504339326201E-2</v>
      </c>
    </row>
    <row r="82" spans="2:9" x14ac:dyDescent="0.25">
      <c r="B82" s="163" t="s">
        <v>108</v>
      </c>
      <c r="C82" s="164">
        <v>8863</v>
      </c>
      <c r="D82" s="164">
        <v>9434</v>
      </c>
      <c r="E82" s="164">
        <v>14307</v>
      </c>
      <c r="F82" s="164">
        <v>11176</v>
      </c>
      <c r="G82" s="164">
        <v>15585</v>
      </c>
      <c r="H82" s="165">
        <f t="shared" si="12"/>
        <v>0.39450608446671431</v>
      </c>
      <c r="I82" s="165">
        <f t="shared" si="13"/>
        <v>3.0838303210666076E-2</v>
      </c>
    </row>
    <row r="83" spans="2:9" x14ac:dyDescent="0.25">
      <c r="B83" s="163" t="s">
        <v>105</v>
      </c>
      <c r="C83" s="164">
        <v>26115</v>
      </c>
      <c r="D83" s="164">
        <v>25262</v>
      </c>
      <c r="E83" s="164">
        <v>30306</v>
      </c>
      <c r="F83" s="164">
        <v>34408</v>
      </c>
      <c r="G83" s="164">
        <v>31330</v>
      </c>
      <c r="H83" s="165">
        <f t="shared" si="12"/>
        <v>-8.9455940478958329E-2</v>
      </c>
      <c r="I83" s="165">
        <f t="shared" si="13"/>
        <v>6.1993201128660129E-2</v>
      </c>
    </row>
    <row r="84" spans="2:9" x14ac:dyDescent="0.25">
      <c r="B84" s="159" t="s">
        <v>112</v>
      </c>
      <c r="C84" s="160">
        <v>26078</v>
      </c>
      <c r="D84" s="160">
        <v>32062</v>
      </c>
      <c r="E84" s="160">
        <v>42106</v>
      </c>
      <c r="F84" s="160">
        <v>41356</v>
      </c>
      <c r="G84" s="160">
        <v>34132</v>
      </c>
      <c r="H84" s="161">
        <f t="shared" si="12"/>
        <v>-0.17467840216655384</v>
      </c>
      <c r="I84" s="161">
        <f t="shared" si="13"/>
        <v>6.7537565940741381E-2</v>
      </c>
    </row>
    <row r="85" spans="2:9" x14ac:dyDescent="0.25">
      <c r="B85" s="163" t="s">
        <v>115</v>
      </c>
      <c r="C85" s="164">
        <v>4985</v>
      </c>
      <c r="D85" s="164">
        <v>6650</v>
      </c>
      <c r="E85" s="164">
        <v>8462</v>
      </c>
      <c r="F85" s="164">
        <v>7986</v>
      </c>
      <c r="G85" s="164">
        <v>6800</v>
      </c>
      <c r="H85" s="165">
        <f t="shared" si="12"/>
        <v>-0.14850989231154521</v>
      </c>
      <c r="I85" s="165">
        <f t="shared" si="13"/>
        <v>1.345527506143916E-2</v>
      </c>
    </row>
    <row r="86" spans="2:9" x14ac:dyDescent="0.25">
      <c r="B86" s="163" t="s">
        <v>118</v>
      </c>
      <c r="C86" s="164">
        <v>8945</v>
      </c>
      <c r="D86" s="164">
        <v>9635</v>
      </c>
      <c r="E86" s="164">
        <v>11356</v>
      </c>
      <c r="F86" s="164">
        <v>10353</v>
      </c>
      <c r="G86" s="164">
        <v>8600</v>
      </c>
      <c r="H86" s="165">
        <f t="shared" si="12"/>
        <v>-0.16932290157442287</v>
      </c>
      <c r="I86" s="165">
        <f t="shared" si="13"/>
        <v>1.7016965518878938E-2</v>
      </c>
    </row>
    <row r="87" spans="2:9" x14ac:dyDescent="0.25">
      <c r="B87" s="163" t="s">
        <v>121</v>
      </c>
      <c r="C87" s="164">
        <v>2624</v>
      </c>
      <c r="D87" s="164">
        <v>3421</v>
      </c>
      <c r="E87" s="164">
        <v>5792</v>
      </c>
      <c r="F87" s="164">
        <v>6678</v>
      </c>
      <c r="G87" s="164">
        <v>5326</v>
      </c>
      <c r="H87" s="165">
        <f t="shared" si="12"/>
        <v>-0.20245582509733451</v>
      </c>
      <c r="I87" s="165">
        <f t="shared" si="13"/>
        <v>1.0538646320180142E-2</v>
      </c>
    </row>
    <row r="88" spans="2:9" x14ac:dyDescent="0.25">
      <c r="B88" s="163" t="s">
        <v>128</v>
      </c>
      <c r="C88" s="164">
        <v>817</v>
      </c>
      <c r="D88" s="164">
        <v>782</v>
      </c>
      <c r="E88" s="164">
        <v>1286</v>
      </c>
      <c r="F88" s="164">
        <v>1016</v>
      </c>
      <c r="G88" s="164">
        <v>1012</v>
      </c>
      <c r="H88" s="165">
        <f t="shared" si="12"/>
        <v>-3.937007874015741E-3</v>
      </c>
      <c r="I88" s="165">
        <f t="shared" si="13"/>
        <v>2.0024615238494752E-3</v>
      </c>
    </row>
    <row r="89" spans="2:9" x14ac:dyDescent="0.25">
      <c r="B89" s="163" t="s">
        <v>124</v>
      </c>
      <c r="C89" s="164">
        <v>346</v>
      </c>
      <c r="D89" s="164">
        <v>410</v>
      </c>
      <c r="E89" s="164">
        <v>678</v>
      </c>
      <c r="F89" s="164">
        <v>583</v>
      </c>
      <c r="G89" s="164">
        <v>581</v>
      </c>
      <c r="H89" s="165">
        <f t="shared" si="12"/>
        <v>-3.4305317324184736E-3</v>
      </c>
      <c r="I89" s="165">
        <f t="shared" si="13"/>
        <v>1.1496345309847283E-3</v>
      </c>
    </row>
    <row r="90" spans="2:9" x14ac:dyDescent="0.25">
      <c r="B90" s="163" t="s">
        <v>133</v>
      </c>
      <c r="C90" s="164">
        <v>85</v>
      </c>
      <c r="D90" s="164">
        <v>239</v>
      </c>
      <c r="E90" s="164">
        <v>163</v>
      </c>
      <c r="F90" s="164">
        <v>156</v>
      </c>
      <c r="G90" s="164">
        <v>100</v>
      </c>
      <c r="H90" s="165">
        <f t="shared" si="12"/>
        <v>-0.35897435897435892</v>
      </c>
      <c r="I90" s="165">
        <f t="shared" si="13"/>
        <v>1.9787169207998766E-4</v>
      </c>
    </row>
    <row r="91" spans="2:9" x14ac:dyDescent="0.25">
      <c r="B91" s="163" t="s">
        <v>136</v>
      </c>
      <c r="C91" s="164">
        <v>52</v>
      </c>
      <c r="D91" s="164">
        <v>138</v>
      </c>
      <c r="E91" s="164">
        <v>121</v>
      </c>
      <c r="F91" s="164">
        <v>64</v>
      </c>
      <c r="G91" s="164">
        <v>90</v>
      </c>
      <c r="H91" s="165">
        <f t="shared" si="12"/>
        <v>0.40625</v>
      </c>
      <c r="I91" s="165">
        <f t="shared" si="13"/>
        <v>1.7808452287198888E-4</v>
      </c>
    </row>
    <row r="92" spans="2:9" x14ac:dyDescent="0.25">
      <c r="B92" s="168" t="s">
        <v>149</v>
      </c>
      <c r="C92" s="169">
        <f>C84-SUM(C85:C91)</f>
        <v>8224</v>
      </c>
      <c r="D92" s="169">
        <f>D84-SUM(D85:D91)</f>
        <v>10787</v>
      </c>
      <c r="E92" s="169">
        <f>E84-SUM(E85:E91)</f>
        <v>14248</v>
      </c>
      <c r="F92" s="169">
        <f>F84-SUM(F85:F91)</f>
        <v>14520</v>
      </c>
      <c r="G92" s="169">
        <f>G84-SUM(G85:G91)</f>
        <v>11623</v>
      </c>
      <c r="H92" s="170">
        <f t="shared" si="12"/>
        <v>-0.19951790633608812</v>
      </c>
      <c r="I92" s="170">
        <f t="shared" si="13"/>
        <v>2.2998626770456963E-2</v>
      </c>
    </row>
    <row r="93" spans="2:9" x14ac:dyDescent="0.25">
      <c r="B93" s="155" t="s">
        <v>51</v>
      </c>
      <c r="C93" s="174"/>
      <c r="D93" s="174"/>
      <c r="E93" s="174"/>
      <c r="F93" s="174"/>
      <c r="G93" s="174"/>
      <c r="H93" s="175"/>
      <c r="I93" s="175"/>
    </row>
    <row r="94" spans="2:9" x14ac:dyDescent="0.25">
      <c r="B94" s="156" t="s">
        <v>73</v>
      </c>
      <c r="C94" s="176">
        <v>3819</v>
      </c>
      <c r="D94" s="176">
        <v>5279</v>
      </c>
      <c r="E94" s="176">
        <v>5198</v>
      </c>
      <c r="F94" s="176">
        <v>5248</v>
      </c>
      <c r="G94" s="176">
        <v>5947</v>
      </c>
      <c r="H94" s="177">
        <f t="shared" ref="H94:H106" si="14">IFERROR(G94/F94-1,"-")</f>
        <v>0.13319359756097571</v>
      </c>
      <c r="I94" s="177">
        <f t="shared" ref="I94:I106" si="15">G94/G$10</f>
        <v>1.1767429527996866E-2</v>
      </c>
    </row>
    <row r="95" spans="2:9" x14ac:dyDescent="0.25">
      <c r="B95" s="159" t="s">
        <v>102</v>
      </c>
      <c r="C95" s="160">
        <v>2528</v>
      </c>
      <c r="D95" s="160">
        <v>3658</v>
      </c>
      <c r="E95" s="160">
        <v>3702</v>
      </c>
      <c r="F95" s="160">
        <v>3629</v>
      </c>
      <c r="G95" s="160">
        <v>4563</v>
      </c>
      <c r="H95" s="161">
        <f t="shared" si="14"/>
        <v>0.25737117663268116</v>
      </c>
      <c r="I95" s="161">
        <f t="shared" si="15"/>
        <v>9.0288853096098364E-3</v>
      </c>
    </row>
    <row r="96" spans="2:9" x14ac:dyDescent="0.25">
      <c r="B96" s="163" t="s">
        <v>108</v>
      </c>
      <c r="C96" s="164">
        <v>1015</v>
      </c>
      <c r="D96" s="164">
        <v>1392</v>
      </c>
      <c r="E96" s="164">
        <v>1452</v>
      </c>
      <c r="F96" s="164">
        <v>1476</v>
      </c>
      <c r="G96" s="164">
        <v>2320</v>
      </c>
      <c r="H96" s="165">
        <f t="shared" si="14"/>
        <v>0.57181571815718146</v>
      </c>
      <c r="I96" s="165">
        <f t="shared" si="15"/>
        <v>4.590623256255714E-3</v>
      </c>
    </row>
    <row r="97" spans="2:9" x14ac:dyDescent="0.25">
      <c r="B97" s="163" t="s">
        <v>105</v>
      </c>
      <c r="C97" s="164">
        <v>1513</v>
      </c>
      <c r="D97" s="164">
        <v>2266</v>
      </c>
      <c r="E97" s="164">
        <v>2250</v>
      </c>
      <c r="F97" s="164">
        <v>2153</v>
      </c>
      <c r="G97" s="164">
        <v>2243</v>
      </c>
      <c r="H97" s="165">
        <f t="shared" si="14"/>
        <v>4.1802136553646063E-2</v>
      </c>
      <c r="I97" s="165">
        <f t="shared" si="15"/>
        <v>4.4382620533541233E-3</v>
      </c>
    </row>
    <row r="98" spans="2:9" x14ac:dyDescent="0.25">
      <c r="B98" s="159" t="s">
        <v>112</v>
      </c>
      <c r="C98" s="160">
        <v>1291</v>
      </c>
      <c r="D98" s="160">
        <v>1621</v>
      </c>
      <c r="E98" s="160">
        <v>1496</v>
      </c>
      <c r="F98" s="160">
        <v>1619</v>
      </c>
      <c r="G98" s="160">
        <v>1384</v>
      </c>
      <c r="H98" s="161">
        <f t="shared" si="14"/>
        <v>-0.14515132798023467</v>
      </c>
      <c r="I98" s="161">
        <f t="shared" si="15"/>
        <v>2.7385442183870293E-3</v>
      </c>
    </row>
    <row r="99" spans="2:9" x14ac:dyDescent="0.25">
      <c r="B99" s="163" t="s">
        <v>115</v>
      </c>
      <c r="C99" s="164">
        <v>147</v>
      </c>
      <c r="D99" s="164">
        <v>163</v>
      </c>
      <c r="E99" s="164">
        <v>165</v>
      </c>
      <c r="F99" s="164">
        <v>138</v>
      </c>
      <c r="G99" s="164">
        <v>133</v>
      </c>
      <c r="H99" s="165">
        <f t="shared" si="14"/>
        <v>-3.6231884057971064E-2</v>
      </c>
      <c r="I99" s="165">
        <f t="shared" si="15"/>
        <v>2.6316935046638356E-4</v>
      </c>
    </row>
    <row r="100" spans="2:9" x14ac:dyDescent="0.25">
      <c r="B100" s="163" t="s">
        <v>118</v>
      </c>
      <c r="C100" s="164">
        <v>244</v>
      </c>
      <c r="D100" s="164">
        <v>254</v>
      </c>
      <c r="E100" s="164">
        <v>285</v>
      </c>
      <c r="F100" s="164">
        <v>263</v>
      </c>
      <c r="G100" s="164">
        <v>225</v>
      </c>
      <c r="H100" s="165">
        <f t="shared" si="14"/>
        <v>-0.14448669201520914</v>
      </c>
      <c r="I100" s="165">
        <f t="shared" si="15"/>
        <v>4.452113071799722E-4</v>
      </c>
    </row>
    <row r="101" spans="2:9" x14ac:dyDescent="0.25">
      <c r="B101" s="163" t="s">
        <v>121</v>
      </c>
      <c r="C101" s="164">
        <v>290</v>
      </c>
      <c r="D101" s="164">
        <v>324</v>
      </c>
      <c r="E101" s="164">
        <v>307</v>
      </c>
      <c r="F101" s="164">
        <v>302</v>
      </c>
      <c r="G101" s="164">
        <v>277</v>
      </c>
      <c r="H101" s="165">
        <f t="shared" si="14"/>
        <v>-8.2781456953642363E-2</v>
      </c>
      <c r="I101" s="165">
        <f t="shared" si="15"/>
        <v>5.4810458706156581E-4</v>
      </c>
    </row>
    <row r="102" spans="2:9" x14ac:dyDescent="0.25">
      <c r="B102" s="163" t="s">
        <v>128</v>
      </c>
      <c r="C102" s="164">
        <v>89</v>
      </c>
      <c r="D102" s="164">
        <v>49</v>
      </c>
      <c r="E102" s="164">
        <v>46</v>
      </c>
      <c r="F102" s="164">
        <v>77</v>
      </c>
      <c r="G102" s="164">
        <v>44</v>
      </c>
      <c r="H102" s="165">
        <f t="shared" si="14"/>
        <v>-0.4285714285714286</v>
      </c>
      <c r="I102" s="165">
        <f t="shared" si="15"/>
        <v>8.7063544515194561E-5</v>
      </c>
    </row>
    <row r="103" spans="2:9" x14ac:dyDescent="0.25">
      <c r="B103" s="163" t="s">
        <v>124</v>
      </c>
      <c r="C103" s="164">
        <v>33</v>
      </c>
      <c r="D103" s="164">
        <v>32</v>
      </c>
      <c r="E103" s="164">
        <v>49</v>
      </c>
      <c r="F103" s="164">
        <v>43</v>
      </c>
      <c r="G103" s="164">
        <v>52</v>
      </c>
      <c r="H103" s="165">
        <f t="shared" si="14"/>
        <v>0.20930232558139528</v>
      </c>
      <c r="I103" s="165">
        <f t="shared" si="15"/>
        <v>1.0289327988159357E-4</v>
      </c>
    </row>
    <row r="104" spans="2:9" x14ac:dyDescent="0.25">
      <c r="B104" s="163" t="s">
        <v>133</v>
      </c>
      <c r="C104" s="164">
        <v>6</v>
      </c>
      <c r="D104" s="164">
        <v>2</v>
      </c>
      <c r="E104" s="164">
        <v>0</v>
      </c>
      <c r="F104" s="164">
        <v>4</v>
      </c>
      <c r="G104" s="164">
        <v>11</v>
      </c>
      <c r="H104" s="165">
        <f t="shared" si="14"/>
        <v>1.75</v>
      </c>
      <c r="I104" s="165">
        <f t="shared" si="15"/>
        <v>2.176588612879864E-5</v>
      </c>
    </row>
    <row r="105" spans="2:9" x14ac:dyDescent="0.25">
      <c r="B105" s="163" t="s">
        <v>136</v>
      </c>
      <c r="C105" s="164">
        <v>6</v>
      </c>
      <c r="D105" s="164">
        <v>14</v>
      </c>
      <c r="E105" s="164">
        <v>4</v>
      </c>
      <c r="F105" s="164">
        <v>14</v>
      </c>
      <c r="G105" s="164">
        <v>2</v>
      </c>
      <c r="H105" s="165">
        <f t="shared" si="14"/>
        <v>-0.85714285714285721</v>
      </c>
      <c r="I105" s="165">
        <f t="shared" si="15"/>
        <v>3.9574338415997534E-6</v>
      </c>
    </row>
    <row r="106" spans="2:9" x14ac:dyDescent="0.25">
      <c r="B106" s="168" t="s">
        <v>149</v>
      </c>
      <c r="C106" s="169">
        <f>C98-SUM(C99:C105)</f>
        <v>476</v>
      </c>
      <c r="D106" s="169">
        <f>D98-SUM(D99:D105)</f>
        <v>783</v>
      </c>
      <c r="E106" s="169">
        <f>E98-SUM(E99:E105)</f>
        <v>640</v>
      </c>
      <c r="F106" s="169">
        <f>F98-SUM(F99:F105)</f>
        <v>778</v>
      </c>
      <c r="G106" s="169">
        <f>G98-SUM(G99:G105)</f>
        <v>640</v>
      </c>
      <c r="H106" s="170">
        <f t="shared" si="14"/>
        <v>-0.17737789203084831</v>
      </c>
      <c r="I106" s="170">
        <f t="shared" si="15"/>
        <v>1.2663788293119211E-3</v>
      </c>
    </row>
    <row r="107" spans="2:9" x14ac:dyDescent="0.25">
      <c r="B107" s="155" t="s">
        <v>52</v>
      </c>
      <c r="C107" s="174"/>
      <c r="D107" s="174"/>
      <c r="E107" s="174"/>
      <c r="F107" s="174"/>
      <c r="G107" s="174"/>
      <c r="H107" s="175"/>
      <c r="I107" s="175"/>
    </row>
    <row r="108" spans="2:9" x14ac:dyDescent="0.25">
      <c r="B108" s="156" t="s">
        <v>73</v>
      </c>
      <c r="C108" s="176">
        <v>18718</v>
      </c>
      <c r="D108" s="176">
        <v>23616</v>
      </c>
      <c r="E108" s="176">
        <v>24885</v>
      </c>
      <c r="F108" s="176">
        <v>26096</v>
      </c>
      <c r="G108" s="176">
        <v>22921</v>
      </c>
      <c r="H108" s="177">
        <f t="shared" ref="H108:H120" si="16">IFERROR(G108/F108-1,"-")</f>
        <v>-0.12166615573267936</v>
      </c>
      <c r="I108" s="177">
        <f t="shared" ref="I108:I120" si="17">G108/G$10</f>
        <v>4.5354170541653971E-2</v>
      </c>
    </row>
    <row r="109" spans="2:9" x14ac:dyDescent="0.25">
      <c r="B109" s="159" t="s">
        <v>102</v>
      </c>
      <c r="C109" s="160">
        <v>4420</v>
      </c>
      <c r="D109" s="160">
        <v>4325</v>
      </c>
      <c r="E109" s="160">
        <v>6379</v>
      </c>
      <c r="F109" s="160">
        <v>6737</v>
      </c>
      <c r="G109" s="160">
        <v>4951</v>
      </c>
      <c r="H109" s="161">
        <f t="shared" si="16"/>
        <v>-0.26510316164464898</v>
      </c>
      <c r="I109" s="161">
        <f t="shared" si="17"/>
        <v>9.7966274748801895E-3</v>
      </c>
    </row>
    <row r="110" spans="2:9" x14ac:dyDescent="0.25">
      <c r="B110" s="163" t="s">
        <v>108</v>
      </c>
      <c r="C110" s="164">
        <v>1742</v>
      </c>
      <c r="D110" s="164">
        <v>1143</v>
      </c>
      <c r="E110" s="164">
        <v>1614</v>
      </c>
      <c r="F110" s="164">
        <v>2519</v>
      </c>
      <c r="G110" s="164">
        <v>3193</v>
      </c>
      <c r="H110" s="165">
        <f t="shared" si="16"/>
        <v>0.26756649464073035</v>
      </c>
      <c r="I110" s="165">
        <f t="shared" si="17"/>
        <v>6.3180431281140061E-3</v>
      </c>
    </row>
    <row r="111" spans="2:9" x14ac:dyDescent="0.25">
      <c r="B111" s="163" t="s">
        <v>105</v>
      </c>
      <c r="C111" s="164">
        <v>2678</v>
      </c>
      <c r="D111" s="164">
        <v>3182</v>
      </c>
      <c r="E111" s="164">
        <v>4765</v>
      </c>
      <c r="F111" s="164">
        <v>4218</v>
      </c>
      <c r="G111" s="164">
        <v>1758</v>
      </c>
      <c r="H111" s="165">
        <f t="shared" si="16"/>
        <v>-0.58321479374110952</v>
      </c>
      <c r="I111" s="165">
        <f t="shared" si="17"/>
        <v>3.4785843467661829E-3</v>
      </c>
    </row>
    <row r="112" spans="2:9" x14ac:dyDescent="0.25">
      <c r="B112" s="159" t="s">
        <v>112</v>
      </c>
      <c r="C112" s="160">
        <v>14298</v>
      </c>
      <c r="D112" s="160">
        <v>19291</v>
      </c>
      <c r="E112" s="160">
        <v>18506</v>
      </c>
      <c r="F112" s="160">
        <v>19359</v>
      </c>
      <c r="G112" s="160">
        <v>17970</v>
      </c>
      <c r="H112" s="161">
        <f t="shared" si="16"/>
        <v>-7.1749573841624059E-2</v>
      </c>
      <c r="I112" s="161">
        <f t="shared" si="17"/>
        <v>3.5557543066773778E-2</v>
      </c>
    </row>
    <row r="113" spans="2:9" x14ac:dyDescent="0.25">
      <c r="B113" s="163" t="s">
        <v>115</v>
      </c>
      <c r="C113" s="164">
        <v>9184</v>
      </c>
      <c r="D113" s="164">
        <v>13035</v>
      </c>
      <c r="E113" s="164">
        <v>11718</v>
      </c>
      <c r="F113" s="164">
        <v>12261</v>
      </c>
      <c r="G113" s="164">
        <v>11840</v>
      </c>
      <c r="H113" s="165">
        <f t="shared" si="16"/>
        <v>-3.4336514150558717E-2</v>
      </c>
      <c r="I113" s="165">
        <f t="shared" si="17"/>
        <v>2.3428008342270538E-2</v>
      </c>
    </row>
    <row r="114" spans="2:9" x14ac:dyDescent="0.25">
      <c r="B114" s="163" t="s">
        <v>118</v>
      </c>
      <c r="C114" s="164">
        <v>358</v>
      </c>
      <c r="D114" s="164">
        <v>789</v>
      </c>
      <c r="E114" s="164">
        <v>665</v>
      </c>
      <c r="F114" s="164">
        <v>738</v>
      </c>
      <c r="G114" s="164">
        <v>529</v>
      </c>
      <c r="H114" s="165">
        <f t="shared" si="16"/>
        <v>-0.28319783197831983</v>
      </c>
      <c r="I114" s="165">
        <f t="shared" si="17"/>
        <v>1.0467412511031347E-3</v>
      </c>
    </row>
    <row r="115" spans="2:9" x14ac:dyDescent="0.25">
      <c r="B115" s="163" t="s">
        <v>121</v>
      </c>
      <c r="C115" s="164">
        <v>880</v>
      </c>
      <c r="D115" s="164">
        <v>1370</v>
      </c>
      <c r="E115" s="164">
        <v>1388</v>
      </c>
      <c r="F115" s="164">
        <v>1811</v>
      </c>
      <c r="G115" s="164">
        <v>1322</v>
      </c>
      <c r="H115" s="165">
        <f t="shared" si="16"/>
        <v>-0.2700165654334622</v>
      </c>
      <c r="I115" s="165">
        <f t="shared" si="17"/>
        <v>2.6158637692974369E-3</v>
      </c>
    </row>
    <row r="116" spans="2:9" x14ac:dyDescent="0.25">
      <c r="B116" s="163" t="s">
        <v>128</v>
      </c>
      <c r="C116" s="164">
        <v>1093</v>
      </c>
      <c r="D116" s="164">
        <v>706</v>
      </c>
      <c r="E116" s="164">
        <v>797</v>
      </c>
      <c r="F116" s="164">
        <v>614</v>
      </c>
      <c r="G116" s="164">
        <v>347</v>
      </c>
      <c r="H116" s="165">
        <f t="shared" si="16"/>
        <v>-0.43485342019543971</v>
      </c>
      <c r="I116" s="165">
        <f t="shared" si="17"/>
        <v>6.8661477151755719E-4</v>
      </c>
    </row>
    <row r="117" spans="2:9" x14ac:dyDescent="0.25">
      <c r="B117" s="163" t="s">
        <v>124</v>
      </c>
      <c r="C117" s="164">
        <v>369</v>
      </c>
      <c r="D117" s="164">
        <v>404</v>
      </c>
      <c r="E117" s="164">
        <v>321</v>
      </c>
      <c r="F117" s="164">
        <v>405</v>
      </c>
      <c r="G117" s="164">
        <v>225</v>
      </c>
      <c r="H117" s="165">
        <f t="shared" si="16"/>
        <v>-0.44444444444444442</v>
      </c>
      <c r="I117" s="165">
        <f t="shared" si="17"/>
        <v>4.452113071799722E-4</v>
      </c>
    </row>
    <row r="118" spans="2:9" x14ac:dyDescent="0.25">
      <c r="B118" s="163" t="s">
        <v>133</v>
      </c>
      <c r="C118" s="164">
        <v>16</v>
      </c>
      <c r="D118" s="164">
        <v>19</v>
      </c>
      <c r="E118" s="164">
        <v>23</v>
      </c>
      <c r="F118" s="164">
        <v>20</v>
      </c>
      <c r="G118" s="164">
        <v>142</v>
      </c>
      <c r="H118" s="165">
        <f t="shared" si="16"/>
        <v>6.1</v>
      </c>
      <c r="I118" s="165">
        <f t="shared" si="17"/>
        <v>2.8097780275358248E-4</v>
      </c>
    </row>
    <row r="119" spans="2:9" x14ac:dyDescent="0.25">
      <c r="B119" s="163" t="s">
        <v>136</v>
      </c>
      <c r="C119" s="164">
        <v>30</v>
      </c>
      <c r="D119" s="164">
        <v>3</v>
      </c>
      <c r="E119" s="164">
        <v>15</v>
      </c>
      <c r="F119" s="164">
        <v>33</v>
      </c>
      <c r="G119" s="164">
        <v>126</v>
      </c>
      <c r="H119" s="165">
        <f t="shared" si="16"/>
        <v>2.8181818181818183</v>
      </c>
      <c r="I119" s="165">
        <f t="shared" si="17"/>
        <v>2.4931833202078446E-4</v>
      </c>
    </row>
    <row r="120" spans="2:9" x14ac:dyDescent="0.25">
      <c r="B120" s="168" t="s">
        <v>149</v>
      </c>
      <c r="C120" s="169">
        <f>C112-SUM(C113:C119)</f>
        <v>2368</v>
      </c>
      <c r="D120" s="169">
        <f>D112-SUM(D113:D119)</f>
        <v>2965</v>
      </c>
      <c r="E120" s="169">
        <f>E112-SUM(E113:E119)</f>
        <v>3579</v>
      </c>
      <c r="F120" s="169">
        <f>F112-SUM(F113:F119)</f>
        <v>3477</v>
      </c>
      <c r="G120" s="169">
        <f>G112-SUM(G113:G119)</f>
        <v>3439</v>
      </c>
      <c r="H120" s="170">
        <f t="shared" si="16"/>
        <v>-1.0928961748633892E-2</v>
      </c>
      <c r="I120" s="170">
        <f t="shared" si="17"/>
        <v>6.8048074906307751E-3</v>
      </c>
    </row>
    <row r="121" spans="2:9" x14ac:dyDescent="0.25">
      <c r="B121" s="155" t="s">
        <v>53</v>
      </c>
      <c r="C121" s="174"/>
      <c r="D121" s="174"/>
      <c r="E121" s="174"/>
      <c r="F121" s="174"/>
      <c r="G121" s="174"/>
      <c r="H121" s="175"/>
      <c r="I121" s="175"/>
    </row>
    <row r="122" spans="2:9" x14ac:dyDescent="0.25">
      <c r="B122" s="156" t="s">
        <v>73</v>
      </c>
      <c r="C122" s="176">
        <v>19142</v>
      </c>
      <c r="D122" s="176">
        <v>18563</v>
      </c>
      <c r="E122" s="176">
        <v>18107</v>
      </c>
      <c r="F122" s="176">
        <v>23181</v>
      </c>
      <c r="G122" s="176">
        <v>21347</v>
      </c>
      <c r="H122" s="177">
        <f t="shared" ref="H122:H134" si="18">IFERROR(G122/F122-1,"-")</f>
        <v>-7.9116517837884426E-2</v>
      </c>
      <c r="I122" s="177">
        <f t="shared" ref="I122:I134" si="19">G122/G$10</f>
        <v>4.2239670108314961E-2</v>
      </c>
    </row>
    <row r="123" spans="2:9" x14ac:dyDescent="0.25">
      <c r="B123" s="159" t="s">
        <v>102</v>
      </c>
      <c r="C123" s="160">
        <v>13156</v>
      </c>
      <c r="D123" s="160">
        <v>13614</v>
      </c>
      <c r="E123" s="160">
        <v>12884</v>
      </c>
      <c r="F123" s="160">
        <v>17413</v>
      </c>
      <c r="G123" s="160">
        <v>15885</v>
      </c>
      <c r="H123" s="161">
        <f t="shared" si="18"/>
        <v>-8.7750531212312688E-2</v>
      </c>
      <c r="I123" s="161">
        <f t="shared" si="19"/>
        <v>3.1431918286906037E-2</v>
      </c>
    </row>
    <row r="124" spans="2:9" x14ac:dyDescent="0.25">
      <c r="B124" s="163" t="s">
        <v>108</v>
      </c>
      <c r="C124" s="164">
        <v>6752</v>
      </c>
      <c r="D124" s="164">
        <v>6462</v>
      </c>
      <c r="E124" s="164">
        <v>5780</v>
      </c>
      <c r="F124" s="164">
        <v>9545</v>
      </c>
      <c r="G124" s="164">
        <v>8234</v>
      </c>
      <c r="H124" s="165">
        <f t="shared" si="18"/>
        <v>-0.13734939759036147</v>
      </c>
      <c r="I124" s="165">
        <f t="shared" si="19"/>
        <v>1.6292755125866185E-2</v>
      </c>
    </row>
    <row r="125" spans="2:9" x14ac:dyDescent="0.25">
      <c r="B125" s="163" t="s">
        <v>105</v>
      </c>
      <c r="C125" s="164">
        <v>6404</v>
      </c>
      <c r="D125" s="164">
        <v>7152</v>
      </c>
      <c r="E125" s="164">
        <v>7104</v>
      </c>
      <c r="F125" s="164">
        <v>7868</v>
      </c>
      <c r="G125" s="164">
        <v>7651</v>
      </c>
      <c r="H125" s="165">
        <f t="shared" si="18"/>
        <v>-2.7580071174377219E-2</v>
      </c>
      <c r="I125" s="165">
        <f t="shared" si="19"/>
        <v>1.5139163161039856E-2</v>
      </c>
    </row>
    <row r="126" spans="2:9" x14ac:dyDescent="0.25">
      <c r="B126" s="159" t="s">
        <v>112</v>
      </c>
      <c r="C126" s="160">
        <v>5986</v>
      </c>
      <c r="D126" s="160">
        <v>4949</v>
      </c>
      <c r="E126" s="160">
        <v>5223</v>
      </c>
      <c r="F126" s="160">
        <v>5768</v>
      </c>
      <c r="G126" s="160">
        <v>5462</v>
      </c>
      <c r="H126" s="161">
        <f t="shared" si="18"/>
        <v>-5.3051317614424387E-2</v>
      </c>
      <c r="I126" s="161">
        <f t="shared" si="19"/>
        <v>1.0807751821408926E-2</v>
      </c>
    </row>
    <row r="127" spans="2:9" x14ac:dyDescent="0.25">
      <c r="B127" s="163" t="s">
        <v>115</v>
      </c>
      <c r="C127" s="164">
        <v>525</v>
      </c>
      <c r="D127" s="164">
        <v>482</v>
      </c>
      <c r="E127" s="164">
        <v>483</v>
      </c>
      <c r="F127" s="164">
        <v>531</v>
      </c>
      <c r="G127" s="164">
        <v>484</v>
      </c>
      <c r="H127" s="165">
        <f t="shared" si="18"/>
        <v>-8.8512241054613972E-2</v>
      </c>
      <c r="I127" s="165">
        <f t="shared" si="19"/>
        <v>9.5769898966714022E-4</v>
      </c>
    </row>
    <row r="128" spans="2:9" x14ac:dyDescent="0.25">
      <c r="B128" s="163" t="s">
        <v>118</v>
      </c>
      <c r="C128" s="164">
        <v>524</v>
      </c>
      <c r="D128" s="164">
        <v>509</v>
      </c>
      <c r="E128" s="164">
        <v>491</v>
      </c>
      <c r="F128" s="164">
        <v>523</v>
      </c>
      <c r="G128" s="164">
        <v>542</v>
      </c>
      <c r="H128" s="165">
        <f t="shared" si="18"/>
        <v>3.632887189292533E-2</v>
      </c>
      <c r="I128" s="165">
        <f t="shared" si="19"/>
        <v>1.072464571073533E-3</v>
      </c>
    </row>
    <row r="129" spans="2:9" x14ac:dyDescent="0.25">
      <c r="B129" s="163" t="s">
        <v>121</v>
      </c>
      <c r="C129" s="164">
        <v>626</v>
      </c>
      <c r="D129" s="164">
        <v>636</v>
      </c>
      <c r="E129" s="164">
        <v>676</v>
      </c>
      <c r="F129" s="164">
        <v>618</v>
      </c>
      <c r="G129" s="164">
        <v>571</v>
      </c>
      <c r="H129" s="165">
        <f t="shared" si="18"/>
        <v>-7.6051779935275121E-2</v>
      </c>
      <c r="I129" s="165">
        <f t="shared" si="19"/>
        <v>1.1298473617767295E-3</v>
      </c>
    </row>
    <row r="130" spans="2:9" x14ac:dyDescent="0.25">
      <c r="B130" s="163" t="s">
        <v>128</v>
      </c>
      <c r="C130" s="164">
        <v>147</v>
      </c>
      <c r="D130" s="164">
        <v>165</v>
      </c>
      <c r="E130" s="164">
        <v>161</v>
      </c>
      <c r="F130" s="164">
        <v>135</v>
      </c>
      <c r="G130" s="164">
        <v>144</v>
      </c>
      <c r="H130" s="165">
        <f t="shared" si="18"/>
        <v>6.6666666666666652E-2</v>
      </c>
      <c r="I130" s="165">
        <f t="shared" si="19"/>
        <v>2.8493523659518224E-4</v>
      </c>
    </row>
    <row r="131" spans="2:9" x14ac:dyDescent="0.25">
      <c r="B131" s="163" t="s">
        <v>124</v>
      </c>
      <c r="C131" s="164">
        <v>121</v>
      </c>
      <c r="D131" s="164">
        <v>92</v>
      </c>
      <c r="E131" s="164">
        <v>140</v>
      </c>
      <c r="F131" s="164">
        <v>157</v>
      </c>
      <c r="G131" s="164">
        <v>112</v>
      </c>
      <c r="H131" s="165">
        <f t="shared" si="18"/>
        <v>-0.2866242038216561</v>
      </c>
      <c r="I131" s="165">
        <f t="shared" si="19"/>
        <v>2.2161629512958616E-4</v>
      </c>
    </row>
    <row r="132" spans="2:9" x14ac:dyDescent="0.25">
      <c r="B132" s="163" t="s">
        <v>133</v>
      </c>
      <c r="C132" s="164">
        <v>34</v>
      </c>
      <c r="D132" s="164">
        <v>21</v>
      </c>
      <c r="E132" s="164">
        <v>13</v>
      </c>
      <c r="F132" s="164">
        <v>12</v>
      </c>
      <c r="G132" s="164">
        <v>23</v>
      </c>
      <c r="H132" s="165">
        <f t="shared" si="18"/>
        <v>0.91666666666666674</v>
      </c>
      <c r="I132" s="165">
        <f t="shared" si="19"/>
        <v>4.551048917839716E-5</v>
      </c>
    </row>
    <row r="133" spans="2:9" x14ac:dyDescent="0.25">
      <c r="B133" s="163" t="s">
        <v>136</v>
      </c>
      <c r="C133" s="164">
        <v>59</v>
      </c>
      <c r="D133" s="164">
        <v>61</v>
      </c>
      <c r="E133" s="164">
        <v>51</v>
      </c>
      <c r="F133" s="164">
        <v>48</v>
      </c>
      <c r="G133" s="164">
        <v>48</v>
      </c>
      <c r="H133" s="165">
        <f t="shared" si="18"/>
        <v>0</v>
      </c>
      <c r="I133" s="165">
        <f t="shared" si="19"/>
        <v>9.4978412198394067E-5</v>
      </c>
    </row>
    <row r="134" spans="2:9" x14ac:dyDescent="0.25">
      <c r="B134" s="168" t="s">
        <v>149</v>
      </c>
      <c r="C134" s="169">
        <f>C126-SUM(C127:C133)</f>
        <v>3950</v>
      </c>
      <c r="D134" s="169">
        <f>D126-SUM(D127:D133)</f>
        <v>2983</v>
      </c>
      <c r="E134" s="169">
        <f>E126-SUM(E127:E133)</f>
        <v>3208</v>
      </c>
      <c r="F134" s="169">
        <f>F126-SUM(F127:F133)</f>
        <v>3744</v>
      </c>
      <c r="G134" s="169">
        <f>G126-SUM(G127:G133)</f>
        <v>3538</v>
      </c>
      <c r="H134" s="170">
        <f t="shared" si="18"/>
        <v>-5.5021367521367548E-2</v>
      </c>
      <c r="I134" s="170">
        <f t="shared" si="19"/>
        <v>7.0007004657899633E-3</v>
      </c>
    </row>
    <row r="135" spans="2:9" x14ac:dyDescent="0.25">
      <c r="B135" s="155" t="s">
        <v>54</v>
      </c>
      <c r="C135" s="174"/>
      <c r="D135" s="174"/>
      <c r="E135" s="174"/>
      <c r="F135" s="174"/>
      <c r="G135" s="174"/>
      <c r="H135" s="175"/>
      <c r="I135" s="175"/>
    </row>
    <row r="136" spans="2:9" x14ac:dyDescent="0.25">
      <c r="B136" s="156" t="s">
        <v>73</v>
      </c>
      <c r="C136" s="176">
        <v>23721</v>
      </c>
      <c r="D136" s="176">
        <v>25208</v>
      </c>
      <c r="E136" s="176">
        <v>27847</v>
      </c>
      <c r="F136" s="176">
        <v>23331</v>
      </c>
      <c r="G136" s="176">
        <v>27263</v>
      </c>
      <c r="H136" s="177">
        <f t="shared" ref="H136:H148" si="20">IFERROR(G136/F136-1,"-")</f>
        <v>0.1685311388281685</v>
      </c>
      <c r="I136" s="177">
        <f t="shared" ref="I136:I148" si="21">G136/G$10</f>
        <v>5.3945759411767033E-2</v>
      </c>
    </row>
    <row r="137" spans="2:9" x14ac:dyDescent="0.25">
      <c r="B137" s="159" t="s">
        <v>102</v>
      </c>
      <c r="C137" s="160">
        <v>3062</v>
      </c>
      <c r="D137" s="160">
        <v>2739</v>
      </c>
      <c r="E137" s="160">
        <v>2371</v>
      </c>
      <c r="F137" s="160">
        <v>2055</v>
      </c>
      <c r="G137" s="160">
        <v>5285</v>
      </c>
      <c r="H137" s="161">
        <f t="shared" si="20"/>
        <v>1.5717761557177616</v>
      </c>
      <c r="I137" s="161">
        <f t="shared" si="21"/>
        <v>1.0457518926427347E-2</v>
      </c>
    </row>
    <row r="138" spans="2:9" x14ac:dyDescent="0.25">
      <c r="B138" s="163" t="s">
        <v>108</v>
      </c>
      <c r="C138" s="164">
        <v>2339</v>
      </c>
      <c r="D138" s="164">
        <v>1768</v>
      </c>
      <c r="E138" s="164">
        <v>1502</v>
      </c>
      <c r="F138" s="164">
        <v>1051</v>
      </c>
      <c r="G138" s="164">
        <v>3460</v>
      </c>
      <c r="H138" s="165">
        <f t="shared" si="20"/>
        <v>2.292102759276879</v>
      </c>
      <c r="I138" s="165">
        <f t="shared" si="21"/>
        <v>6.8463605459675725E-3</v>
      </c>
    </row>
    <row r="139" spans="2:9" x14ac:dyDescent="0.25">
      <c r="B139" s="163" t="s">
        <v>105</v>
      </c>
      <c r="C139" s="164">
        <v>723</v>
      </c>
      <c r="D139" s="164">
        <v>971</v>
      </c>
      <c r="E139" s="164">
        <v>869</v>
      </c>
      <c r="F139" s="164">
        <v>1004</v>
      </c>
      <c r="G139" s="164">
        <v>1825</v>
      </c>
      <c r="H139" s="165">
        <f t="shared" si="20"/>
        <v>0.81772908366533859</v>
      </c>
      <c r="I139" s="165">
        <f t="shared" si="21"/>
        <v>3.6111583804597745E-3</v>
      </c>
    </row>
    <row r="140" spans="2:9" x14ac:dyDescent="0.25">
      <c r="B140" s="159" t="s">
        <v>112</v>
      </c>
      <c r="C140" s="160">
        <v>20659</v>
      </c>
      <c r="D140" s="160">
        <v>22469</v>
      </c>
      <c r="E140" s="160">
        <v>25476</v>
      </c>
      <c r="F140" s="160">
        <v>21276</v>
      </c>
      <c r="G140" s="160">
        <v>21978</v>
      </c>
      <c r="H140" s="161">
        <f t="shared" si="20"/>
        <v>3.2994923857867953E-2</v>
      </c>
      <c r="I140" s="161">
        <f t="shared" si="21"/>
        <v>4.348824048533969E-2</v>
      </c>
    </row>
    <row r="141" spans="2:9" x14ac:dyDescent="0.25">
      <c r="B141" s="163" t="s">
        <v>115</v>
      </c>
      <c r="C141" s="164">
        <v>9563</v>
      </c>
      <c r="D141" s="164">
        <v>10003</v>
      </c>
      <c r="E141" s="164">
        <v>12004</v>
      </c>
      <c r="F141" s="164">
        <v>11334</v>
      </c>
      <c r="G141" s="164">
        <v>9591</v>
      </c>
      <c r="H141" s="165">
        <f t="shared" si="20"/>
        <v>-0.15378507146638432</v>
      </c>
      <c r="I141" s="165">
        <f t="shared" si="21"/>
        <v>1.8977873987391616E-2</v>
      </c>
    </row>
    <row r="142" spans="2:9" x14ac:dyDescent="0.25">
      <c r="B142" s="163" t="s">
        <v>118</v>
      </c>
      <c r="C142" s="164">
        <v>1049</v>
      </c>
      <c r="D142" s="164">
        <v>1887</v>
      </c>
      <c r="E142" s="164">
        <v>2055</v>
      </c>
      <c r="F142" s="164">
        <v>1178</v>
      </c>
      <c r="G142" s="164">
        <v>1554</v>
      </c>
      <c r="H142" s="165">
        <f t="shared" si="20"/>
        <v>0.31918505942275033</v>
      </c>
      <c r="I142" s="165">
        <f t="shared" si="21"/>
        <v>3.0749260949230082E-3</v>
      </c>
    </row>
    <row r="143" spans="2:9" x14ac:dyDescent="0.25">
      <c r="B143" s="163" t="s">
        <v>121</v>
      </c>
      <c r="C143" s="164">
        <v>3034</v>
      </c>
      <c r="D143" s="164">
        <v>3032</v>
      </c>
      <c r="E143" s="164">
        <v>3126</v>
      </c>
      <c r="F143" s="164">
        <v>2153</v>
      </c>
      <c r="G143" s="164">
        <v>2554</v>
      </c>
      <c r="H143" s="165">
        <f t="shared" si="20"/>
        <v>0.1862517417556897</v>
      </c>
      <c r="I143" s="165">
        <f t="shared" si="21"/>
        <v>5.0536430157228848E-3</v>
      </c>
    </row>
    <row r="144" spans="2:9" x14ac:dyDescent="0.25">
      <c r="B144" s="163" t="s">
        <v>128</v>
      </c>
      <c r="C144" s="164">
        <v>1212</v>
      </c>
      <c r="D144" s="164">
        <v>906</v>
      </c>
      <c r="E144" s="164">
        <v>782</v>
      </c>
      <c r="F144" s="164">
        <v>468</v>
      </c>
      <c r="G144" s="164">
        <v>429</v>
      </c>
      <c r="H144" s="165">
        <f t="shared" si="20"/>
        <v>-8.333333333333337E-2</v>
      </c>
      <c r="I144" s="165">
        <f t="shared" si="21"/>
        <v>8.4886955902314703E-4</v>
      </c>
    </row>
    <row r="145" spans="2:9" x14ac:dyDescent="0.25">
      <c r="B145" s="163" t="s">
        <v>124</v>
      </c>
      <c r="C145" s="164">
        <v>240</v>
      </c>
      <c r="D145" s="164">
        <v>595</v>
      </c>
      <c r="E145" s="164">
        <v>717</v>
      </c>
      <c r="F145" s="164">
        <v>380</v>
      </c>
      <c r="G145" s="164">
        <v>545</v>
      </c>
      <c r="H145" s="165">
        <f t="shared" si="20"/>
        <v>0.43421052631578938</v>
      </c>
      <c r="I145" s="165">
        <f t="shared" si="21"/>
        <v>1.0784007218359328E-3</v>
      </c>
    </row>
    <row r="146" spans="2:9" x14ac:dyDescent="0.25">
      <c r="B146" s="163" t="s">
        <v>133</v>
      </c>
      <c r="C146" s="164">
        <v>22</v>
      </c>
      <c r="D146" s="164">
        <v>11</v>
      </c>
      <c r="E146" s="164">
        <v>46</v>
      </c>
      <c r="F146" s="164">
        <v>11</v>
      </c>
      <c r="G146" s="164">
        <v>23</v>
      </c>
      <c r="H146" s="165">
        <f t="shared" si="20"/>
        <v>1.0909090909090908</v>
      </c>
      <c r="I146" s="165">
        <f t="shared" si="21"/>
        <v>4.551048917839716E-5</v>
      </c>
    </row>
    <row r="147" spans="2:9" x14ac:dyDescent="0.25">
      <c r="B147" s="163" t="s">
        <v>136</v>
      </c>
      <c r="C147" s="164">
        <v>6</v>
      </c>
      <c r="D147" s="164">
        <v>34</v>
      </c>
      <c r="E147" s="164">
        <v>22</v>
      </c>
      <c r="F147" s="164">
        <v>14</v>
      </c>
      <c r="G147" s="164">
        <v>26</v>
      </c>
      <c r="H147" s="165">
        <f t="shared" si="20"/>
        <v>0.85714285714285721</v>
      </c>
      <c r="I147" s="165">
        <f t="shared" si="21"/>
        <v>5.1446639940796787E-5</v>
      </c>
    </row>
    <row r="148" spans="2:9" x14ac:dyDescent="0.25">
      <c r="B148" s="168" t="s">
        <v>149</v>
      </c>
      <c r="C148" s="169">
        <f>C140-SUM(C141:C147)</f>
        <v>5533</v>
      </c>
      <c r="D148" s="169">
        <f>D140-SUM(D141:D147)</f>
        <v>6001</v>
      </c>
      <c r="E148" s="169">
        <f>E140-SUM(E141:E147)</f>
        <v>6724</v>
      </c>
      <c r="F148" s="169">
        <f>F140-SUM(F141:F147)</f>
        <v>5738</v>
      </c>
      <c r="G148" s="169">
        <f>G140-SUM(G141:G147)</f>
        <v>7256</v>
      </c>
      <c r="H148" s="170">
        <f t="shared" si="20"/>
        <v>0.26455210874869284</v>
      </c>
      <c r="I148" s="170">
        <f t="shared" si="21"/>
        <v>1.4357569977323905E-2</v>
      </c>
    </row>
    <row r="149" spans="2:9" x14ac:dyDescent="0.25">
      <c r="B149" s="155" t="s">
        <v>55</v>
      </c>
      <c r="C149" s="174"/>
      <c r="D149" s="174"/>
      <c r="E149" s="174"/>
      <c r="F149" s="174"/>
      <c r="G149" s="174"/>
      <c r="H149" s="175"/>
      <c r="I149" s="175"/>
    </row>
    <row r="150" spans="2:9" x14ac:dyDescent="0.25">
      <c r="B150" s="156" t="s">
        <v>73</v>
      </c>
      <c r="C150" s="176">
        <v>10579</v>
      </c>
      <c r="D150" s="176">
        <v>11344</v>
      </c>
      <c r="E150" s="176">
        <v>11706</v>
      </c>
      <c r="F150" s="176">
        <v>11049</v>
      </c>
      <c r="G150" s="176">
        <v>9099</v>
      </c>
      <c r="H150" s="177">
        <f t="shared" ref="H150:H162" si="22">IFERROR(G150/F150-1,"-")</f>
        <v>-0.17648655986967143</v>
      </c>
      <c r="I150" s="177">
        <f t="shared" ref="I150:I162" si="23">G150/G$10</f>
        <v>1.8004345262358078E-2</v>
      </c>
    </row>
    <row r="151" spans="2:9" x14ac:dyDescent="0.25">
      <c r="B151" s="159" t="s">
        <v>102</v>
      </c>
      <c r="C151" s="160">
        <v>6639</v>
      </c>
      <c r="D151" s="160">
        <v>6234</v>
      </c>
      <c r="E151" s="160">
        <v>6382</v>
      </c>
      <c r="F151" s="160">
        <v>5534</v>
      </c>
      <c r="G151" s="160">
        <v>3800</v>
      </c>
      <c r="H151" s="161">
        <f t="shared" si="22"/>
        <v>-0.31333574268160458</v>
      </c>
      <c r="I151" s="161">
        <f t="shared" si="23"/>
        <v>7.5191242990395304E-3</v>
      </c>
    </row>
    <row r="152" spans="2:9" x14ac:dyDescent="0.25">
      <c r="B152" s="163" t="s">
        <v>108</v>
      </c>
      <c r="C152" s="164">
        <v>4205</v>
      </c>
      <c r="D152" s="164">
        <v>4078</v>
      </c>
      <c r="E152" s="164">
        <v>4033</v>
      </c>
      <c r="F152" s="164">
        <v>3282</v>
      </c>
      <c r="G152" s="164">
        <v>1672</v>
      </c>
      <c r="H152" s="165">
        <f t="shared" si="22"/>
        <v>-0.49055453991468612</v>
      </c>
      <c r="I152" s="165">
        <f t="shared" si="23"/>
        <v>3.3084146915773934E-3</v>
      </c>
    </row>
    <row r="153" spans="2:9" x14ac:dyDescent="0.25">
      <c r="B153" s="163" t="s">
        <v>105</v>
      </c>
      <c r="C153" s="164">
        <v>2434</v>
      </c>
      <c r="D153" s="164">
        <v>2156</v>
      </c>
      <c r="E153" s="164">
        <v>2349</v>
      </c>
      <c r="F153" s="164">
        <v>2252</v>
      </c>
      <c r="G153" s="164">
        <v>2128</v>
      </c>
      <c r="H153" s="165">
        <f t="shared" si="22"/>
        <v>-5.5062166962699832E-2</v>
      </c>
      <c r="I153" s="165">
        <f t="shared" si="23"/>
        <v>4.210709607462137E-3</v>
      </c>
    </row>
    <row r="154" spans="2:9" x14ac:dyDescent="0.25">
      <c r="B154" s="159" t="s">
        <v>112</v>
      </c>
      <c r="C154" s="160">
        <v>3940</v>
      </c>
      <c r="D154" s="160">
        <v>5110</v>
      </c>
      <c r="E154" s="160">
        <v>5324</v>
      </c>
      <c r="F154" s="160">
        <v>5515</v>
      </c>
      <c r="G154" s="160">
        <v>5299</v>
      </c>
      <c r="H154" s="161">
        <f t="shared" si="22"/>
        <v>-3.9165911151405219E-2</v>
      </c>
      <c r="I154" s="161">
        <f t="shared" si="23"/>
        <v>1.0485220963318546E-2</v>
      </c>
    </row>
    <row r="155" spans="2:9" x14ac:dyDescent="0.25">
      <c r="B155" s="163" t="s">
        <v>115</v>
      </c>
      <c r="C155" s="164">
        <v>1499</v>
      </c>
      <c r="D155" s="164">
        <v>1913</v>
      </c>
      <c r="E155" s="164">
        <v>1713</v>
      </c>
      <c r="F155" s="164">
        <v>1549</v>
      </c>
      <c r="G155" s="164">
        <v>1943</v>
      </c>
      <c r="H155" s="165">
        <f t="shared" si="22"/>
        <v>0.25435765009683675</v>
      </c>
      <c r="I155" s="165">
        <f t="shared" si="23"/>
        <v>3.8446469771141602E-3</v>
      </c>
    </row>
    <row r="156" spans="2:9" x14ac:dyDescent="0.25">
      <c r="B156" s="163" t="s">
        <v>118</v>
      </c>
      <c r="C156" s="164">
        <v>863</v>
      </c>
      <c r="D156" s="164">
        <v>833</v>
      </c>
      <c r="E156" s="164">
        <v>925</v>
      </c>
      <c r="F156" s="164">
        <v>822</v>
      </c>
      <c r="G156" s="164">
        <v>702</v>
      </c>
      <c r="H156" s="165">
        <f t="shared" si="22"/>
        <v>-0.14598540145985406</v>
      </c>
      <c r="I156" s="165">
        <f t="shared" si="23"/>
        <v>1.3890592784015134E-3</v>
      </c>
    </row>
    <row r="157" spans="2:9" x14ac:dyDescent="0.25">
      <c r="B157" s="163" t="s">
        <v>121</v>
      </c>
      <c r="C157" s="164">
        <v>491</v>
      </c>
      <c r="D157" s="164">
        <v>972</v>
      </c>
      <c r="E157" s="164">
        <v>978</v>
      </c>
      <c r="F157" s="164">
        <v>1544</v>
      </c>
      <c r="G157" s="164">
        <v>1262</v>
      </c>
      <c r="H157" s="165">
        <f t="shared" si="22"/>
        <v>-0.18264248704663211</v>
      </c>
      <c r="I157" s="165">
        <f t="shared" si="23"/>
        <v>2.4971407540494441E-3</v>
      </c>
    </row>
    <row r="158" spans="2:9" x14ac:dyDescent="0.25">
      <c r="B158" s="163" t="s">
        <v>128</v>
      </c>
      <c r="C158" s="164">
        <v>92</v>
      </c>
      <c r="D158" s="164">
        <v>127</v>
      </c>
      <c r="E158" s="164">
        <v>195</v>
      </c>
      <c r="F158" s="164">
        <v>141</v>
      </c>
      <c r="G158" s="164">
        <v>176</v>
      </c>
      <c r="H158" s="165">
        <f t="shared" si="22"/>
        <v>0.24822695035460995</v>
      </c>
      <c r="I158" s="165">
        <f t="shared" si="23"/>
        <v>3.4825417806077824E-4</v>
      </c>
    </row>
    <row r="159" spans="2:9" x14ac:dyDescent="0.25">
      <c r="B159" s="163" t="s">
        <v>124</v>
      </c>
      <c r="C159" s="164">
        <v>157</v>
      </c>
      <c r="D159" s="164">
        <v>160</v>
      </c>
      <c r="E159" s="164">
        <v>179</v>
      </c>
      <c r="F159" s="164">
        <v>193</v>
      </c>
      <c r="G159" s="164">
        <v>167</v>
      </c>
      <c r="H159" s="165">
        <f t="shared" si="22"/>
        <v>-0.13471502590673579</v>
      </c>
      <c r="I159" s="165">
        <f t="shared" si="23"/>
        <v>3.3044572577357938E-4</v>
      </c>
    </row>
    <row r="160" spans="2:9" x14ac:dyDescent="0.25">
      <c r="B160" s="163" t="s">
        <v>133</v>
      </c>
      <c r="C160" s="164">
        <v>11</v>
      </c>
      <c r="D160" s="164">
        <v>33</v>
      </c>
      <c r="E160" s="164">
        <v>3</v>
      </c>
      <c r="F160" s="164">
        <v>5</v>
      </c>
      <c r="G160" s="164">
        <v>4</v>
      </c>
      <c r="H160" s="165">
        <f t="shared" si="22"/>
        <v>-0.19999999999999996</v>
      </c>
      <c r="I160" s="165">
        <f t="shared" si="23"/>
        <v>7.9148676831995068E-6</v>
      </c>
    </row>
    <row r="161" spans="2:9" x14ac:dyDescent="0.25">
      <c r="B161" s="163" t="s">
        <v>136</v>
      </c>
      <c r="C161" s="164">
        <v>12</v>
      </c>
      <c r="D161" s="164">
        <v>5</v>
      </c>
      <c r="E161" s="164">
        <v>3</v>
      </c>
      <c r="F161" s="164">
        <v>18</v>
      </c>
      <c r="G161" s="164">
        <v>4</v>
      </c>
      <c r="H161" s="165">
        <f t="shared" si="22"/>
        <v>-0.77777777777777779</v>
      </c>
      <c r="I161" s="165">
        <f t="shared" si="23"/>
        <v>7.9148676831995068E-6</v>
      </c>
    </row>
    <row r="162" spans="2:9" x14ac:dyDescent="0.25">
      <c r="B162" s="168" t="s">
        <v>149</v>
      </c>
      <c r="C162" s="169">
        <f>C154-SUM(C155:C161)</f>
        <v>815</v>
      </c>
      <c r="D162" s="169">
        <f>D154-SUM(D155:D161)</f>
        <v>1067</v>
      </c>
      <c r="E162" s="169">
        <f>E154-SUM(E155:E161)</f>
        <v>1328</v>
      </c>
      <c r="F162" s="169">
        <f>F154-SUM(F155:F161)</f>
        <v>1243</v>
      </c>
      <c r="G162" s="169">
        <f>G154-SUM(G155:G161)</f>
        <v>1041</v>
      </c>
      <c r="H162" s="170">
        <f t="shared" si="22"/>
        <v>-0.16251005631536608</v>
      </c>
      <c r="I162" s="170">
        <f t="shared" si="23"/>
        <v>2.0598443145526716E-3</v>
      </c>
    </row>
    <row r="163" spans="2:9" x14ac:dyDescent="0.25">
      <c r="C163" s="81"/>
      <c r="D163" s="81"/>
      <c r="E163" s="81"/>
      <c r="F163" s="81"/>
      <c r="G163" s="81"/>
      <c r="H163" s="81"/>
    </row>
    <row r="164" spans="2:9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</row>
  </sheetData>
  <mergeCells count="3">
    <mergeCell ref="B5:I5"/>
    <mergeCell ref="K5:R5"/>
    <mergeCell ref="C7:I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8490-CA4C-4658-8C35-CDFB8CC0D50C}">
  <sheetPr>
    <tabColor rgb="FFFFC000"/>
    <pageSetUpPr fitToPage="1"/>
  </sheetPr>
  <dimension ref="A1:X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3" customWidth="1"/>
    <col min="10" max="10" width="10.5703125" customWidth="1"/>
    <col min="11" max="11" width="11.5703125" customWidth="1"/>
    <col min="12" max="12" width="10.5703125" customWidth="1"/>
    <col min="14" max="14" width="11.42578125" customWidth="1"/>
    <col min="15" max="24" width="11.42578125" hidden="1" customWidth="1"/>
  </cols>
  <sheetData>
    <row r="1" spans="1:24" ht="42.75" customHeight="1" x14ac:dyDescent="0.25"/>
    <row r="4" spans="1:24" ht="42" customHeight="1" thickBot="1" x14ac:dyDescent="0.3">
      <c r="B4" s="276" t="str">
        <f>CONCATENATE("Viajeros alojados en los establecimientos alojativos de Tenerife según lugar de residencia y municipio de alojamiento (hotel + apartamento)")</f>
        <v>Viajeros alojados en los establecimientos alojativos de Tenerife según lugar de residencia y municipio de alojamiento (hotel + apartamento)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  <c r="O4" s="276" t="s">
        <v>271</v>
      </c>
      <c r="P4" s="276"/>
      <c r="Q4" s="276"/>
      <c r="R4" s="276"/>
      <c r="S4" s="276"/>
      <c r="T4" s="276"/>
      <c r="U4" s="276"/>
      <c r="V4" s="276"/>
      <c r="W4" s="276"/>
      <c r="X4" s="276"/>
    </row>
    <row r="5" spans="1:24" ht="6" customHeight="1" x14ac:dyDescent="0.25"/>
    <row r="6" spans="1:24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L6" s="308"/>
    </row>
    <row r="7" spans="1:24" s="146" customFormat="1" ht="72" customHeight="1" x14ac:dyDescent="0.25">
      <c r="B7" s="147"/>
      <c r="C7" s="172" t="s">
        <v>272</v>
      </c>
      <c r="D7" s="172" t="s">
        <v>263</v>
      </c>
      <c r="E7" s="172" t="s">
        <v>264</v>
      </c>
      <c r="F7" s="172" t="s">
        <v>265</v>
      </c>
      <c r="G7" s="172" t="s">
        <v>266</v>
      </c>
      <c r="H7" s="172" t="s">
        <v>267</v>
      </c>
      <c r="I7" s="172" t="s">
        <v>268</v>
      </c>
      <c r="J7" s="173" t="str">
        <f>CONCATENATE("var. ",RIGHT(I7,2),"/",RIGHT(H7,2))</f>
        <v>var. 26/25</v>
      </c>
      <c r="K7" s="172" t="str">
        <f>CONCATENATE("dif. ",RIGHT(I7,2),"/",RIGHT(H7,2))</f>
        <v>dif. 26/25</v>
      </c>
      <c r="L7" s="173" t="str">
        <f>CONCATENATE("Cuota s/ total lugares de residencia ",RIGHT(I7,4))</f>
        <v>Cuota s/ total lugares de residencia 2026</v>
      </c>
      <c r="O7" s="147"/>
      <c r="P7" s="172" t="s">
        <v>263</v>
      </c>
      <c r="Q7" s="172" t="s">
        <v>264</v>
      </c>
      <c r="R7" s="172" t="s">
        <v>265</v>
      </c>
      <c r="S7" s="172" t="s">
        <v>266</v>
      </c>
      <c r="T7" s="172" t="s">
        <v>267</v>
      </c>
      <c r="U7" s="172" t="s">
        <v>268</v>
      </c>
      <c r="V7" s="173" t="str">
        <f>CONCATENATE("var. ",RIGHT(U7,2),"/",RIGHT(T7,2))</f>
        <v>var. 26/25</v>
      </c>
      <c r="W7" s="172" t="str">
        <f>CONCATENATE("dif. ",RIGHT(U7,2),"/",RIGHT(T7,2))</f>
        <v>dif. 26/25</v>
      </c>
      <c r="X7" s="173" t="str">
        <f>CONCATENATE("Cuota s/ total lugares de residencia ",RIGHT(U7,4))</f>
        <v>Cuota s/ total lugares de residencia 2026</v>
      </c>
    </row>
    <row r="8" spans="1:24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4"/>
      <c r="J8" s="154"/>
      <c r="K8" s="154"/>
      <c r="L8" s="153"/>
      <c r="O8" s="155" t="s">
        <v>49</v>
      </c>
      <c r="P8" s="153"/>
      <c r="Q8" s="153"/>
      <c r="R8" s="153"/>
      <c r="S8" s="153"/>
      <c r="T8" s="153"/>
      <c r="U8" s="154"/>
      <c r="V8" s="154"/>
      <c r="W8" s="154"/>
      <c r="X8" s="153"/>
    </row>
    <row r="9" spans="1:24" x14ac:dyDescent="0.25">
      <c r="A9" s="1"/>
      <c r="B9" s="156" t="s">
        <v>73</v>
      </c>
      <c r="C9" s="176">
        <v>1199152</v>
      </c>
      <c r="D9" s="176">
        <v>427608</v>
      </c>
      <c r="E9" s="176">
        <v>2154106</v>
      </c>
      <c r="F9" s="176">
        <v>2485382</v>
      </c>
      <c r="G9" s="176">
        <v>2666868</v>
      </c>
      <c r="H9" s="176">
        <v>2627377</v>
      </c>
      <c r="I9" s="176">
        <v>2624606</v>
      </c>
      <c r="J9" s="177">
        <f>IFERROR(I9/H9-1,"-")</f>
        <v>-1.0546640242340422E-3</v>
      </c>
      <c r="K9" s="176">
        <f t="shared" ref="K9:K21" si="0">I9-H9</f>
        <v>-2771</v>
      </c>
      <c r="L9" s="177">
        <f t="shared" ref="L9:L21" si="1">I9/I$9</f>
        <v>1</v>
      </c>
      <c r="O9" s="156" t="s">
        <v>73</v>
      </c>
      <c r="P9" s="176">
        <v>17593</v>
      </c>
      <c r="Q9" s="176">
        <v>66634</v>
      </c>
      <c r="R9" s="176">
        <v>84343</v>
      </c>
      <c r="S9" s="176">
        <v>117436</v>
      </c>
      <c r="T9" s="176">
        <v>90288</v>
      </c>
      <c r="U9" s="176">
        <v>93301</v>
      </c>
      <c r="V9" s="177">
        <f>IFERROR(U9/T9-1,"-")</f>
        <v>3.3370990607832773E-2</v>
      </c>
      <c r="W9" s="176">
        <f>U9-T9</f>
        <v>3013</v>
      </c>
      <c r="X9" s="177">
        <f t="shared" ref="X9:X21" si="2">U9/U$9</f>
        <v>1</v>
      </c>
    </row>
    <row r="10" spans="1:24" x14ac:dyDescent="0.25">
      <c r="A10" s="1" t="s">
        <v>101</v>
      </c>
      <c r="B10" s="159" t="s">
        <v>102</v>
      </c>
      <c r="C10" s="160">
        <v>163819</v>
      </c>
      <c r="D10" s="160">
        <v>208425</v>
      </c>
      <c r="E10" s="160">
        <v>377223</v>
      </c>
      <c r="F10" s="160">
        <v>405985</v>
      </c>
      <c r="G10" s="160">
        <v>403063</v>
      </c>
      <c r="H10" s="160">
        <v>407904</v>
      </c>
      <c r="I10" s="160">
        <v>422253</v>
      </c>
      <c r="J10" s="178">
        <f>IFERROR(I10/H10-1,"-")</f>
        <v>3.517739468110137E-2</v>
      </c>
      <c r="K10" s="159">
        <f t="shared" si="0"/>
        <v>14349</v>
      </c>
      <c r="L10" s="161">
        <f t="shared" si="1"/>
        <v>0.16088243340143243</v>
      </c>
      <c r="O10" s="159" t="s">
        <v>102</v>
      </c>
      <c r="P10" s="160">
        <v>7712</v>
      </c>
      <c r="Q10" s="160">
        <v>14118</v>
      </c>
      <c r="R10" s="160">
        <v>8229</v>
      </c>
      <c r="S10" s="160">
        <v>24011</v>
      </c>
      <c r="T10" s="160">
        <v>15205</v>
      </c>
      <c r="U10" s="160">
        <v>19282</v>
      </c>
      <c r="V10" s="178">
        <f>IFERROR(U10/T10-1,"-")</f>
        <v>0.26813548174942459</v>
      </c>
      <c r="W10" s="159">
        <f t="shared" ref="W10:W20" si="3">U10-T10</f>
        <v>4077</v>
      </c>
      <c r="X10" s="161">
        <f t="shared" si="2"/>
        <v>0.2066644516135947</v>
      </c>
    </row>
    <row r="11" spans="1:24" x14ac:dyDescent="0.25">
      <c r="A11" s="162" t="s">
        <v>108</v>
      </c>
      <c r="B11" s="163" t="s">
        <v>108</v>
      </c>
      <c r="C11" s="164">
        <v>56707</v>
      </c>
      <c r="D11" s="164">
        <v>144189</v>
      </c>
      <c r="E11" s="164">
        <v>156690</v>
      </c>
      <c r="F11" s="164">
        <v>156484</v>
      </c>
      <c r="G11" s="164">
        <v>149552</v>
      </c>
      <c r="H11" s="164">
        <v>143192</v>
      </c>
      <c r="I11" s="164">
        <v>164944</v>
      </c>
      <c r="J11" s="179">
        <f>IFERROR(I11/H11-1,"-")</f>
        <v>0.15190792781719642</v>
      </c>
      <c r="K11" s="163">
        <f t="shared" si="0"/>
        <v>21752</v>
      </c>
      <c r="L11" s="165">
        <f t="shared" si="1"/>
        <v>6.2845242295415008E-2</v>
      </c>
      <c r="O11" s="163" t="s">
        <v>108</v>
      </c>
      <c r="P11" s="164">
        <v>7539</v>
      </c>
      <c r="Q11" s="164">
        <v>9752</v>
      </c>
      <c r="R11" s="164">
        <v>5245</v>
      </c>
      <c r="S11" s="164">
        <v>12629</v>
      </c>
      <c r="T11" s="164">
        <v>5309</v>
      </c>
      <c r="U11" s="164">
        <v>9236</v>
      </c>
      <c r="V11" s="179">
        <f>IFERROR(U11/T11-1,"-")</f>
        <v>0.73968732341307208</v>
      </c>
      <c r="W11" s="163">
        <f t="shared" si="3"/>
        <v>3927</v>
      </c>
      <c r="X11" s="165">
        <f t="shared" si="2"/>
        <v>9.8991436319010515E-2</v>
      </c>
    </row>
    <row r="12" spans="1:24" x14ac:dyDescent="0.25">
      <c r="A12" s="162" t="s">
        <v>105</v>
      </c>
      <c r="B12" s="163" t="s">
        <v>105</v>
      </c>
      <c r="C12" s="164">
        <v>107112</v>
      </c>
      <c r="D12" s="164">
        <v>64236</v>
      </c>
      <c r="E12" s="164">
        <v>220533</v>
      </c>
      <c r="F12" s="164">
        <v>249501</v>
      </c>
      <c r="G12" s="164">
        <v>253511</v>
      </c>
      <c r="H12" s="164">
        <v>264712</v>
      </c>
      <c r="I12" s="164">
        <v>257309</v>
      </c>
      <c r="J12" s="179">
        <f>IFERROR(I12/H12-1,"-")</f>
        <v>-2.7966242557949772E-2</v>
      </c>
      <c r="K12" s="163">
        <f t="shared" si="0"/>
        <v>-7403</v>
      </c>
      <c r="L12" s="165">
        <f t="shared" si="1"/>
        <v>9.8037191106017441E-2</v>
      </c>
      <c r="O12" s="163" t="s">
        <v>105</v>
      </c>
      <c r="P12" s="164">
        <v>173</v>
      </c>
      <c r="Q12" s="164">
        <v>4366</v>
      </c>
      <c r="R12" s="164">
        <v>2984</v>
      </c>
      <c r="S12" s="164">
        <v>11382</v>
      </c>
      <c r="T12" s="164">
        <v>9896</v>
      </c>
      <c r="U12" s="164">
        <v>10046</v>
      </c>
      <c r="V12" s="179">
        <f>IFERROR(U12/T12-1,"-")</f>
        <v>1.5157639450283034E-2</v>
      </c>
      <c r="W12" s="163">
        <f t="shared" si="3"/>
        <v>150</v>
      </c>
      <c r="X12" s="165">
        <f t="shared" si="2"/>
        <v>0.1076730152945842</v>
      </c>
    </row>
    <row r="13" spans="1:24" x14ac:dyDescent="0.25">
      <c r="A13" s="1"/>
      <c r="B13" s="159" t="s">
        <v>112</v>
      </c>
      <c r="C13" s="160">
        <v>1035333</v>
      </c>
      <c r="D13" s="160">
        <v>219183</v>
      </c>
      <c r="E13" s="160">
        <v>1776883</v>
      </c>
      <c r="F13" s="160">
        <v>2079397</v>
      </c>
      <c r="G13" s="160">
        <v>2263805</v>
      </c>
      <c r="H13" s="160">
        <v>2219473</v>
      </c>
      <c r="I13" s="160">
        <v>2202353</v>
      </c>
      <c r="J13" s="178">
        <f>IFERROR(I13/H13-1,"-")</f>
        <v>-7.7135428094867731E-3</v>
      </c>
      <c r="K13" s="159">
        <f t="shared" si="0"/>
        <v>-17120</v>
      </c>
      <c r="L13" s="161">
        <f t="shared" si="1"/>
        <v>0.83911756659856751</v>
      </c>
      <c r="O13" s="159" t="s">
        <v>112</v>
      </c>
      <c r="P13" s="160">
        <v>9881</v>
      </c>
      <c r="Q13" s="160">
        <v>52516</v>
      </c>
      <c r="R13" s="160">
        <v>76114</v>
      </c>
      <c r="S13" s="160">
        <v>93425</v>
      </c>
      <c r="T13" s="160">
        <v>75083</v>
      </c>
      <c r="U13" s="160">
        <v>74019</v>
      </c>
      <c r="V13" s="178">
        <f>IFERROR(U13/T13-1,"-")</f>
        <v>-1.4170984110917217E-2</v>
      </c>
      <c r="W13" s="159">
        <f t="shared" si="3"/>
        <v>-1064</v>
      </c>
      <c r="X13" s="161">
        <f t="shared" si="2"/>
        <v>0.7933355483864053</v>
      </c>
    </row>
    <row r="14" spans="1:24" s="57" customFormat="1" x14ac:dyDescent="0.25">
      <c r="B14" s="163" t="s">
        <v>115</v>
      </c>
      <c r="C14" s="164">
        <v>424193</v>
      </c>
      <c r="D14" s="164">
        <v>12809</v>
      </c>
      <c r="E14" s="164">
        <v>749719</v>
      </c>
      <c r="F14" s="164">
        <v>905443</v>
      </c>
      <c r="G14" s="164">
        <v>988217</v>
      </c>
      <c r="H14" s="164">
        <v>985308</v>
      </c>
      <c r="I14" s="164">
        <v>987918</v>
      </c>
      <c r="J14" s="179">
        <f t="shared" ref="J14:J21" si="4">IFERROR(I14/H14-1,"-")</f>
        <v>2.6489179018134301E-3</v>
      </c>
      <c r="K14" s="163">
        <f t="shared" si="0"/>
        <v>2610</v>
      </c>
      <c r="L14" s="165">
        <f t="shared" si="1"/>
        <v>0.37640621106558469</v>
      </c>
      <c r="O14" s="163" t="s">
        <v>115</v>
      </c>
      <c r="P14" s="164">
        <v>1078</v>
      </c>
      <c r="Q14" s="164">
        <v>20641</v>
      </c>
      <c r="R14" s="164">
        <v>26883</v>
      </c>
      <c r="S14" s="164">
        <v>34550</v>
      </c>
      <c r="T14" s="164">
        <v>36215</v>
      </c>
      <c r="U14" s="164">
        <v>38378</v>
      </c>
      <c r="V14" s="179">
        <f t="shared" ref="V14:V21" si="5">IFERROR(U14/T14-1,"-")</f>
        <v>5.9726632610796582E-2</v>
      </c>
      <c r="W14" s="163">
        <f t="shared" si="3"/>
        <v>2163</v>
      </c>
      <c r="X14" s="165">
        <f t="shared" si="2"/>
        <v>0.41133535546242805</v>
      </c>
    </row>
    <row r="15" spans="1:24" s="57" customFormat="1" x14ac:dyDescent="0.25">
      <c r="B15" s="163" t="s">
        <v>118</v>
      </c>
      <c r="C15" s="164">
        <v>134811</v>
      </c>
      <c r="D15" s="164">
        <v>32342</v>
      </c>
      <c r="E15" s="164">
        <v>193619</v>
      </c>
      <c r="F15" s="164">
        <v>230291</v>
      </c>
      <c r="G15" s="164">
        <v>251925</v>
      </c>
      <c r="H15" s="164">
        <v>240077</v>
      </c>
      <c r="I15" s="164">
        <v>232716</v>
      </c>
      <c r="J15" s="179">
        <f t="shared" si="4"/>
        <v>-3.0660996263698781E-2</v>
      </c>
      <c r="K15" s="163">
        <f t="shared" si="0"/>
        <v>-7361</v>
      </c>
      <c r="L15" s="165">
        <f t="shared" si="1"/>
        <v>8.8667022783610189E-2</v>
      </c>
      <c r="O15" s="163" t="s">
        <v>118</v>
      </c>
      <c r="P15" s="164">
        <v>1953</v>
      </c>
      <c r="Q15" s="164">
        <v>5693</v>
      </c>
      <c r="R15" s="164">
        <v>4676</v>
      </c>
      <c r="S15" s="164">
        <v>6250</v>
      </c>
      <c r="T15" s="164">
        <v>5930</v>
      </c>
      <c r="U15" s="164">
        <v>5243</v>
      </c>
      <c r="V15" s="179">
        <f t="shared" si="5"/>
        <v>-0.11585160202360878</v>
      </c>
      <c r="W15" s="163">
        <f t="shared" si="3"/>
        <v>-687</v>
      </c>
      <c r="X15" s="165">
        <f t="shared" si="2"/>
        <v>5.6194467369052849E-2</v>
      </c>
    </row>
    <row r="16" spans="1:24" x14ac:dyDescent="0.25">
      <c r="A16" s="1"/>
      <c r="B16" s="163" t="s">
        <v>121</v>
      </c>
      <c r="C16" s="164">
        <v>44768</v>
      </c>
      <c r="D16" s="164">
        <v>41543</v>
      </c>
      <c r="E16" s="164">
        <v>97445</v>
      </c>
      <c r="F16" s="164">
        <v>113919</v>
      </c>
      <c r="G16" s="164">
        <v>125143</v>
      </c>
      <c r="H16" s="164">
        <v>113144</v>
      </c>
      <c r="I16" s="164">
        <v>115857</v>
      </c>
      <c r="J16" s="179">
        <f t="shared" si="4"/>
        <v>2.3978293148554153E-2</v>
      </c>
      <c r="K16" s="163">
        <f t="shared" si="0"/>
        <v>2713</v>
      </c>
      <c r="L16" s="165">
        <f t="shared" si="1"/>
        <v>4.4142625597899263E-2</v>
      </c>
      <c r="O16" s="163" t="s">
        <v>121</v>
      </c>
      <c r="P16" s="164">
        <v>1202</v>
      </c>
      <c r="Q16" s="164">
        <v>7261</v>
      </c>
      <c r="R16" s="164">
        <v>10091</v>
      </c>
      <c r="S16" s="164">
        <v>12078</v>
      </c>
      <c r="T16" s="164">
        <v>4898</v>
      </c>
      <c r="U16" s="164">
        <v>4424</v>
      </c>
      <c r="V16" s="179">
        <f t="shared" si="5"/>
        <v>-9.6774193548387122E-2</v>
      </c>
      <c r="W16" s="163">
        <f t="shared" si="3"/>
        <v>-474</v>
      </c>
      <c r="X16" s="165">
        <f t="shared" si="2"/>
        <v>4.7416426404861683E-2</v>
      </c>
    </row>
    <row r="17" spans="1:24" x14ac:dyDescent="0.25">
      <c r="A17" s="1"/>
      <c r="B17" s="163" t="s">
        <v>128</v>
      </c>
      <c r="C17" s="164">
        <v>34144</v>
      </c>
      <c r="D17" s="164">
        <v>4326</v>
      </c>
      <c r="E17" s="164">
        <v>94840</v>
      </c>
      <c r="F17" s="164">
        <v>82602</v>
      </c>
      <c r="G17" s="164">
        <v>87976</v>
      </c>
      <c r="H17" s="164">
        <v>82158</v>
      </c>
      <c r="I17" s="164">
        <v>82361</v>
      </c>
      <c r="J17" s="179">
        <f t="shared" si="4"/>
        <v>2.4708488522116046E-3</v>
      </c>
      <c r="K17" s="163">
        <f t="shared" si="0"/>
        <v>203</v>
      </c>
      <c r="L17" s="165">
        <f t="shared" si="1"/>
        <v>3.1380329085584656E-2</v>
      </c>
      <c r="O17" s="163" t="s">
        <v>128</v>
      </c>
      <c r="P17" s="164">
        <v>246</v>
      </c>
      <c r="Q17" s="164">
        <v>1949</v>
      </c>
      <c r="R17" s="164">
        <v>2194</v>
      </c>
      <c r="S17" s="164">
        <v>3809</v>
      </c>
      <c r="T17" s="164">
        <v>2777</v>
      </c>
      <c r="U17" s="164">
        <v>2768</v>
      </c>
      <c r="V17" s="179">
        <f t="shared" si="5"/>
        <v>-3.2409074540871163E-3</v>
      </c>
      <c r="W17" s="163">
        <f t="shared" si="3"/>
        <v>-9</v>
      </c>
      <c r="X17" s="165">
        <f t="shared" si="2"/>
        <v>2.9667420499244382E-2</v>
      </c>
    </row>
    <row r="18" spans="1:24" x14ac:dyDescent="0.25">
      <c r="A18" s="1"/>
      <c r="B18" s="163" t="s">
        <v>124</v>
      </c>
      <c r="C18" s="164">
        <v>38389</v>
      </c>
      <c r="D18" s="164">
        <v>9409</v>
      </c>
      <c r="E18" s="164">
        <v>78267</v>
      </c>
      <c r="F18" s="164">
        <v>74047</v>
      </c>
      <c r="G18" s="164">
        <v>81829</v>
      </c>
      <c r="H18" s="164">
        <v>74679</v>
      </c>
      <c r="I18" s="164">
        <v>75152</v>
      </c>
      <c r="J18" s="179">
        <f t="shared" si="4"/>
        <v>6.3337752246279688E-3</v>
      </c>
      <c r="K18" s="163">
        <f t="shared" si="0"/>
        <v>473</v>
      </c>
      <c r="L18" s="165">
        <f t="shared" si="1"/>
        <v>2.8633631105011572E-2</v>
      </c>
      <c r="O18" s="163" t="s">
        <v>124</v>
      </c>
      <c r="P18" s="164">
        <v>818</v>
      </c>
      <c r="Q18" s="164">
        <v>1621</v>
      </c>
      <c r="R18" s="164">
        <v>1580</v>
      </c>
      <c r="S18" s="164">
        <v>2171</v>
      </c>
      <c r="T18" s="164">
        <v>1693</v>
      </c>
      <c r="U18" s="164">
        <v>1393</v>
      </c>
      <c r="V18" s="179">
        <f t="shared" si="5"/>
        <v>-0.17720023626698167</v>
      </c>
      <c r="W18" s="163">
        <f t="shared" si="3"/>
        <v>-300</v>
      </c>
      <c r="X18" s="165">
        <f t="shared" si="2"/>
        <v>1.4930172238239676E-2</v>
      </c>
    </row>
    <row r="19" spans="1:24" x14ac:dyDescent="0.25">
      <c r="A19" s="1"/>
      <c r="B19" s="163" t="s">
        <v>133</v>
      </c>
      <c r="C19" s="164">
        <v>35454</v>
      </c>
      <c r="D19" s="164">
        <v>614</v>
      </c>
      <c r="E19" s="164">
        <v>39724</v>
      </c>
      <c r="F19" s="164">
        <v>50632</v>
      </c>
      <c r="G19" s="164">
        <v>46596</v>
      </c>
      <c r="H19" s="164">
        <v>44172</v>
      </c>
      <c r="I19" s="164">
        <v>39928</v>
      </c>
      <c r="J19" s="179">
        <f t="shared" si="4"/>
        <v>-9.6078964049624238E-2</v>
      </c>
      <c r="K19" s="163">
        <f t="shared" si="0"/>
        <v>-4244</v>
      </c>
      <c r="L19" s="165">
        <f t="shared" si="1"/>
        <v>1.5212950058027757E-2</v>
      </c>
      <c r="O19" s="163" t="s">
        <v>133</v>
      </c>
      <c r="P19" s="164">
        <v>2</v>
      </c>
      <c r="Q19" s="164">
        <v>1382</v>
      </c>
      <c r="R19" s="164">
        <v>3910</v>
      </c>
      <c r="S19" s="164">
        <v>2827</v>
      </c>
      <c r="T19" s="164">
        <v>1701</v>
      </c>
      <c r="U19" s="164">
        <v>1287</v>
      </c>
      <c r="V19" s="179">
        <f t="shared" si="5"/>
        <v>-0.24338624338624337</v>
      </c>
      <c r="W19" s="163">
        <f t="shared" si="3"/>
        <v>-414</v>
      </c>
      <c r="X19" s="165">
        <f t="shared" si="2"/>
        <v>1.3794064372300404E-2</v>
      </c>
    </row>
    <row r="20" spans="1:24" x14ac:dyDescent="0.25">
      <c r="A20" s="162" t="s">
        <v>148</v>
      </c>
      <c r="B20" s="163" t="s">
        <v>136</v>
      </c>
      <c r="C20" s="164">
        <v>51521</v>
      </c>
      <c r="D20" s="164">
        <v>3194</v>
      </c>
      <c r="E20" s="164">
        <v>32284</v>
      </c>
      <c r="F20" s="164">
        <v>47081</v>
      </c>
      <c r="G20" s="164">
        <v>52043</v>
      </c>
      <c r="H20" s="164">
        <v>40679</v>
      </c>
      <c r="I20" s="164">
        <v>40125</v>
      </c>
      <c r="J20" s="179">
        <f t="shared" si="4"/>
        <v>-1.3618820521645092E-2</v>
      </c>
      <c r="K20" s="163">
        <f t="shared" si="0"/>
        <v>-554</v>
      </c>
      <c r="L20" s="165">
        <f t="shared" si="1"/>
        <v>1.5288008943056595E-2</v>
      </c>
      <c r="O20" s="163" t="s">
        <v>136</v>
      </c>
      <c r="P20" s="164">
        <v>0</v>
      </c>
      <c r="Q20" s="164">
        <v>381</v>
      </c>
      <c r="R20" s="164">
        <v>1059</v>
      </c>
      <c r="S20" s="164">
        <v>2048</v>
      </c>
      <c r="T20" s="164">
        <v>2187</v>
      </c>
      <c r="U20" s="164">
        <v>2179</v>
      </c>
      <c r="V20" s="179">
        <f t="shared" si="5"/>
        <v>-3.6579789666209006E-3</v>
      </c>
      <c r="W20" s="163">
        <f t="shared" si="3"/>
        <v>-8</v>
      </c>
      <c r="X20" s="165">
        <f t="shared" si="2"/>
        <v>2.3354519244166729E-2</v>
      </c>
    </row>
    <row r="21" spans="1:24" x14ac:dyDescent="0.25">
      <c r="A21" s="167" t="s">
        <v>149</v>
      </c>
      <c r="B21" s="168" t="s">
        <v>149</v>
      </c>
      <c r="C21" s="169">
        <f t="shared" ref="C21:I21" si="6">C13-SUM(C14:C20)</f>
        <v>272053</v>
      </c>
      <c r="D21" s="169">
        <f t="shared" si="6"/>
        <v>114946</v>
      </c>
      <c r="E21" s="169">
        <f t="shared" si="6"/>
        <v>490985</v>
      </c>
      <c r="F21" s="169">
        <f t="shared" si="6"/>
        <v>575382</v>
      </c>
      <c r="G21" s="169">
        <f t="shared" si="6"/>
        <v>630076</v>
      </c>
      <c r="H21" s="169">
        <f t="shared" si="6"/>
        <v>639256</v>
      </c>
      <c r="I21" s="169">
        <f t="shared" si="6"/>
        <v>628296</v>
      </c>
      <c r="J21" s="180">
        <f t="shared" si="4"/>
        <v>-1.7144930982266882E-2</v>
      </c>
      <c r="K21" s="168">
        <f t="shared" si="0"/>
        <v>-10960</v>
      </c>
      <c r="L21" s="170">
        <f t="shared" si="1"/>
        <v>0.23938678795979282</v>
      </c>
      <c r="O21" s="168" t="s">
        <v>149</v>
      </c>
      <c r="P21" s="169">
        <f t="shared" ref="P21:U21" si="7">P13-SUM(P14:P20)</f>
        <v>4582</v>
      </c>
      <c r="Q21" s="169">
        <f t="shared" si="7"/>
        <v>13588</v>
      </c>
      <c r="R21" s="169">
        <f t="shared" si="7"/>
        <v>25721</v>
      </c>
      <c r="S21" s="169">
        <f t="shared" si="7"/>
        <v>29692</v>
      </c>
      <c r="T21" s="169">
        <f t="shared" si="7"/>
        <v>19682</v>
      </c>
      <c r="U21" s="169">
        <f t="shared" si="7"/>
        <v>18347</v>
      </c>
      <c r="V21" s="180">
        <f t="shared" si="5"/>
        <v>-6.7828472716187416E-2</v>
      </c>
      <c r="W21" s="168">
        <f>U21-T21</f>
        <v>-1335</v>
      </c>
      <c r="X21" s="170">
        <f t="shared" si="2"/>
        <v>0.19664312279611151</v>
      </c>
    </row>
    <row r="22" spans="1:24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4"/>
      <c r="K22" s="154"/>
      <c r="L22" s="153"/>
    </row>
    <row r="23" spans="1:24" x14ac:dyDescent="0.25">
      <c r="A23" s="1"/>
      <c r="B23" s="156" t="s">
        <v>73</v>
      </c>
      <c r="C23" s="176">
        <v>439711</v>
      </c>
      <c r="D23" s="176">
        <v>154973</v>
      </c>
      <c r="E23" s="176">
        <v>820890</v>
      </c>
      <c r="F23" s="176">
        <v>916524</v>
      </c>
      <c r="G23" s="176">
        <v>970382</v>
      </c>
      <c r="H23" s="176">
        <v>924649</v>
      </c>
      <c r="I23" s="176">
        <v>926557</v>
      </c>
      <c r="J23" s="177">
        <f>IFERROR(I23/H23-1,"-")</f>
        <v>2.0634857118755345E-3</v>
      </c>
      <c r="K23" s="176">
        <f>I23-H23</f>
        <v>1908</v>
      </c>
      <c r="L23" s="177">
        <f t="shared" ref="L23:L35" si="8">I23/I$9</f>
        <v>0.35302708292216051</v>
      </c>
    </row>
    <row r="24" spans="1:24" x14ac:dyDescent="0.25">
      <c r="A24" s="1" t="s">
        <v>101</v>
      </c>
      <c r="B24" s="159" t="s">
        <v>102</v>
      </c>
      <c r="C24" s="160">
        <v>24401</v>
      </c>
      <c r="D24" s="160">
        <v>74252</v>
      </c>
      <c r="E24" s="160">
        <v>72864</v>
      </c>
      <c r="F24" s="160">
        <v>64767</v>
      </c>
      <c r="G24" s="160">
        <v>56951</v>
      </c>
      <c r="H24" s="160">
        <v>53189</v>
      </c>
      <c r="I24" s="160">
        <v>52287</v>
      </c>
      <c r="J24" s="178">
        <f>IFERROR(I24/H24-1,"-")</f>
        <v>-1.6958393652822923E-2</v>
      </c>
      <c r="K24" s="159">
        <f t="shared" ref="K24:K34" si="9">I24-H24</f>
        <v>-902</v>
      </c>
      <c r="L24" s="161">
        <f t="shared" si="8"/>
        <v>1.9921847317273526E-2</v>
      </c>
    </row>
    <row r="25" spans="1:24" x14ac:dyDescent="0.25">
      <c r="A25" s="162" t="s">
        <v>108</v>
      </c>
      <c r="B25" s="163" t="s">
        <v>108</v>
      </c>
      <c r="C25" s="164">
        <v>10723</v>
      </c>
      <c r="D25" s="164">
        <v>48062</v>
      </c>
      <c r="E25" s="164">
        <v>32330</v>
      </c>
      <c r="F25" s="164">
        <v>26680</v>
      </c>
      <c r="G25" s="164">
        <v>20672</v>
      </c>
      <c r="H25" s="164">
        <v>21476</v>
      </c>
      <c r="I25" s="164">
        <v>21488</v>
      </c>
      <c r="J25" s="179">
        <f>IFERROR(I25/H25-1,"-")</f>
        <v>5.5876327062764908E-4</v>
      </c>
      <c r="K25" s="163">
        <f t="shared" si="9"/>
        <v>12</v>
      </c>
      <c r="L25" s="165">
        <f t="shared" si="8"/>
        <v>8.1871336116735235E-3</v>
      </c>
    </row>
    <row r="26" spans="1:24" x14ac:dyDescent="0.25">
      <c r="A26" s="162" t="s">
        <v>105</v>
      </c>
      <c r="B26" s="163" t="s">
        <v>105</v>
      </c>
      <c r="C26" s="164">
        <v>13678</v>
      </c>
      <c r="D26" s="164">
        <v>26190</v>
      </c>
      <c r="E26" s="164">
        <v>40534</v>
      </c>
      <c r="F26" s="164">
        <v>38087</v>
      </c>
      <c r="G26" s="164">
        <v>36279</v>
      </c>
      <c r="H26" s="164">
        <v>31713</v>
      </c>
      <c r="I26" s="164">
        <v>30799</v>
      </c>
      <c r="J26" s="179">
        <f>IFERROR(I26/H26-1,"-")</f>
        <v>-2.8820988238261958E-2</v>
      </c>
      <c r="K26" s="163">
        <f t="shared" si="9"/>
        <v>-914</v>
      </c>
      <c r="L26" s="165">
        <f t="shared" si="8"/>
        <v>1.1734713705600003E-2</v>
      </c>
    </row>
    <row r="27" spans="1:24" x14ac:dyDescent="0.25">
      <c r="A27" s="1"/>
      <c r="B27" s="159" t="s">
        <v>112</v>
      </c>
      <c r="C27" s="160">
        <v>415310</v>
      </c>
      <c r="D27" s="160">
        <v>80721</v>
      </c>
      <c r="E27" s="160">
        <v>748026</v>
      </c>
      <c r="F27" s="160">
        <v>851757</v>
      </c>
      <c r="G27" s="160">
        <v>913431</v>
      </c>
      <c r="H27" s="160">
        <v>871460</v>
      </c>
      <c r="I27" s="160">
        <v>874270</v>
      </c>
      <c r="J27" s="178">
        <f>IFERROR(I27/H27-1,"-")</f>
        <v>3.224473871434208E-3</v>
      </c>
      <c r="K27" s="159">
        <f t="shared" si="9"/>
        <v>2810</v>
      </c>
      <c r="L27" s="161">
        <f t="shared" si="8"/>
        <v>0.33310523560488697</v>
      </c>
    </row>
    <row r="28" spans="1:24" s="57" customFormat="1" x14ac:dyDescent="0.25">
      <c r="B28" s="163" t="s">
        <v>115</v>
      </c>
      <c r="C28" s="164">
        <v>190725</v>
      </c>
      <c r="D28" s="164">
        <v>4295</v>
      </c>
      <c r="E28" s="164">
        <v>350126</v>
      </c>
      <c r="F28" s="164">
        <v>417557</v>
      </c>
      <c r="G28" s="164">
        <v>451884</v>
      </c>
      <c r="H28" s="164">
        <v>442163</v>
      </c>
      <c r="I28" s="164">
        <v>440960</v>
      </c>
      <c r="J28" s="179">
        <f t="shared" ref="J28:J35" si="10">IFERROR(I28/H28-1,"-")</f>
        <v>-2.7207161160024418E-3</v>
      </c>
      <c r="K28" s="163">
        <f t="shared" si="9"/>
        <v>-1203</v>
      </c>
      <c r="L28" s="165">
        <f t="shared" si="8"/>
        <v>0.16800997940262272</v>
      </c>
    </row>
    <row r="29" spans="1:24" s="57" customFormat="1" x14ac:dyDescent="0.25">
      <c r="B29" s="163" t="s">
        <v>118</v>
      </c>
      <c r="C29" s="164">
        <v>50910</v>
      </c>
      <c r="D29" s="164">
        <v>12551</v>
      </c>
      <c r="E29" s="164">
        <v>81464</v>
      </c>
      <c r="F29" s="164">
        <v>92443</v>
      </c>
      <c r="G29" s="164">
        <v>96357</v>
      </c>
      <c r="H29" s="164">
        <v>88073</v>
      </c>
      <c r="I29" s="164">
        <v>86137</v>
      </c>
      <c r="J29" s="179">
        <f t="shared" si="10"/>
        <v>-2.1981765126656283E-2</v>
      </c>
      <c r="K29" s="163">
        <f t="shared" si="9"/>
        <v>-1936</v>
      </c>
      <c r="L29" s="165">
        <f t="shared" si="8"/>
        <v>3.2819021216898843E-2</v>
      </c>
    </row>
    <row r="30" spans="1:24" x14ac:dyDescent="0.25">
      <c r="A30" s="1"/>
      <c r="B30" s="163" t="s">
        <v>121</v>
      </c>
      <c r="C30" s="164">
        <v>16130</v>
      </c>
      <c r="D30" s="164">
        <v>14916</v>
      </c>
      <c r="E30" s="164">
        <v>32679</v>
      </c>
      <c r="F30" s="164">
        <v>34854</v>
      </c>
      <c r="G30" s="164">
        <v>36167</v>
      </c>
      <c r="H30" s="164">
        <v>27708</v>
      </c>
      <c r="I30" s="164">
        <v>31354</v>
      </c>
      <c r="J30" s="179">
        <f t="shared" si="10"/>
        <v>0.13158654540204995</v>
      </c>
      <c r="K30" s="163">
        <f t="shared" si="9"/>
        <v>3646</v>
      </c>
      <c r="L30" s="165">
        <f t="shared" si="8"/>
        <v>1.1946174016214244E-2</v>
      </c>
    </row>
    <row r="31" spans="1:24" x14ac:dyDescent="0.25">
      <c r="A31" s="1"/>
      <c r="B31" s="163" t="s">
        <v>128</v>
      </c>
      <c r="C31" s="164">
        <v>15632</v>
      </c>
      <c r="D31" s="164">
        <v>1681</v>
      </c>
      <c r="E31" s="164">
        <v>44186</v>
      </c>
      <c r="F31" s="164">
        <v>36668</v>
      </c>
      <c r="G31" s="164">
        <v>36509</v>
      </c>
      <c r="H31" s="164">
        <v>34720</v>
      </c>
      <c r="I31" s="164">
        <v>35762</v>
      </c>
      <c r="J31" s="179">
        <f t="shared" si="10"/>
        <v>3.0011520737327269E-2</v>
      </c>
      <c r="K31" s="163">
        <f t="shared" si="9"/>
        <v>1042</v>
      </c>
      <c r="L31" s="165">
        <f t="shared" si="8"/>
        <v>1.3625664194930592E-2</v>
      </c>
    </row>
    <row r="32" spans="1:24" x14ac:dyDescent="0.25">
      <c r="A32" s="1"/>
      <c r="B32" s="163" t="s">
        <v>124</v>
      </c>
      <c r="C32" s="164">
        <v>20897</v>
      </c>
      <c r="D32" s="164">
        <v>5147</v>
      </c>
      <c r="E32" s="164">
        <v>46432</v>
      </c>
      <c r="F32" s="164">
        <v>40330</v>
      </c>
      <c r="G32" s="164">
        <v>42672</v>
      </c>
      <c r="H32" s="164">
        <v>40951</v>
      </c>
      <c r="I32" s="164">
        <v>41253</v>
      </c>
      <c r="J32" s="179">
        <f t="shared" si="10"/>
        <v>7.3746672852921247E-3</v>
      </c>
      <c r="K32" s="163">
        <f t="shared" si="9"/>
        <v>302</v>
      </c>
      <c r="L32" s="165">
        <f t="shared" si="8"/>
        <v>1.5717787736521216E-2</v>
      </c>
    </row>
    <row r="33" spans="1:12" x14ac:dyDescent="0.25">
      <c r="A33" s="1"/>
      <c r="B33" s="163" t="s">
        <v>133</v>
      </c>
      <c r="C33" s="164">
        <v>14159</v>
      </c>
      <c r="D33" s="164">
        <v>147</v>
      </c>
      <c r="E33" s="164">
        <v>15394</v>
      </c>
      <c r="F33" s="164">
        <v>17837</v>
      </c>
      <c r="G33" s="164">
        <v>16771</v>
      </c>
      <c r="H33" s="164">
        <v>15187</v>
      </c>
      <c r="I33" s="164">
        <v>15955</v>
      </c>
      <c r="J33" s="179">
        <f t="shared" si="10"/>
        <v>5.0569566076249517E-2</v>
      </c>
      <c r="K33" s="163">
        <f t="shared" si="9"/>
        <v>768</v>
      </c>
      <c r="L33" s="165">
        <f t="shared" si="8"/>
        <v>6.0790076681985789E-3</v>
      </c>
    </row>
    <row r="34" spans="1:12" x14ac:dyDescent="0.25">
      <c r="A34" s="162" t="s">
        <v>148</v>
      </c>
      <c r="B34" s="163" t="s">
        <v>136</v>
      </c>
      <c r="C34" s="164">
        <v>16043</v>
      </c>
      <c r="D34" s="164">
        <v>393</v>
      </c>
      <c r="E34" s="164">
        <v>9827</v>
      </c>
      <c r="F34" s="164">
        <v>16332</v>
      </c>
      <c r="G34" s="164">
        <v>16950</v>
      </c>
      <c r="H34" s="164">
        <v>13355</v>
      </c>
      <c r="I34" s="164">
        <v>13318</v>
      </c>
      <c r="J34" s="179">
        <f t="shared" si="10"/>
        <v>-2.7704979408461616E-3</v>
      </c>
      <c r="K34" s="163">
        <f t="shared" si="9"/>
        <v>-37</v>
      </c>
      <c r="L34" s="165">
        <f t="shared" si="8"/>
        <v>5.0742854356044297E-3</v>
      </c>
    </row>
    <row r="35" spans="1:12" x14ac:dyDescent="0.25">
      <c r="A35" s="167" t="s">
        <v>149</v>
      </c>
      <c r="B35" s="168" t="s">
        <v>149</v>
      </c>
      <c r="C35" s="169">
        <f t="shared" ref="C35:I35" si="11">C27-SUM(C28:C34)</f>
        <v>90814</v>
      </c>
      <c r="D35" s="169">
        <f t="shared" si="11"/>
        <v>41591</v>
      </c>
      <c r="E35" s="169">
        <f t="shared" si="11"/>
        <v>167918</v>
      </c>
      <c r="F35" s="169">
        <f t="shared" si="11"/>
        <v>195736</v>
      </c>
      <c r="G35" s="169">
        <f t="shared" si="11"/>
        <v>216121</v>
      </c>
      <c r="H35" s="169">
        <f t="shared" si="11"/>
        <v>209303</v>
      </c>
      <c r="I35" s="169">
        <f t="shared" si="11"/>
        <v>209531</v>
      </c>
      <c r="J35" s="180">
        <f t="shared" si="10"/>
        <v>1.0893298232705906E-3</v>
      </c>
      <c r="K35" s="168">
        <f>I35-H35</f>
        <v>228</v>
      </c>
      <c r="L35" s="170">
        <f t="shared" si="8"/>
        <v>7.9833315933896365E-2</v>
      </c>
    </row>
    <row r="36" spans="1:12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4"/>
      <c r="K36" s="154"/>
      <c r="L36" s="153"/>
    </row>
    <row r="37" spans="1:12" x14ac:dyDescent="0.25">
      <c r="A37" s="1"/>
      <c r="B37" s="156" t="s">
        <v>73</v>
      </c>
      <c r="C37" s="176">
        <v>324285</v>
      </c>
      <c r="D37" s="176">
        <v>70313</v>
      </c>
      <c r="E37" s="176">
        <v>568425</v>
      </c>
      <c r="F37" s="176">
        <v>640998</v>
      </c>
      <c r="G37" s="176">
        <v>679345</v>
      </c>
      <c r="H37" s="176">
        <v>692665</v>
      </c>
      <c r="I37" s="176">
        <v>710938</v>
      </c>
      <c r="J37" s="177">
        <f>IFERROR(I37/H37-1,"-")</f>
        <v>2.6380717951679289E-2</v>
      </c>
      <c r="K37" s="176">
        <f>I37-H37</f>
        <v>18273</v>
      </c>
      <c r="L37" s="177">
        <f t="shared" ref="L37:L49" si="12">I37/I$9</f>
        <v>0.27087418073417496</v>
      </c>
    </row>
    <row r="38" spans="1:12" x14ac:dyDescent="0.25">
      <c r="A38" s="1" t="s">
        <v>101</v>
      </c>
      <c r="B38" s="159" t="s">
        <v>102</v>
      </c>
      <c r="C38" s="160">
        <v>17239</v>
      </c>
      <c r="D38" s="160">
        <v>21908</v>
      </c>
      <c r="E38" s="160">
        <v>43219</v>
      </c>
      <c r="F38" s="160">
        <v>40928</v>
      </c>
      <c r="G38" s="160">
        <v>40526</v>
      </c>
      <c r="H38" s="160">
        <v>43707</v>
      </c>
      <c r="I38" s="160">
        <v>50722</v>
      </c>
      <c r="J38" s="178">
        <f>IFERROR(I38/H38-1,"-")</f>
        <v>0.16050060631020213</v>
      </c>
      <c r="K38" s="159">
        <f t="shared" ref="K38:K48" si="13">I38-H38</f>
        <v>7015</v>
      </c>
      <c r="L38" s="161">
        <f t="shared" si="12"/>
        <v>1.9325567342298233E-2</v>
      </c>
    </row>
    <row r="39" spans="1:12" x14ac:dyDescent="0.25">
      <c r="A39" s="162" t="s">
        <v>108</v>
      </c>
      <c r="B39" s="163" t="s">
        <v>108</v>
      </c>
      <c r="C39" s="164">
        <v>6178</v>
      </c>
      <c r="D39" s="164">
        <v>17671</v>
      </c>
      <c r="E39" s="164">
        <v>17406</v>
      </c>
      <c r="F39" s="164">
        <v>15391</v>
      </c>
      <c r="G39" s="164">
        <v>16801</v>
      </c>
      <c r="H39" s="164">
        <v>16889</v>
      </c>
      <c r="I39" s="164">
        <v>22815</v>
      </c>
      <c r="J39" s="179">
        <f>IFERROR(I39/H39-1,"-")</f>
        <v>0.35087927053111501</v>
      </c>
      <c r="K39" s="163">
        <f t="shared" si="13"/>
        <v>5926</v>
      </c>
      <c r="L39" s="165">
        <f t="shared" si="12"/>
        <v>8.6927333093043298E-3</v>
      </c>
    </row>
    <row r="40" spans="1:12" x14ac:dyDescent="0.25">
      <c r="A40" s="162" t="s">
        <v>105</v>
      </c>
      <c r="B40" s="163" t="s">
        <v>105</v>
      </c>
      <c r="C40" s="164">
        <v>11061</v>
      </c>
      <c r="D40" s="164">
        <v>4237</v>
      </c>
      <c r="E40" s="164">
        <v>25813</v>
      </c>
      <c r="F40" s="164">
        <v>25537</v>
      </c>
      <c r="G40" s="164">
        <v>23725</v>
      </c>
      <c r="H40" s="164">
        <v>26818</v>
      </c>
      <c r="I40" s="164">
        <v>27907</v>
      </c>
      <c r="J40" s="179">
        <f>IFERROR(I40/H40-1,"-")</f>
        <v>4.0607054963084588E-2</v>
      </c>
      <c r="K40" s="163">
        <f t="shared" si="13"/>
        <v>1089</v>
      </c>
      <c r="L40" s="165">
        <f t="shared" si="12"/>
        <v>1.0632834032993905E-2</v>
      </c>
    </row>
    <row r="41" spans="1:12" x14ac:dyDescent="0.25">
      <c r="A41" s="1"/>
      <c r="B41" s="159" t="s">
        <v>112</v>
      </c>
      <c r="C41" s="160">
        <v>307046</v>
      </c>
      <c r="D41" s="160">
        <v>48405</v>
      </c>
      <c r="E41" s="160">
        <v>525206</v>
      </c>
      <c r="F41" s="160">
        <v>600070</v>
      </c>
      <c r="G41" s="160">
        <v>638819</v>
      </c>
      <c r="H41" s="160">
        <v>648958</v>
      </c>
      <c r="I41" s="160">
        <v>660216</v>
      </c>
      <c r="J41" s="178">
        <f>IFERROR(I41/H41-1,"-")</f>
        <v>1.7347809873674347E-2</v>
      </c>
      <c r="K41" s="159">
        <f t="shared" si="13"/>
        <v>11258</v>
      </c>
      <c r="L41" s="161">
        <f t="shared" si="12"/>
        <v>0.25154861339187673</v>
      </c>
    </row>
    <row r="42" spans="1:12" s="57" customFormat="1" x14ac:dyDescent="0.25">
      <c r="B42" s="163" t="s">
        <v>115</v>
      </c>
      <c r="C42" s="164">
        <v>140970</v>
      </c>
      <c r="D42" s="164">
        <v>2114</v>
      </c>
      <c r="E42" s="164">
        <v>243133</v>
      </c>
      <c r="F42" s="164">
        <v>288657</v>
      </c>
      <c r="G42" s="164">
        <v>314094</v>
      </c>
      <c r="H42" s="164">
        <v>320009</v>
      </c>
      <c r="I42" s="164">
        <v>330307</v>
      </c>
      <c r="J42" s="179">
        <f t="shared" ref="J42:J49" si="14">IFERROR(I42/H42-1,"-")</f>
        <v>3.2180344927798865E-2</v>
      </c>
      <c r="K42" s="163">
        <f t="shared" si="13"/>
        <v>10298</v>
      </c>
      <c r="L42" s="165">
        <f t="shared" si="12"/>
        <v>0.12585012760010456</v>
      </c>
    </row>
    <row r="43" spans="1:12" s="57" customFormat="1" x14ac:dyDescent="0.25">
      <c r="B43" s="163" t="s">
        <v>118</v>
      </c>
      <c r="C43" s="164">
        <v>14886</v>
      </c>
      <c r="D43" s="164">
        <v>3903</v>
      </c>
      <c r="E43" s="164">
        <v>19571</v>
      </c>
      <c r="F43" s="164">
        <v>24171</v>
      </c>
      <c r="G43" s="164">
        <v>24564</v>
      </c>
      <c r="H43" s="164">
        <v>25100</v>
      </c>
      <c r="I43" s="164">
        <v>27950</v>
      </c>
      <c r="J43" s="179">
        <f t="shared" si="14"/>
        <v>0.11354581673306763</v>
      </c>
      <c r="K43" s="163">
        <f t="shared" si="13"/>
        <v>2850</v>
      </c>
      <c r="L43" s="165">
        <f t="shared" si="12"/>
        <v>1.06492174444469E-2</v>
      </c>
    </row>
    <row r="44" spans="1:12" x14ac:dyDescent="0.25">
      <c r="A44" s="1"/>
      <c r="B44" s="163" t="s">
        <v>121</v>
      </c>
      <c r="C44" s="164">
        <v>7059</v>
      </c>
      <c r="D44" s="164">
        <v>6496</v>
      </c>
      <c r="E44" s="164">
        <v>13574</v>
      </c>
      <c r="F44" s="164">
        <v>15650</v>
      </c>
      <c r="G44" s="164">
        <v>15528</v>
      </c>
      <c r="H44" s="164">
        <v>15944</v>
      </c>
      <c r="I44" s="164">
        <v>18671</v>
      </c>
      <c r="J44" s="179">
        <f t="shared" si="14"/>
        <v>0.17103612644254884</v>
      </c>
      <c r="K44" s="163">
        <f t="shared" si="13"/>
        <v>2727</v>
      </c>
      <c r="L44" s="165">
        <f t="shared" si="12"/>
        <v>7.1138296567179989E-3</v>
      </c>
    </row>
    <row r="45" spans="1:12" x14ac:dyDescent="0.25">
      <c r="A45" s="1"/>
      <c r="B45" s="163" t="s">
        <v>128</v>
      </c>
      <c r="C45" s="164">
        <v>13054</v>
      </c>
      <c r="D45" s="164">
        <v>1079</v>
      </c>
      <c r="E45" s="164">
        <v>31418</v>
      </c>
      <c r="F45" s="164">
        <v>27641</v>
      </c>
      <c r="G45" s="164">
        <v>29168</v>
      </c>
      <c r="H45" s="164">
        <v>26278</v>
      </c>
      <c r="I45" s="164">
        <v>28950</v>
      </c>
      <c r="J45" s="179">
        <f t="shared" si="14"/>
        <v>0.10168201537407717</v>
      </c>
      <c r="K45" s="163">
        <f t="shared" si="13"/>
        <v>2672</v>
      </c>
      <c r="L45" s="165">
        <f t="shared" si="12"/>
        <v>1.1030227013121207E-2</v>
      </c>
    </row>
    <row r="46" spans="1:12" x14ac:dyDescent="0.25">
      <c r="A46" s="1"/>
      <c r="B46" s="163" t="s">
        <v>124</v>
      </c>
      <c r="C46" s="164">
        <v>11786</v>
      </c>
      <c r="D46" s="164">
        <v>1316</v>
      </c>
      <c r="E46" s="164">
        <v>19004</v>
      </c>
      <c r="F46" s="164">
        <v>21194</v>
      </c>
      <c r="G46" s="164">
        <v>24162</v>
      </c>
      <c r="H46" s="164">
        <v>19591</v>
      </c>
      <c r="I46" s="164">
        <v>20399</v>
      </c>
      <c r="J46" s="179">
        <f t="shared" si="14"/>
        <v>4.1243428104742019E-2</v>
      </c>
      <c r="K46" s="163">
        <f t="shared" si="13"/>
        <v>808</v>
      </c>
      <c r="L46" s="165">
        <f t="shared" si="12"/>
        <v>7.7722141913872025E-3</v>
      </c>
    </row>
    <row r="47" spans="1:12" x14ac:dyDescent="0.25">
      <c r="A47" s="1"/>
      <c r="B47" s="163" t="s">
        <v>133</v>
      </c>
      <c r="C47" s="164">
        <v>12179</v>
      </c>
      <c r="D47" s="164">
        <v>223</v>
      </c>
      <c r="E47" s="164">
        <v>14974</v>
      </c>
      <c r="F47" s="164">
        <v>17318</v>
      </c>
      <c r="G47" s="164">
        <v>16217</v>
      </c>
      <c r="H47" s="164">
        <v>16601</v>
      </c>
      <c r="I47" s="164">
        <v>13620</v>
      </c>
      <c r="J47" s="179">
        <f t="shared" si="14"/>
        <v>-0.17956749593397991</v>
      </c>
      <c r="K47" s="163">
        <f t="shared" si="13"/>
        <v>-2981</v>
      </c>
      <c r="L47" s="165">
        <f t="shared" si="12"/>
        <v>5.1893503253440708E-3</v>
      </c>
    </row>
    <row r="48" spans="1:12" x14ac:dyDescent="0.25">
      <c r="A48" s="162" t="s">
        <v>148</v>
      </c>
      <c r="B48" s="163" t="s">
        <v>136</v>
      </c>
      <c r="C48" s="164">
        <v>20180</v>
      </c>
      <c r="D48" s="164">
        <v>2090</v>
      </c>
      <c r="E48" s="164">
        <v>14552</v>
      </c>
      <c r="F48" s="164">
        <v>17798</v>
      </c>
      <c r="G48" s="164">
        <v>19641</v>
      </c>
      <c r="H48" s="164">
        <v>15435</v>
      </c>
      <c r="I48" s="164">
        <v>14687</v>
      </c>
      <c r="J48" s="179">
        <f t="shared" si="14"/>
        <v>-4.8461289277615838E-2</v>
      </c>
      <c r="K48" s="163">
        <f t="shared" si="13"/>
        <v>-748</v>
      </c>
      <c r="L48" s="165">
        <f t="shared" si="12"/>
        <v>5.5958875351195571E-3</v>
      </c>
    </row>
    <row r="49" spans="1:12" x14ac:dyDescent="0.25">
      <c r="A49" s="167" t="s">
        <v>149</v>
      </c>
      <c r="B49" s="168" t="s">
        <v>149</v>
      </c>
      <c r="C49" s="169">
        <f t="shared" ref="C49:I49" si="15">C41-SUM(C42:C48)</f>
        <v>86932</v>
      </c>
      <c r="D49" s="169">
        <f t="shared" si="15"/>
        <v>31184</v>
      </c>
      <c r="E49" s="169">
        <f t="shared" si="15"/>
        <v>168980</v>
      </c>
      <c r="F49" s="169">
        <f t="shared" si="15"/>
        <v>187641</v>
      </c>
      <c r="G49" s="169">
        <f t="shared" si="15"/>
        <v>195445</v>
      </c>
      <c r="H49" s="169">
        <f t="shared" si="15"/>
        <v>210000</v>
      </c>
      <c r="I49" s="169">
        <f t="shared" si="15"/>
        <v>205632</v>
      </c>
      <c r="J49" s="180">
        <f t="shared" si="14"/>
        <v>-2.0800000000000041E-2</v>
      </c>
      <c r="K49" s="168">
        <f>I49-H49</f>
        <v>-4368</v>
      </c>
      <c r="L49" s="170">
        <f t="shared" si="12"/>
        <v>7.8347759625635241E-2</v>
      </c>
    </row>
    <row r="50" spans="1:12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4"/>
      <c r="K50" s="154"/>
      <c r="L50" s="153"/>
    </row>
    <row r="51" spans="1:12" x14ac:dyDescent="0.25">
      <c r="A51" s="1"/>
      <c r="B51" s="156" t="s">
        <v>73</v>
      </c>
      <c r="C51" s="176">
        <v>11900</v>
      </c>
      <c r="D51" s="176">
        <v>3887</v>
      </c>
      <c r="E51" s="176">
        <v>16119</v>
      </c>
      <c r="F51" s="176">
        <v>26270</v>
      </c>
      <c r="G51" s="176">
        <v>24207</v>
      </c>
      <c r="H51" s="176">
        <v>20681</v>
      </c>
      <c r="I51" s="176">
        <v>23737</v>
      </c>
      <c r="J51" s="177">
        <f>IFERROR(I51/H51-1,"-")</f>
        <v>0.14776848314878399</v>
      </c>
      <c r="K51" s="176">
        <f>I51-H51</f>
        <v>3056</v>
      </c>
      <c r="L51" s="177">
        <f t="shared" ref="L51:L63" si="16">I51/I$9</f>
        <v>9.0440241316220409E-3</v>
      </c>
    </row>
    <row r="52" spans="1:12" x14ac:dyDescent="0.25">
      <c r="A52" s="1" t="s">
        <v>101</v>
      </c>
      <c r="B52" s="159" t="s">
        <v>102</v>
      </c>
      <c r="C52" s="160">
        <v>1180</v>
      </c>
      <c r="D52" s="160">
        <v>880</v>
      </c>
      <c r="E52" s="160">
        <v>1668</v>
      </c>
      <c r="F52" s="160">
        <v>10905</v>
      </c>
      <c r="G52" s="160">
        <v>6810</v>
      </c>
      <c r="H52" s="160">
        <v>3676</v>
      </c>
      <c r="I52" s="160">
        <v>6814</v>
      </c>
      <c r="J52" s="178">
        <f>IFERROR(I52/H52-1,"-")</f>
        <v>0.8536452665941241</v>
      </c>
      <c r="K52" s="159">
        <f t="shared" ref="K52:K62" si="17">I52-H52</f>
        <v>3138</v>
      </c>
      <c r="L52" s="161">
        <f t="shared" si="16"/>
        <v>2.5961992009467328E-3</v>
      </c>
    </row>
    <row r="53" spans="1:12" x14ac:dyDescent="0.25">
      <c r="A53" s="162" t="s">
        <v>108</v>
      </c>
      <c r="B53" s="163" t="s">
        <v>108</v>
      </c>
      <c r="C53" s="164">
        <v>576</v>
      </c>
      <c r="D53" s="164">
        <v>378</v>
      </c>
      <c r="E53" s="164">
        <v>497</v>
      </c>
      <c r="F53" s="164">
        <v>8030</v>
      </c>
      <c r="G53" s="164">
        <v>4452</v>
      </c>
      <c r="H53" s="164">
        <v>2268</v>
      </c>
      <c r="I53" s="164">
        <v>2883</v>
      </c>
      <c r="J53" s="179">
        <f>IFERROR(I53/H53-1,"-")</f>
        <v>0.27116402116402116</v>
      </c>
      <c r="K53" s="163">
        <f t="shared" si="17"/>
        <v>615</v>
      </c>
      <c r="L53" s="165">
        <f t="shared" si="16"/>
        <v>1.0984505864880291E-3</v>
      </c>
    </row>
    <row r="54" spans="1:12" x14ac:dyDescent="0.25">
      <c r="A54" s="162" t="s">
        <v>105</v>
      </c>
      <c r="B54" s="163" t="s">
        <v>105</v>
      </c>
      <c r="C54" s="164">
        <v>604</v>
      </c>
      <c r="D54" s="164">
        <v>502</v>
      </c>
      <c r="E54" s="164">
        <v>1171</v>
      </c>
      <c r="F54" s="164">
        <v>2875</v>
      </c>
      <c r="G54" s="164">
        <v>2358</v>
      </c>
      <c r="H54" s="164">
        <v>1408</v>
      </c>
      <c r="I54" s="164">
        <v>3931</v>
      </c>
      <c r="J54" s="179">
        <f>IFERROR(I54/H54-1,"-")</f>
        <v>1.7919034090909092</v>
      </c>
      <c r="K54" s="163">
        <f t="shared" si="17"/>
        <v>2523</v>
      </c>
      <c r="L54" s="165">
        <f t="shared" si="16"/>
        <v>1.4977486144587035E-3</v>
      </c>
    </row>
    <row r="55" spans="1:12" x14ac:dyDescent="0.25">
      <c r="A55" s="1"/>
      <c r="B55" s="159" t="s">
        <v>112</v>
      </c>
      <c r="C55" s="160">
        <v>10720</v>
      </c>
      <c r="D55" s="160">
        <v>3007</v>
      </c>
      <c r="E55" s="160">
        <v>14451</v>
      </c>
      <c r="F55" s="160">
        <v>15365</v>
      </c>
      <c r="G55" s="160">
        <v>17397</v>
      </c>
      <c r="H55" s="160">
        <v>17005</v>
      </c>
      <c r="I55" s="160">
        <v>16923</v>
      </c>
      <c r="J55" s="178">
        <f>IFERROR(I55/H55-1,"-")</f>
        <v>-4.8221111437812825E-3</v>
      </c>
      <c r="K55" s="159">
        <f t="shared" si="17"/>
        <v>-82</v>
      </c>
      <c r="L55" s="161">
        <f t="shared" si="16"/>
        <v>6.447824930675309E-3</v>
      </c>
    </row>
    <row r="56" spans="1:12" s="57" customFormat="1" x14ac:dyDescent="0.25">
      <c r="B56" s="163" t="s">
        <v>115</v>
      </c>
      <c r="C56" s="164">
        <v>3648</v>
      </c>
      <c r="D56" s="164">
        <v>75</v>
      </c>
      <c r="E56" s="164">
        <v>5030</v>
      </c>
      <c r="F56" s="164">
        <v>4676</v>
      </c>
      <c r="G56" s="164">
        <v>5253</v>
      </c>
      <c r="H56" s="164">
        <v>6040</v>
      </c>
      <c r="I56" s="164">
        <v>4675</v>
      </c>
      <c r="J56" s="179">
        <f t="shared" ref="J56:J63" si="18">IFERROR(I56/H56-1,"-")</f>
        <v>-0.22599337748344372</v>
      </c>
      <c r="K56" s="163">
        <f t="shared" si="17"/>
        <v>-1365</v>
      </c>
      <c r="L56" s="165">
        <f t="shared" si="16"/>
        <v>1.7812197335523884E-3</v>
      </c>
    </row>
    <row r="57" spans="1:12" s="57" customFormat="1" x14ac:dyDescent="0.25">
      <c r="B57" s="163" t="s">
        <v>118</v>
      </c>
      <c r="C57" s="164">
        <v>2760</v>
      </c>
      <c r="D57" s="164">
        <v>1159</v>
      </c>
      <c r="E57" s="164">
        <v>3786</v>
      </c>
      <c r="F57" s="164">
        <v>2900</v>
      </c>
      <c r="G57" s="164">
        <v>3521</v>
      </c>
      <c r="H57" s="164">
        <v>3731</v>
      </c>
      <c r="I57" s="164">
        <v>4048</v>
      </c>
      <c r="J57" s="179">
        <f t="shared" si="18"/>
        <v>8.4963816671133729E-2</v>
      </c>
      <c r="K57" s="163">
        <f t="shared" si="17"/>
        <v>317</v>
      </c>
      <c r="L57" s="165">
        <f t="shared" si="16"/>
        <v>1.5423267339935976E-3</v>
      </c>
    </row>
    <row r="58" spans="1:12" x14ac:dyDescent="0.25">
      <c r="A58" s="1"/>
      <c r="B58" s="163" t="s">
        <v>121</v>
      </c>
      <c r="C58" s="164">
        <v>468</v>
      </c>
      <c r="D58" s="164">
        <v>464</v>
      </c>
      <c r="E58" s="164">
        <v>1048</v>
      </c>
      <c r="F58" s="164">
        <v>1521</v>
      </c>
      <c r="G58" s="164">
        <v>1402</v>
      </c>
      <c r="H58" s="164">
        <v>931</v>
      </c>
      <c r="I58" s="164">
        <v>1620</v>
      </c>
      <c r="J58" s="179">
        <f t="shared" si="18"/>
        <v>0.74006444683136419</v>
      </c>
      <c r="K58" s="163">
        <f t="shared" si="17"/>
        <v>689</v>
      </c>
      <c r="L58" s="165">
        <f t="shared" si="16"/>
        <v>6.1723550125237841E-4</v>
      </c>
    </row>
    <row r="59" spans="1:12" x14ac:dyDescent="0.25">
      <c r="A59" s="1"/>
      <c r="B59" s="163" t="s">
        <v>128</v>
      </c>
      <c r="C59" s="164">
        <v>223</v>
      </c>
      <c r="D59" s="164">
        <v>67</v>
      </c>
      <c r="E59" s="164">
        <v>397</v>
      </c>
      <c r="F59" s="164">
        <v>347</v>
      </c>
      <c r="G59" s="164">
        <v>600</v>
      </c>
      <c r="H59" s="164">
        <v>481</v>
      </c>
      <c r="I59" s="164">
        <v>750</v>
      </c>
      <c r="J59" s="179">
        <f t="shared" si="18"/>
        <v>0.55925155925155923</v>
      </c>
      <c r="K59" s="163">
        <f t="shared" si="17"/>
        <v>269</v>
      </c>
      <c r="L59" s="165">
        <f t="shared" si="16"/>
        <v>2.8575717650573075E-4</v>
      </c>
    </row>
    <row r="60" spans="1:12" x14ac:dyDescent="0.25">
      <c r="A60" s="1"/>
      <c r="B60" s="163" t="s">
        <v>124</v>
      </c>
      <c r="C60" s="164">
        <v>213</v>
      </c>
      <c r="D60" s="164">
        <v>84</v>
      </c>
      <c r="E60" s="164">
        <v>378</v>
      </c>
      <c r="F60" s="164">
        <v>372</v>
      </c>
      <c r="G60" s="164">
        <v>369</v>
      </c>
      <c r="H60" s="164">
        <v>461</v>
      </c>
      <c r="I60" s="164">
        <v>451</v>
      </c>
      <c r="J60" s="179">
        <f t="shared" si="18"/>
        <v>-2.1691973969631184E-2</v>
      </c>
      <c r="K60" s="163">
        <f t="shared" si="17"/>
        <v>-10</v>
      </c>
      <c r="L60" s="165">
        <f t="shared" si="16"/>
        <v>1.7183531547211277E-4</v>
      </c>
    </row>
    <row r="61" spans="1:12" x14ac:dyDescent="0.25">
      <c r="A61" s="1"/>
      <c r="B61" s="163" t="s">
        <v>133</v>
      </c>
      <c r="C61" s="164">
        <v>147</v>
      </c>
      <c r="D61" s="164">
        <v>22</v>
      </c>
      <c r="E61" s="164">
        <v>55</v>
      </c>
      <c r="F61" s="164">
        <v>161</v>
      </c>
      <c r="G61" s="164">
        <v>92</v>
      </c>
      <c r="H61" s="164">
        <v>172</v>
      </c>
      <c r="I61" s="164">
        <v>108</v>
      </c>
      <c r="J61" s="179">
        <f t="shared" si="18"/>
        <v>-0.37209302325581395</v>
      </c>
      <c r="K61" s="163">
        <f t="shared" si="17"/>
        <v>-64</v>
      </c>
      <c r="L61" s="165">
        <f t="shared" si="16"/>
        <v>4.1149033416825231E-5</v>
      </c>
    </row>
    <row r="62" spans="1:12" x14ac:dyDescent="0.25">
      <c r="A62" s="162" t="s">
        <v>148</v>
      </c>
      <c r="B62" s="163" t="s">
        <v>136</v>
      </c>
      <c r="C62" s="164">
        <v>253</v>
      </c>
      <c r="D62" s="164">
        <v>16</v>
      </c>
      <c r="E62" s="164">
        <v>94</v>
      </c>
      <c r="F62" s="164">
        <v>154</v>
      </c>
      <c r="G62" s="164">
        <v>108</v>
      </c>
      <c r="H62" s="164">
        <v>341</v>
      </c>
      <c r="I62" s="164">
        <v>119</v>
      </c>
      <c r="J62" s="179">
        <f t="shared" si="18"/>
        <v>-0.65102639296187681</v>
      </c>
      <c r="K62" s="163">
        <f t="shared" si="17"/>
        <v>-222</v>
      </c>
      <c r="L62" s="165">
        <f t="shared" si="16"/>
        <v>4.5340138672242617E-5</v>
      </c>
    </row>
    <row r="63" spans="1:12" x14ac:dyDescent="0.25">
      <c r="A63" s="167" t="s">
        <v>149</v>
      </c>
      <c r="B63" s="168" t="s">
        <v>149</v>
      </c>
      <c r="C63" s="169">
        <f t="shared" ref="C63:I63" si="19">C55-SUM(C56:C62)</f>
        <v>3008</v>
      </c>
      <c r="D63" s="169">
        <f t="shared" si="19"/>
        <v>1120</v>
      </c>
      <c r="E63" s="169">
        <f t="shared" si="19"/>
        <v>3663</v>
      </c>
      <c r="F63" s="169">
        <f t="shared" si="19"/>
        <v>5234</v>
      </c>
      <c r="G63" s="169">
        <f t="shared" si="19"/>
        <v>6052</v>
      </c>
      <c r="H63" s="169">
        <f t="shared" si="19"/>
        <v>4848</v>
      </c>
      <c r="I63" s="169">
        <f t="shared" si="19"/>
        <v>5152</v>
      </c>
      <c r="J63" s="180">
        <f t="shared" si="18"/>
        <v>6.2706270627062688E-2</v>
      </c>
      <c r="K63" s="168">
        <f>I63-H63</f>
        <v>304</v>
      </c>
      <c r="L63" s="170">
        <f t="shared" si="16"/>
        <v>1.9629612978100332E-3</v>
      </c>
    </row>
    <row r="64" spans="1:12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4"/>
      <c r="K64" s="154"/>
      <c r="L64" s="153"/>
    </row>
    <row r="65" spans="1:12" x14ac:dyDescent="0.25">
      <c r="A65" s="1"/>
      <c r="B65" s="156" t="s">
        <v>73</v>
      </c>
      <c r="C65" s="176">
        <v>29538</v>
      </c>
      <c r="D65" s="176">
        <v>17593</v>
      </c>
      <c r="E65" s="176">
        <v>66634</v>
      </c>
      <c r="F65" s="176">
        <v>84343</v>
      </c>
      <c r="G65" s="176">
        <v>117436</v>
      </c>
      <c r="H65" s="176">
        <v>90288</v>
      </c>
      <c r="I65" s="176">
        <v>93301</v>
      </c>
      <c r="J65" s="177">
        <f>IFERROR(I65/H65-1,"-")</f>
        <v>3.3370990607832773E-2</v>
      </c>
      <c r="K65" s="176">
        <f>I65-H65</f>
        <v>3013</v>
      </c>
      <c r="L65" s="177">
        <f t="shared" ref="L65:L77" si="20">I65/I$9</f>
        <v>3.5548573766881579E-2</v>
      </c>
    </row>
    <row r="66" spans="1:12" x14ac:dyDescent="0.25">
      <c r="A66" s="1" t="s">
        <v>101</v>
      </c>
      <c r="B66" s="159" t="s">
        <v>102</v>
      </c>
      <c r="C66" s="160">
        <v>6589</v>
      </c>
      <c r="D66" s="160">
        <v>7712</v>
      </c>
      <c r="E66" s="160">
        <v>14118</v>
      </c>
      <c r="F66" s="160">
        <v>8229</v>
      </c>
      <c r="G66" s="160">
        <v>24011</v>
      </c>
      <c r="H66" s="160">
        <v>15205</v>
      </c>
      <c r="I66" s="160">
        <v>19282</v>
      </c>
      <c r="J66" s="178">
        <f>IFERROR(I66/H66-1,"-")</f>
        <v>0.26813548174942459</v>
      </c>
      <c r="K66" s="159">
        <f t="shared" ref="K66:K76" si="21">I66-H66</f>
        <v>4077</v>
      </c>
      <c r="L66" s="161">
        <f t="shared" si="20"/>
        <v>7.3466265031780012E-3</v>
      </c>
    </row>
    <row r="67" spans="1:12" x14ac:dyDescent="0.25">
      <c r="A67" s="162" t="s">
        <v>108</v>
      </c>
      <c r="B67" s="163" t="s">
        <v>108</v>
      </c>
      <c r="C67" s="164">
        <v>2565</v>
      </c>
      <c r="D67" s="164">
        <v>7539</v>
      </c>
      <c r="E67" s="164">
        <v>9752</v>
      </c>
      <c r="F67" s="164">
        <v>5245</v>
      </c>
      <c r="G67" s="164">
        <v>12629</v>
      </c>
      <c r="H67" s="164">
        <v>5309</v>
      </c>
      <c r="I67" s="164">
        <v>9236</v>
      </c>
      <c r="J67" s="179">
        <f>IFERROR(I67/H67-1,"-")</f>
        <v>0.73968732341307208</v>
      </c>
      <c r="K67" s="163">
        <f t="shared" si="21"/>
        <v>3927</v>
      </c>
      <c r="L67" s="165">
        <f t="shared" si="20"/>
        <v>3.5190043762759059E-3</v>
      </c>
    </row>
    <row r="68" spans="1:12" x14ac:dyDescent="0.25">
      <c r="A68" s="162" t="s">
        <v>105</v>
      </c>
      <c r="B68" s="163" t="s">
        <v>105</v>
      </c>
      <c r="C68" s="164">
        <v>4024</v>
      </c>
      <c r="D68" s="164">
        <v>173</v>
      </c>
      <c r="E68" s="164">
        <v>4366</v>
      </c>
      <c r="F68" s="164">
        <v>2984</v>
      </c>
      <c r="G68" s="164">
        <v>11382</v>
      </c>
      <c r="H68" s="164">
        <v>9896</v>
      </c>
      <c r="I68" s="164">
        <v>10046</v>
      </c>
      <c r="J68" s="179">
        <f>IFERROR(I68/H68-1,"-")</f>
        <v>1.5157639450283034E-2</v>
      </c>
      <c r="K68" s="163">
        <f t="shared" si="21"/>
        <v>150</v>
      </c>
      <c r="L68" s="165">
        <f t="shared" si="20"/>
        <v>3.8276221269020949E-3</v>
      </c>
    </row>
    <row r="69" spans="1:12" x14ac:dyDescent="0.25">
      <c r="A69" s="1"/>
      <c r="B69" s="159" t="s">
        <v>112</v>
      </c>
      <c r="C69" s="160">
        <v>22949</v>
      </c>
      <c r="D69" s="160">
        <v>9881</v>
      </c>
      <c r="E69" s="160">
        <v>52516</v>
      </c>
      <c r="F69" s="160">
        <v>76114</v>
      </c>
      <c r="G69" s="160">
        <v>93425</v>
      </c>
      <c r="H69" s="160">
        <v>75083</v>
      </c>
      <c r="I69" s="160">
        <v>74019</v>
      </c>
      <c r="J69" s="178">
        <f>IFERROR(I69/H69-1,"-")</f>
        <v>-1.4170984110917217E-2</v>
      </c>
      <c r="K69" s="159">
        <f t="shared" si="21"/>
        <v>-1064</v>
      </c>
      <c r="L69" s="161">
        <f t="shared" si="20"/>
        <v>2.8201947263703581E-2</v>
      </c>
    </row>
    <row r="70" spans="1:12" s="57" customFormat="1" x14ac:dyDescent="0.25">
      <c r="B70" s="163" t="s">
        <v>115</v>
      </c>
      <c r="C70" s="164">
        <v>9198</v>
      </c>
      <c r="D70" s="164">
        <v>1078</v>
      </c>
      <c r="E70" s="164">
        <v>20641</v>
      </c>
      <c r="F70" s="164">
        <v>26883</v>
      </c>
      <c r="G70" s="164">
        <v>34550</v>
      </c>
      <c r="H70" s="164">
        <v>36215</v>
      </c>
      <c r="I70" s="164">
        <v>38378</v>
      </c>
      <c r="J70" s="179">
        <f t="shared" ref="J70:J77" si="22">IFERROR(I70/H70-1,"-")</f>
        <v>5.9726632610796582E-2</v>
      </c>
      <c r="K70" s="163">
        <f t="shared" si="21"/>
        <v>2163</v>
      </c>
      <c r="L70" s="165">
        <f t="shared" si="20"/>
        <v>1.4622385226582581E-2</v>
      </c>
    </row>
    <row r="71" spans="1:12" s="57" customFormat="1" x14ac:dyDescent="0.25">
      <c r="B71" s="163" t="s">
        <v>118</v>
      </c>
      <c r="C71" s="164">
        <v>2626</v>
      </c>
      <c r="D71" s="164">
        <v>1953</v>
      </c>
      <c r="E71" s="164">
        <v>5693</v>
      </c>
      <c r="F71" s="164">
        <v>4676</v>
      </c>
      <c r="G71" s="164">
        <v>6250</v>
      </c>
      <c r="H71" s="164">
        <v>5930</v>
      </c>
      <c r="I71" s="164">
        <v>5243</v>
      </c>
      <c r="J71" s="179">
        <f t="shared" si="22"/>
        <v>-0.11585160202360878</v>
      </c>
      <c r="K71" s="163">
        <f t="shared" si="21"/>
        <v>-687</v>
      </c>
      <c r="L71" s="165">
        <f t="shared" si="20"/>
        <v>1.9976331685593951E-3</v>
      </c>
    </row>
    <row r="72" spans="1:12" x14ac:dyDescent="0.25">
      <c r="A72" s="1"/>
      <c r="B72" s="163" t="s">
        <v>121</v>
      </c>
      <c r="C72" s="164">
        <v>2915</v>
      </c>
      <c r="D72" s="164">
        <v>1202</v>
      </c>
      <c r="E72" s="164">
        <v>7261</v>
      </c>
      <c r="F72" s="164">
        <v>10091</v>
      </c>
      <c r="G72" s="164">
        <v>12078</v>
      </c>
      <c r="H72" s="164">
        <v>4898</v>
      </c>
      <c r="I72" s="164">
        <v>4424</v>
      </c>
      <c r="J72" s="179">
        <f t="shared" si="22"/>
        <v>-9.6774193548387122E-2</v>
      </c>
      <c r="K72" s="163">
        <f t="shared" si="21"/>
        <v>-474</v>
      </c>
      <c r="L72" s="165">
        <f t="shared" si="20"/>
        <v>1.6855863318151372E-3</v>
      </c>
    </row>
    <row r="73" spans="1:12" x14ac:dyDescent="0.25">
      <c r="A73" s="1"/>
      <c r="B73" s="163" t="s">
        <v>128</v>
      </c>
      <c r="C73" s="164">
        <v>233</v>
      </c>
      <c r="D73" s="164">
        <v>246</v>
      </c>
      <c r="E73" s="164">
        <v>1949</v>
      </c>
      <c r="F73" s="164">
        <v>2194</v>
      </c>
      <c r="G73" s="164">
        <v>3809</v>
      </c>
      <c r="H73" s="164">
        <v>2777</v>
      </c>
      <c r="I73" s="164">
        <v>2768</v>
      </c>
      <c r="J73" s="179">
        <f t="shared" si="22"/>
        <v>-3.2409074540871163E-3</v>
      </c>
      <c r="K73" s="163">
        <f t="shared" si="21"/>
        <v>-9</v>
      </c>
      <c r="L73" s="165">
        <f t="shared" si="20"/>
        <v>1.0546344860904837E-3</v>
      </c>
    </row>
    <row r="74" spans="1:12" x14ac:dyDescent="0.25">
      <c r="A74" s="1"/>
      <c r="B74" s="163" t="s">
        <v>124</v>
      </c>
      <c r="C74" s="164">
        <v>590</v>
      </c>
      <c r="D74" s="164">
        <v>818</v>
      </c>
      <c r="E74" s="164">
        <v>1621</v>
      </c>
      <c r="F74" s="164">
        <v>1580</v>
      </c>
      <c r="G74" s="164">
        <v>2171</v>
      </c>
      <c r="H74" s="164">
        <v>1693</v>
      </c>
      <c r="I74" s="164">
        <v>1393</v>
      </c>
      <c r="J74" s="179">
        <f t="shared" si="22"/>
        <v>-0.17720023626698167</v>
      </c>
      <c r="K74" s="163">
        <f t="shared" si="21"/>
        <v>-300</v>
      </c>
      <c r="L74" s="165">
        <f t="shared" si="20"/>
        <v>5.3074632916331056E-4</v>
      </c>
    </row>
    <row r="75" spans="1:12" x14ac:dyDescent="0.25">
      <c r="A75" s="1"/>
      <c r="B75" s="163" t="s">
        <v>133</v>
      </c>
      <c r="C75" s="164">
        <v>833</v>
      </c>
      <c r="D75" s="164">
        <v>2</v>
      </c>
      <c r="E75" s="164">
        <v>1382</v>
      </c>
      <c r="F75" s="164">
        <v>3910</v>
      </c>
      <c r="G75" s="164">
        <v>2827</v>
      </c>
      <c r="H75" s="164">
        <v>1701</v>
      </c>
      <c r="I75" s="164">
        <v>1287</v>
      </c>
      <c r="J75" s="179">
        <f t="shared" si="22"/>
        <v>-0.24338624338624337</v>
      </c>
      <c r="K75" s="163">
        <f t="shared" si="21"/>
        <v>-414</v>
      </c>
      <c r="L75" s="165">
        <f t="shared" si="20"/>
        <v>4.9035931488383396E-4</v>
      </c>
    </row>
    <row r="76" spans="1:12" x14ac:dyDescent="0.25">
      <c r="A76" s="162" t="s">
        <v>148</v>
      </c>
      <c r="B76" s="163" t="s">
        <v>136</v>
      </c>
      <c r="C76" s="164">
        <v>961</v>
      </c>
      <c r="D76" s="164">
        <v>0</v>
      </c>
      <c r="E76" s="164">
        <v>381</v>
      </c>
      <c r="F76" s="164">
        <v>1059</v>
      </c>
      <c r="G76" s="164">
        <v>2048</v>
      </c>
      <c r="H76" s="164">
        <v>2187</v>
      </c>
      <c r="I76" s="164">
        <v>2179</v>
      </c>
      <c r="J76" s="179">
        <f t="shared" si="22"/>
        <v>-3.6579789666209006E-3</v>
      </c>
      <c r="K76" s="163">
        <f t="shared" si="21"/>
        <v>-8</v>
      </c>
      <c r="L76" s="165">
        <f t="shared" si="20"/>
        <v>8.3021985014131649E-4</v>
      </c>
    </row>
    <row r="77" spans="1:12" x14ac:dyDescent="0.25">
      <c r="A77" s="167" t="s">
        <v>149</v>
      </c>
      <c r="B77" s="168" t="s">
        <v>149</v>
      </c>
      <c r="C77" s="169">
        <f t="shared" ref="C77:I77" si="23">C69-SUM(C70:C76)</f>
        <v>5593</v>
      </c>
      <c r="D77" s="169">
        <f t="shared" si="23"/>
        <v>4582</v>
      </c>
      <c r="E77" s="169">
        <f t="shared" si="23"/>
        <v>13588</v>
      </c>
      <c r="F77" s="169">
        <f t="shared" si="23"/>
        <v>25721</v>
      </c>
      <c r="G77" s="169">
        <f t="shared" si="23"/>
        <v>29692</v>
      </c>
      <c r="H77" s="169">
        <f t="shared" si="23"/>
        <v>19682</v>
      </c>
      <c r="I77" s="169">
        <f t="shared" si="23"/>
        <v>18347</v>
      </c>
      <c r="J77" s="180">
        <f t="shared" si="22"/>
        <v>-6.7828472716187416E-2</v>
      </c>
      <c r="K77" s="168">
        <f>I77-H77</f>
        <v>-1335</v>
      </c>
      <c r="L77" s="170">
        <f t="shared" si="20"/>
        <v>6.9903825564675229E-3</v>
      </c>
    </row>
    <row r="78" spans="1:12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4"/>
      <c r="K78" s="154"/>
      <c r="L78" s="153"/>
    </row>
    <row r="79" spans="1:12" x14ac:dyDescent="0.25">
      <c r="A79" s="1"/>
      <c r="B79" s="156" t="s">
        <v>73</v>
      </c>
      <c r="C79" s="176">
        <v>183101</v>
      </c>
      <c r="D79" s="176">
        <v>49460</v>
      </c>
      <c r="E79" s="176">
        <v>301297</v>
      </c>
      <c r="F79" s="176">
        <v>363874</v>
      </c>
      <c r="G79" s="176">
        <v>416439</v>
      </c>
      <c r="H79" s="176">
        <v>430147</v>
      </c>
      <c r="I79" s="176">
        <v>412131</v>
      </c>
      <c r="J79" s="177">
        <f>IFERROR(I79/H79-1,"-")</f>
        <v>-4.1883356154988838E-2</v>
      </c>
      <c r="K79" s="176">
        <f>I79-H79</f>
        <v>-18016</v>
      </c>
      <c r="L79" s="177">
        <f t="shared" ref="L79:L91" si="24">I79/I$9</f>
        <v>0.15702585454731111</v>
      </c>
    </row>
    <row r="80" spans="1:12" x14ac:dyDescent="0.25">
      <c r="A80" s="1" t="s">
        <v>101</v>
      </c>
      <c r="B80" s="159" t="s">
        <v>102</v>
      </c>
      <c r="C80" s="160">
        <v>56011</v>
      </c>
      <c r="D80" s="160">
        <v>24410</v>
      </c>
      <c r="E80" s="160">
        <v>128007</v>
      </c>
      <c r="F80" s="160">
        <v>138969</v>
      </c>
      <c r="G80" s="160">
        <v>144694</v>
      </c>
      <c r="H80" s="160">
        <v>153798</v>
      </c>
      <c r="I80" s="160">
        <v>156849</v>
      </c>
      <c r="J80" s="178">
        <f>IFERROR(I80/H80-1,"-")</f>
        <v>1.9837709202980447E-2</v>
      </c>
      <c r="K80" s="159">
        <f t="shared" ref="K80:K90" si="25">I80-H80</f>
        <v>3051</v>
      </c>
      <c r="L80" s="161">
        <f t="shared" si="24"/>
        <v>5.9760969836996483E-2</v>
      </c>
    </row>
    <row r="81" spans="1:12" x14ac:dyDescent="0.25">
      <c r="A81" s="162" t="s">
        <v>108</v>
      </c>
      <c r="B81" s="163" t="s">
        <v>108</v>
      </c>
      <c r="C81" s="164">
        <v>9469</v>
      </c>
      <c r="D81" s="164">
        <v>12084</v>
      </c>
      <c r="E81" s="164">
        <v>34091</v>
      </c>
      <c r="F81" s="164">
        <v>31626</v>
      </c>
      <c r="G81" s="164">
        <v>36072</v>
      </c>
      <c r="H81" s="164">
        <v>32292</v>
      </c>
      <c r="I81" s="164">
        <v>43377</v>
      </c>
      <c r="J81" s="179">
        <f>IFERROR(I81/H81-1,"-")</f>
        <v>0.34327387588257152</v>
      </c>
      <c r="K81" s="163">
        <f t="shared" si="25"/>
        <v>11085</v>
      </c>
      <c r="L81" s="165">
        <f t="shared" si="24"/>
        <v>1.6527052060385444E-2</v>
      </c>
    </row>
    <row r="82" spans="1:12" x14ac:dyDescent="0.25">
      <c r="A82" s="162" t="s">
        <v>105</v>
      </c>
      <c r="B82" s="163" t="s">
        <v>105</v>
      </c>
      <c r="C82" s="164">
        <v>46542</v>
      </c>
      <c r="D82" s="164">
        <v>12326</v>
      </c>
      <c r="E82" s="164">
        <v>93916</v>
      </c>
      <c r="F82" s="164">
        <v>107343</v>
      </c>
      <c r="G82" s="164">
        <v>108622</v>
      </c>
      <c r="H82" s="164">
        <v>121506</v>
      </c>
      <c r="I82" s="164">
        <v>113472</v>
      </c>
      <c r="J82" s="179">
        <f>IFERROR(I82/H82-1,"-")</f>
        <v>-6.6120191595476774E-2</v>
      </c>
      <c r="K82" s="163">
        <f t="shared" si="25"/>
        <v>-8034</v>
      </c>
      <c r="L82" s="165">
        <f t="shared" si="24"/>
        <v>4.3233917776611043E-2</v>
      </c>
    </row>
    <row r="83" spans="1:12" x14ac:dyDescent="0.25">
      <c r="A83" s="1"/>
      <c r="B83" s="159" t="s">
        <v>112</v>
      </c>
      <c r="C83" s="160">
        <v>127090</v>
      </c>
      <c r="D83" s="160">
        <v>25050</v>
      </c>
      <c r="E83" s="160">
        <v>173290</v>
      </c>
      <c r="F83" s="160">
        <v>224905</v>
      </c>
      <c r="G83" s="160">
        <v>271745</v>
      </c>
      <c r="H83" s="160">
        <v>276349</v>
      </c>
      <c r="I83" s="160">
        <v>255282</v>
      </c>
      <c r="J83" s="178">
        <f>IFERROR(I83/H83-1,"-")</f>
        <v>-7.6233313672204317E-2</v>
      </c>
      <c r="K83" s="159">
        <f t="shared" si="25"/>
        <v>-21067</v>
      </c>
      <c r="L83" s="161">
        <f t="shared" si="24"/>
        <v>9.7264884710314609E-2</v>
      </c>
    </row>
    <row r="84" spans="1:12" s="57" customFormat="1" x14ac:dyDescent="0.25">
      <c r="B84" s="163" t="s">
        <v>115</v>
      </c>
      <c r="C84" s="164">
        <v>21229</v>
      </c>
      <c r="D84" s="164">
        <v>1767</v>
      </c>
      <c r="E84" s="164">
        <v>28365</v>
      </c>
      <c r="F84" s="164">
        <v>41158</v>
      </c>
      <c r="G84" s="164">
        <v>50656</v>
      </c>
      <c r="H84" s="164">
        <v>50391</v>
      </c>
      <c r="I84" s="164">
        <v>48884</v>
      </c>
      <c r="J84" s="179">
        <f t="shared" ref="J84:J91" si="26">IFERROR(I84/H84-1,"-")</f>
        <v>-2.9906134031870812E-2</v>
      </c>
      <c r="K84" s="163">
        <f t="shared" si="25"/>
        <v>-1507</v>
      </c>
      <c r="L84" s="165">
        <f t="shared" si="24"/>
        <v>1.8625271755074856E-2</v>
      </c>
    </row>
    <row r="85" spans="1:12" s="57" customFormat="1" x14ac:dyDescent="0.25">
      <c r="B85" s="163" t="s">
        <v>118</v>
      </c>
      <c r="C85" s="164">
        <v>46896</v>
      </c>
      <c r="D85" s="164">
        <v>5346</v>
      </c>
      <c r="E85" s="164">
        <v>57888</v>
      </c>
      <c r="F85" s="164">
        <v>73001</v>
      </c>
      <c r="G85" s="164">
        <v>85578</v>
      </c>
      <c r="H85" s="164">
        <v>82705</v>
      </c>
      <c r="I85" s="164">
        <v>74339</v>
      </c>
      <c r="J85" s="179">
        <f t="shared" si="26"/>
        <v>-0.10115470648691127</v>
      </c>
      <c r="K85" s="163">
        <f t="shared" si="25"/>
        <v>-8366</v>
      </c>
      <c r="L85" s="165">
        <f t="shared" si="24"/>
        <v>2.8323870325679359E-2</v>
      </c>
    </row>
    <row r="86" spans="1:12" x14ac:dyDescent="0.25">
      <c r="A86" s="1"/>
      <c r="B86" s="163" t="s">
        <v>121</v>
      </c>
      <c r="C86" s="164">
        <v>6810</v>
      </c>
      <c r="D86" s="164">
        <v>5129</v>
      </c>
      <c r="E86" s="164">
        <v>15609</v>
      </c>
      <c r="F86" s="164">
        <v>19791</v>
      </c>
      <c r="G86" s="164">
        <v>28196</v>
      </c>
      <c r="H86" s="164">
        <v>29768</v>
      </c>
      <c r="I86" s="164">
        <v>27187</v>
      </c>
      <c r="J86" s="179">
        <f t="shared" si="26"/>
        <v>-8.6703843052942764E-2</v>
      </c>
      <c r="K86" s="163">
        <f t="shared" si="25"/>
        <v>-2581</v>
      </c>
      <c r="L86" s="165">
        <f t="shared" si="24"/>
        <v>1.0358507143548404E-2</v>
      </c>
    </row>
    <row r="87" spans="1:12" x14ac:dyDescent="0.25">
      <c r="A87" s="1"/>
      <c r="B87" s="163" t="s">
        <v>128</v>
      </c>
      <c r="C87" s="164">
        <v>1878</v>
      </c>
      <c r="D87" s="164">
        <v>361</v>
      </c>
      <c r="E87" s="164">
        <v>5141</v>
      </c>
      <c r="F87" s="164">
        <v>4606</v>
      </c>
      <c r="G87" s="164">
        <v>6940</v>
      </c>
      <c r="H87" s="164">
        <v>7577</v>
      </c>
      <c r="I87" s="164">
        <v>6111</v>
      </c>
      <c r="J87" s="179">
        <f t="shared" si="26"/>
        <v>-0.19348026923584527</v>
      </c>
      <c r="K87" s="163">
        <f t="shared" si="25"/>
        <v>-1466</v>
      </c>
      <c r="L87" s="165">
        <f t="shared" si="24"/>
        <v>2.3283494741686943E-3</v>
      </c>
    </row>
    <row r="88" spans="1:12" x14ac:dyDescent="0.25">
      <c r="A88" s="1"/>
      <c r="B88" s="163" t="s">
        <v>124</v>
      </c>
      <c r="C88" s="164">
        <v>1330</v>
      </c>
      <c r="D88" s="164">
        <v>489</v>
      </c>
      <c r="E88" s="164">
        <v>2884</v>
      </c>
      <c r="F88" s="164">
        <v>2761</v>
      </c>
      <c r="G88" s="164">
        <v>3615</v>
      </c>
      <c r="H88" s="164">
        <v>3965</v>
      </c>
      <c r="I88" s="164">
        <v>4619</v>
      </c>
      <c r="J88" s="179">
        <f t="shared" si="26"/>
        <v>0.16494325346784366</v>
      </c>
      <c r="K88" s="163">
        <f t="shared" si="25"/>
        <v>654</v>
      </c>
      <c r="L88" s="165">
        <f t="shared" si="24"/>
        <v>1.7598831977066272E-3</v>
      </c>
    </row>
    <row r="89" spans="1:12" x14ac:dyDescent="0.25">
      <c r="A89" s="1"/>
      <c r="B89" s="163" t="s">
        <v>133</v>
      </c>
      <c r="C89" s="164">
        <v>4100</v>
      </c>
      <c r="D89" s="164">
        <v>110</v>
      </c>
      <c r="E89" s="164">
        <v>4050</v>
      </c>
      <c r="F89" s="164">
        <v>6494</v>
      </c>
      <c r="G89" s="164">
        <v>5696</v>
      </c>
      <c r="H89" s="164">
        <v>5734</v>
      </c>
      <c r="I89" s="164">
        <v>4813</v>
      </c>
      <c r="J89" s="179">
        <f t="shared" si="26"/>
        <v>-0.16062085803976278</v>
      </c>
      <c r="K89" s="163">
        <f t="shared" si="25"/>
        <v>-921</v>
      </c>
      <c r="L89" s="165">
        <f t="shared" si="24"/>
        <v>1.8337990540294429E-3</v>
      </c>
    </row>
    <row r="90" spans="1:12" x14ac:dyDescent="0.25">
      <c r="A90" s="162" t="s">
        <v>148</v>
      </c>
      <c r="B90" s="163" t="s">
        <v>136</v>
      </c>
      <c r="C90" s="164">
        <v>6540</v>
      </c>
      <c r="D90" s="164">
        <v>421</v>
      </c>
      <c r="E90" s="164">
        <v>3932</v>
      </c>
      <c r="F90" s="164">
        <v>6869</v>
      </c>
      <c r="G90" s="164">
        <v>7653</v>
      </c>
      <c r="H90" s="164">
        <v>5226</v>
      </c>
      <c r="I90" s="164">
        <v>5901</v>
      </c>
      <c r="J90" s="179">
        <f t="shared" si="26"/>
        <v>0.12916188289322617</v>
      </c>
      <c r="K90" s="163">
        <f t="shared" si="25"/>
        <v>675</v>
      </c>
      <c r="L90" s="165">
        <f t="shared" si="24"/>
        <v>2.2483374647470898E-3</v>
      </c>
    </row>
    <row r="91" spans="1:12" x14ac:dyDescent="0.25">
      <c r="A91" s="167" t="s">
        <v>149</v>
      </c>
      <c r="B91" s="168" t="s">
        <v>149</v>
      </c>
      <c r="C91" s="169">
        <f t="shared" ref="C91:I91" si="27">C83-SUM(C84:C90)</f>
        <v>38307</v>
      </c>
      <c r="D91" s="169">
        <f t="shared" si="27"/>
        <v>11427</v>
      </c>
      <c r="E91" s="169">
        <f t="shared" si="27"/>
        <v>55421</v>
      </c>
      <c r="F91" s="169">
        <f t="shared" si="27"/>
        <v>70225</v>
      </c>
      <c r="G91" s="169">
        <f t="shared" si="27"/>
        <v>83411</v>
      </c>
      <c r="H91" s="169">
        <f t="shared" si="27"/>
        <v>90983</v>
      </c>
      <c r="I91" s="169">
        <f t="shared" si="27"/>
        <v>83428</v>
      </c>
      <c r="J91" s="180">
        <f t="shared" si="26"/>
        <v>-8.3037490520207036E-2</v>
      </c>
      <c r="K91" s="168">
        <f>I91-H91</f>
        <v>-7555</v>
      </c>
      <c r="L91" s="170">
        <f t="shared" si="24"/>
        <v>3.1786866295360143E-2</v>
      </c>
    </row>
    <row r="92" spans="1:12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4"/>
      <c r="K92" s="154"/>
      <c r="L92" s="153"/>
    </row>
    <row r="93" spans="1:12" x14ac:dyDescent="0.25">
      <c r="A93" s="1"/>
      <c r="B93" s="156" t="s">
        <v>73</v>
      </c>
      <c r="C93" s="176">
        <v>13511</v>
      </c>
      <c r="D93" s="176">
        <v>9668</v>
      </c>
      <c r="E93" s="176">
        <v>21353</v>
      </c>
      <c r="F93" s="176">
        <v>27855</v>
      </c>
      <c r="G93" s="176">
        <v>26672</v>
      </c>
      <c r="H93" s="176">
        <v>25592</v>
      </c>
      <c r="I93" s="176">
        <v>26025</v>
      </c>
      <c r="J93" s="177">
        <f>IFERROR(I93/H93-1,"-")</f>
        <v>1.6919349796811423E-2</v>
      </c>
      <c r="K93" s="176">
        <f>I93-H93</f>
        <v>433</v>
      </c>
      <c r="L93" s="177">
        <f t="shared" ref="L93:L105" si="28">I93/I$9</f>
        <v>9.9157740247488579E-3</v>
      </c>
    </row>
    <row r="94" spans="1:12" x14ac:dyDescent="0.25">
      <c r="A94" s="1" t="s">
        <v>101</v>
      </c>
      <c r="B94" s="159" t="s">
        <v>102</v>
      </c>
      <c r="C94" s="160">
        <v>7669</v>
      </c>
      <c r="D94" s="160">
        <v>5611</v>
      </c>
      <c r="E94" s="160">
        <v>12152</v>
      </c>
      <c r="F94" s="160">
        <v>17060</v>
      </c>
      <c r="G94" s="160">
        <v>14221</v>
      </c>
      <c r="H94" s="160">
        <v>13984</v>
      </c>
      <c r="I94" s="160">
        <v>15063</v>
      </c>
      <c r="J94" s="178">
        <f>IFERROR(I94/H94-1,"-")</f>
        <v>7.7159610983981608E-2</v>
      </c>
      <c r="K94" s="159">
        <f t="shared" ref="K94:K104" si="29">I94-H94</f>
        <v>1079</v>
      </c>
      <c r="L94" s="161">
        <f t="shared" si="28"/>
        <v>5.7391471329410965E-3</v>
      </c>
    </row>
    <row r="95" spans="1:12" x14ac:dyDescent="0.25">
      <c r="A95" s="162" t="s">
        <v>108</v>
      </c>
      <c r="B95" s="163" t="s">
        <v>108</v>
      </c>
      <c r="C95" s="164">
        <v>4352</v>
      </c>
      <c r="D95" s="164">
        <v>3227</v>
      </c>
      <c r="E95" s="164">
        <v>5683</v>
      </c>
      <c r="F95" s="164">
        <v>5222</v>
      </c>
      <c r="G95" s="164">
        <v>3979</v>
      </c>
      <c r="H95" s="164">
        <v>4527</v>
      </c>
      <c r="I95" s="164">
        <v>5953</v>
      </c>
      <c r="J95" s="179">
        <f>IFERROR(I95/H95-1,"-")</f>
        <v>0.31499889551579408</v>
      </c>
      <c r="K95" s="163">
        <f t="shared" si="29"/>
        <v>1426</v>
      </c>
      <c r="L95" s="165">
        <f t="shared" si="28"/>
        <v>2.2681499623181537E-3</v>
      </c>
    </row>
    <row r="96" spans="1:12" x14ac:dyDescent="0.25">
      <c r="A96" s="162" t="s">
        <v>105</v>
      </c>
      <c r="B96" s="163" t="s">
        <v>105</v>
      </c>
      <c r="C96" s="164">
        <v>3317</v>
      </c>
      <c r="D96" s="164">
        <v>2384</v>
      </c>
      <c r="E96" s="164">
        <v>6469</v>
      </c>
      <c r="F96" s="164">
        <v>11838</v>
      </c>
      <c r="G96" s="164">
        <v>10242</v>
      </c>
      <c r="H96" s="164">
        <v>9457</v>
      </c>
      <c r="I96" s="164">
        <v>9110</v>
      </c>
      <c r="J96" s="179">
        <f>IFERROR(I96/H96-1,"-")</f>
        <v>-3.6692397166120383E-2</v>
      </c>
      <c r="K96" s="163">
        <f t="shared" si="29"/>
        <v>-347</v>
      </c>
      <c r="L96" s="165">
        <f t="shared" si="28"/>
        <v>3.4709971706229428E-3</v>
      </c>
    </row>
    <row r="97" spans="1:12" x14ac:dyDescent="0.25">
      <c r="A97" s="1"/>
      <c r="B97" s="159" t="s">
        <v>112</v>
      </c>
      <c r="C97" s="160">
        <v>5842</v>
      </c>
      <c r="D97" s="160">
        <v>4057</v>
      </c>
      <c r="E97" s="160">
        <v>9201</v>
      </c>
      <c r="F97" s="160">
        <v>10795</v>
      </c>
      <c r="G97" s="160">
        <v>12451</v>
      </c>
      <c r="H97" s="160">
        <v>11608</v>
      </c>
      <c r="I97" s="160">
        <v>10962</v>
      </c>
      <c r="J97" s="178">
        <f>IFERROR(I97/H97-1,"-")</f>
        <v>-5.5651274982770449E-2</v>
      </c>
      <c r="K97" s="159">
        <f t="shared" si="29"/>
        <v>-646</v>
      </c>
      <c r="L97" s="161">
        <f t="shared" si="28"/>
        <v>4.1766268918077606E-3</v>
      </c>
    </row>
    <row r="98" spans="1:12" s="57" customFormat="1" x14ac:dyDescent="0.25">
      <c r="B98" s="163" t="s">
        <v>115</v>
      </c>
      <c r="C98" s="164">
        <v>1092</v>
      </c>
      <c r="D98" s="164">
        <v>124</v>
      </c>
      <c r="E98" s="164">
        <v>1319</v>
      </c>
      <c r="F98" s="164">
        <v>1619</v>
      </c>
      <c r="G98" s="164">
        <v>1927</v>
      </c>
      <c r="H98" s="164">
        <v>1571</v>
      </c>
      <c r="I98" s="164">
        <v>1636</v>
      </c>
      <c r="J98" s="179">
        <f t="shared" ref="J98:J105" si="30">IFERROR(I98/H98-1,"-")</f>
        <v>4.1374920432845297E-2</v>
      </c>
      <c r="K98" s="163">
        <f t="shared" si="29"/>
        <v>65</v>
      </c>
      <c r="L98" s="165">
        <f t="shared" si="28"/>
        <v>6.2333165435116741E-4</v>
      </c>
    </row>
    <row r="99" spans="1:12" s="57" customFormat="1" x14ac:dyDescent="0.25">
      <c r="B99" s="163" t="s">
        <v>118</v>
      </c>
      <c r="C99" s="164">
        <v>1303</v>
      </c>
      <c r="D99" s="164">
        <v>646</v>
      </c>
      <c r="E99" s="164">
        <v>2008</v>
      </c>
      <c r="F99" s="164">
        <v>2265</v>
      </c>
      <c r="G99" s="164">
        <v>2716</v>
      </c>
      <c r="H99" s="164">
        <v>2446</v>
      </c>
      <c r="I99" s="164">
        <v>2170</v>
      </c>
      <c r="J99" s="179">
        <f t="shared" si="30"/>
        <v>-0.1128372853638594</v>
      </c>
      <c r="K99" s="163">
        <f t="shared" si="29"/>
        <v>-276</v>
      </c>
      <c r="L99" s="165">
        <f t="shared" si="28"/>
        <v>8.2679076402324765E-4</v>
      </c>
    </row>
    <row r="100" spans="1:12" x14ac:dyDescent="0.25">
      <c r="A100" s="1"/>
      <c r="B100" s="163" t="s">
        <v>121</v>
      </c>
      <c r="C100" s="164">
        <v>1217</v>
      </c>
      <c r="D100" s="164">
        <v>1767</v>
      </c>
      <c r="E100" s="164">
        <v>1759</v>
      </c>
      <c r="F100" s="164">
        <v>2014</v>
      </c>
      <c r="G100" s="164">
        <v>2062</v>
      </c>
      <c r="H100" s="164">
        <v>1981</v>
      </c>
      <c r="I100" s="164">
        <v>1986</v>
      </c>
      <c r="J100" s="179">
        <f t="shared" si="30"/>
        <v>2.5239777889953796E-3</v>
      </c>
      <c r="K100" s="163">
        <f t="shared" si="29"/>
        <v>5</v>
      </c>
      <c r="L100" s="165">
        <f t="shared" si="28"/>
        <v>7.5668500338717509E-4</v>
      </c>
    </row>
    <row r="101" spans="1:12" x14ac:dyDescent="0.25">
      <c r="A101" s="1"/>
      <c r="B101" s="163" t="s">
        <v>128</v>
      </c>
      <c r="C101" s="164">
        <v>278</v>
      </c>
      <c r="D101" s="164">
        <v>75</v>
      </c>
      <c r="E101" s="164">
        <v>638</v>
      </c>
      <c r="F101" s="164">
        <v>552</v>
      </c>
      <c r="G101" s="164">
        <v>618</v>
      </c>
      <c r="H101" s="164">
        <v>572</v>
      </c>
      <c r="I101" s="164">
        <v>574</v>
      </c>
      <c r="J101" s="179">
        <f t="shared" si="30"/>
        <v>3.4965034965035446E-3</v>
      </c>
      <c r="K101" s="163">
        <f t="shared" si="29"/>
        <v>2</v>
      </c>
      <c r="L101" s="165">
        <f t="shared" si="28"/>
        <v>2.1869949241905262E-4</v>
      </c>
    </row>
    <row r="102" spans="1:12" x14ac:dyDescent="0.25">
      <c r="A102" s="1"/>
      <c r="B102" s="163" t="s">
        <v>124</v>
      </c>
      <c r="C102" s="164">
        <v>141</v>
      </c>
      <c r="D102" s="164">
        <v>131</v>
      </c>
      <c r="E102" s="164">
        <v>370</v>
      </c>
      <c r="F102" s="164">
        <v>275</v>
      </c>
      <c r="G102" s="164">
        <v>534</v>
      </c>
      <c r="H102" s="164">
        <v>506</v>
      </c>
      <c r="I102" s="164">
        <v>470</v>
      </c>
      <c r="J102" s="179">
        <f t="shared" si="30"/>
        <v>-7.1146245059288571E-2</v>
      </c>
      <c r="K102" s="163">
        <f t="shared" si="29"/>
        <v>-36</v>
      </c>
      <c r="L102" s="165">
        <f t="shared" si="28"/>
        <v>1.7907449727692462E-4</v>
      </c>
    </row>
    <row r="103" spans="1:12" x14ac:dyDescent="0.25">
      <c r="A103" s="1"/>
      <c r="B103" s="163" t="s">
        <v>133</v>
      </c>
      <c r="C103" s="164">
        <v>125</v>
      </c>
      <c r="D103" s="164">
        <v>17</v>
      </c>
      <c r="E103" s="164">
        <v>175</v>
      </c>
      <c r="F103" s="164">
        <v>88</v>
      </c>
      <c r="G103" s="164">
        <v>116</v>
      </c>
      <c r="H103" s="164">
        <v>126</v>
      </c>
      <c r="I103" s="164">
        <v>132</v>
      </c>
      <c r="J103" s="179">
        <f t="shared" si="30"/>
        <v>4.7619047619047672E-2</v>
      </c>
      <c r="K103" s="163">
        <f t="shared" si="29"/>
        <v>6</v>
      </c>
      <c r="L103" s="165">
        <f t="shared" si="28"/>
        <v>5.0293263065008614E-5</v>
      </c>
    </row>
    <row r="104" spans="1:12" x14ac:dyDescent="0.25">
      <c r="A104" s="162" t="s">
        <v>148</v>
      </c>
      <c r="B104" s="163" t="s">
        <v>136</v>
      </c>
      <c r="C104" s="164">
        <v>70</v>
      </c>
      <c r="D104" s="164">
        <v>38</v>
      </c>
      <c r="E104" s="164">
        <v>77</v>
      </c>
      <c r="F104" s="164">
        <v>157</v>
      </c>
      <c r="G104" s="164">
        <v>306</v>
      </c>
      <c r="H104" s="164">
        <v>146</v>
      </c>
      <c r="I104" s="164">
        <v>106</v>
      </c>
      <c r="J104" s="179">
        <f t="shared" si="30"/>
        <v>-0.27397260273972601</v>
      </c>
      <c r="K104" s="163">
        <f t="shared" si="29"/>
        <v>-40</v>
      </c>
      <c r="L104" s="165">
        <f t="shared" si="28"/>
        <v>4.0387014279476613E-5</v>
      </c>
    </row>
    <row r="105" spans="1:12" x14ac:dyDescent="0.25">
      <c r="A105" s="167" t="s">
        <v>149</v>
      </c>
      <c r="B105" s="168" t="s">
        <v>149</v>
      </c>
      <c r="C105" s="169">
        <f t="shared" ref="C105:I105" si="31">C97-SUM(C98:C104)</f>
        <v>1616</v>
      </c>
      <c r="D105" s="169">
        <f t="shared" si="31"/>
        <v>1259</v>
      </c>
      <c r="E105" s="169">
        <f t="shared" si="31"/>
        <v>2855</v>
      </c>
      <c r="F105" s="169">
        <f t="shared" si="31"/>
        <v>3825</v>
      </c>
      <c r="G105" s="169">
        <f t="shared" si="31"/>
        <v>4172</v>
      </c>
      <c r="H105" s="169">
        <f t="shared" si="31"/>
        <v>4260</v>
      </c>
      <c r="I105" s="169">
        <f t="shared" si="31"/>
        <v>3888</v>
      </c>
      <c r="J105" s="180">
        <f t="shared" si="30"/>
        <v>-8.7323943661971826E-2</v>
      </c>
      <c r="K105" s="168">
        <f>I105-H105</f>
        <v>-372</v>
      </c>
      <c r="L105" s="170">
        <f t="shared" si="28"/>
        <v>1.4813652030057083E-3</v>
      </c>
    </row>
    <row r="106" spans="1:12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4"/>
      <c r="K106" s="154"/>
      <c r="L106" s="153"/>
    </row>
    <row r="107" spans="1:12" x14ac:dyDescent="0.25">
      <c r="A107" s="1"/>
      <c r="B107" s="156" t="s">
        <v>73</v>
      </c>
      <c r="C107" s="176">
        <v>44636</v>
      </c>
      <c r="D107" s="176">
        <v>23724</v>
      </c>
      <c r="E107" s="176">
        <v>93148</v>
      </c>
      <c r="F107" s="176">
        <v>118579</v>
      </c>
      <c r="G107" s="176">
        <v>114920</v>
      </c>
      <c r="H107" s="176">
        <v>123607</v>
      </c>
      <c r="I107" s="176">
        <v>108629</v>
      </c>
      <c r="J107" s="177">
        <f>IFERROR(I107/H107-1,"-")</f>
        <v>-0.12117436714749164</v>
      </c>
      <c r="K107" s="176">
        <f>I107-H107</f>
        <v>-14978</v>
      </c>
      <c r="L107" s="177">
        <f t="shared" ref="L107:L119" si="32">I107/I$9</f>
        <v>4.1388688435521369E-2</v>
      </c>
    </row>
    <row r="108" spans="1:12" x14ac:dyDescent="0.25">
      <c r="A108" s="1" t="s">
        <v>101</v>
      </c>
      <c r="B108" s="159" t="s">
        <v>102</v>
      </c>
      <c r="C108" s="160">
        <v>9051</v>
      </c>
      <c r="D108" s="160">
        <v>13317</v>
      </c>
      <c r="E108" s="160">
        <v>16822</v>
      </c>
      <c r="F108" s="160">
        <v>21244</v>
      </c>
      <c r="G108" s="160">
        <v>19365</v>
      </c>
      <c r="H108" s="160">
        <v>21704</v>
      </c>
      <c r="I108" s="160">
        <v>17733</v>
      </c>
      <c r="J108" s="178">
        <f>IFERROR(I108/H108-1,"-")</f>
        <v>-0.18296166605234054</v>
      </c>
      <c r="K108" s="159">
        <f t="shared" ref="K108:K118" si="33">I108-H108</f>
        <v>-3971</v>
      </c>
      <c r="L108" s="161">
        <f t="shared" si="32"/>
        <v>6.7564426813014984E-3</v>
      </c>
    </row>
    <row r="109" spans="1:12" x14ac:dyDescent="0.25">
      <c r="A109" s="162" t="s">
        <v>108</v>
      </c>
      <c r="B109" s="163" t="s">
        <v>108</v>
      </c>
      <c r="C109" s="164">
        <v>1581</v>
      </c>
      <c r="D109" s="164">
        <v>12294</v>
      </c>
      <c r="E109" s="164">
        <v>7335</v>
      </c>
      <c r="F109" s="164">
        <v>8353</v>
      </c>
      <c r="G109" s="164">
        <v>5053</v>
      </c>
      <c r="H109" s="164">
        <v>7107</v>
      </c>
      <c r="I109" s="164">
        <v>9851</v>
      </c>
      <c r="J109" s="179">
        <f>IFERROR(I109/H109-1,"-")</f>
        <v>0.38609821302940772</v>
      </c>
      <c r="K109" s="163">
        <f t="shared" si="33"/>
        <v>2744</v>
      </c>
      <c r="L109" s="165">
        <f t="shared" si="32"/>
        <v>3.7533252610106051E-3</v>
      </c>
    </row>
    <row r="110" spans="1:12" x14ac:dyDescent="0.25">
      <c r="A110" s="162" t="s">
        <v>105</v>
      </c>
      <c r="B110" s="163" t="s">
        <v>105</v>
      </c>
      <c r="C110" s="164">
        <v>7470</v>
      </c>
      <c r="D110" s="164">
        <v>1023</v>
      </c>
      <c r="E110" s="164">
        <v>9487</v>
      </c>
      <c r="F110" s="164">
        <v>12891</v>
      </c>
      <c r="G110" s="164">
        <v>14312</v>
      </c>
      <c r="H110" s="164">
        <v>14597</v>
      </c>
      <c r="I110" s="164">
        <v>7882</v>
      </c>
      <c r="J110" s="179">
        <f>IFERROR(I110/H110-1,"-")</f>
        <v>-0.4600260327464547</v>
      </c>
      <c r="K110" s="163">
        <f t="shared" si="33"/>
        <v>-6715</v>
      </c>
      <c r="L110" s="165">
        <f t="shared" si="32"/>
        <v>3.0031174202908933E-3</v>
      </c>
    </row>
    <row r="111" spans="1:12" x14ac:dyDescent="0.25">
      <c r="A111" s="1"/>
      <c r="B111" s="159" t="s">
        <v>112</v>
      </c>
      <c r="C111" s="160">
        <v>35585</v>
      </c>
      <c r="D111" s="160">
        <v>10407</v>
      </c>
      <c r="E111" s="160">
        <v>76326</v>
      </c>
      <c r="F111" s="160">
        <v>97335</v>
      </c>
      <c r="G111" s="160">
        <v>95555</v>
      </c>
      <c r="H111" s="160">
        <v>101903</v>
      </c>
      <c r="I111" s="160">
        <v>90896</v>
      </c>
      <c r="J111" s="178">
        <f>IFERROR(I111/H111-1,"-")</f>
        <v>-0.1080144843625801</v>
      </c>
      <c r="K111" s="159">
        <f t="shared" si="33"/>
        <v>-11007</v>
      </c>
      <c r="L111" s="161">
        <f t="shared" si="32"/>
        <v>3.4632245754219873E-2</v>
      </c>
    </row>
    <row r="112" spans="1:12" s="57" customFormat="1" x14ac:dyDescent="0.25">
      <c r="B112" s="163" t="s">
        <v>115</v>
      </c>
      <c r="C112" s="164">
        <v>19611</v>
      </c>
      <c r="D112" s="164">
        <v>2112</v>
      </c>
      <c r="E112" s="164">
        <v>42810</v>
      </c>
      <c r="F112" s="164">
        <v>61097</v>
      </c>
      <c r="G112" s="164">
        <v>56393</v>
      </c>
      <c r="H112" s="164">
        <v>57812</v>
      </c>
      <c r="I112" s="164">
        <v>54161</v>
      </c>
      <c r="J112" s="179">
        <f t="shared" ref="J112:J119" si="34">IFERROR(I112/H112-1,"-")</f>
        <v>-6.3152978620355626E-2</v>
      </c>
      <c r="K112" s="163">
        <f t="shared" si="33"/>
        <v>-3651</v>
      </c>
      <c r="L112" s="165">
        <f t="shared" si="32"/>
        <v>2.0635859248969178E-2</v>
      </c>
    </row>
    <row r="113" spans="1:12" s="57" customFormat="1" x14ac:dyDescent="0.25">
      <c r="B113" s="163" t="s">
        <v>118</v>
      </c>
      <c r="C113" s="164">
        <v>2289</v>
      </c>
      <c r="D113" s="164">
        <v>2149</v>
      </c>
      <c r="E113" s="164">
        <v>3983</v>
      </c>
      <c r="F113" s="164">
        <v>5139</v>
      </c>
      <c r="G113" s="164">
        <v>4569</v>
      </c>
      <c r="H113" s="164">
        <v>5354</v>
      </c>
      <c r="I113" s="164">
        <v>5078</v>
      </c>
      <c r="J113" s="179">
        <f t="shared" si="34"/>
        <v>-5.1550242809114688E-2</v>
      </c>
      <c r="K113" s="163">
        <f t="shared" si="33"/>
        <v>-276</v>
      </c>
      <c r="L113" s="165">
        <f t="shared" si="32"/>
        <v>1.9347665897281345E-3</v>
      </c>
    </row>
    <row r="114" spans="1:12" x14ac:dyDescent="0.25">
      <c r="A114" s="1"/>
      <c r="B114" s="163" t="s">
        <v>121</v>
      </c>
      <c r="C114" s="164">
        <v>1751</v>
      </c>
      <c r="D114" s="164">
        <v>2585</v>
      </c>
      <c r="E114" s="164">
        <v>5028</v>
      </c>
      <c r="F114" s="164">
        <v>8339</v>
      </c>
      <c r="G114" s="164">
        <v>6203</v>
      </c>
      <c r="H114" s="164">
        <v>8062</v>
      </c>
      <c r="I114" s="164">
        <v>7208</v>
      </c>
      <c r="J114" s="179">
        <f t="shared" si="34"/>
        <v>-0.10592904986355745</v>
      </c>
      <c r="K114" s="163">
        <f t="shared" si="33"/>
        <v>-854</v>
      </c>
      <c r="L114" s="165">
        <f t="shared" si="32"/>
        <v>2.7463169710044096E-3</v>
      </c>
    </row>
    <row r="115" spans="1:12" x14ac:dyDescent="0.25">
      <c r="A115" s="1"/>
      <c r="B115" s="163" t="s">
        <v>128</v>
      </c>
      <c r="C115" s="164">
        <v>686</v>
      </c>
      <c r="D115" s="164">
        <v>183</v>
      </c>
      <c r="E115" s="164">
        <v>4096</v>
      </c>
      <c r="F115" s="164">
        <v>3612</v>
      </c>
      <c r="G115" s="164">
        <v>3937</v>
      </c>
      <c r="H115" s="164">
        <v>3878</v>
      </c>
      <c r="I115" s="164">
        <v>2022</v>
      </c>
      <c r="J115" s="179">
        <f t="shared" si="34"/>
        <v>-0.47859721505930897</v>
      </c>
      <c r="K115" s="163">
        <f t="shared" si="33"/>
        <v>-1856</v>
      </c>
      <c r="L115" s="165">
        <f t="shared" si="32"/>
        <v>7.7040134785945011E-4</v>
      </c>
    </row>
    <row r="116" spans="1:12" x14ac:dyDescent="0.25">
      <c r="A116" s="1"/>
      <c r="B116" s="163" t="s">
        <v>124</v>
      </c>
      <c r="C116" s="164">
        <v>1071</v>
      </c>
      <c r="D116" s="164">
        <v>565</v>
      </c>
      <c r="E116" s="164">
        <v>3095</v>
      </c>
      <c r="F116" s="164">
        <v>2616</v>
      </c>
      <c r="G116" s="164">
        <v>2841</v>
      </c>
      <c r="H116" s="164">
        <v>2777</v>
      </c>
      <c r="I116" s="164">
        <v>1741</v>
      </c>
      <c r="J116" s="179">
        <f t="shared" si="34"/>
        <v>-0.3730644580482535</v>
      </c>
      <c r="K116" s="163">
        <f t="shared" si="33"/>
        <v>-1036</v>
      </c>
      <c r="L116" s="165">
        <f t="shared" si="32"/>
        <v>6.6333765906196967E-4</v>
      </c>
    </row>
    <row r="117" spans="1:12" x14ac:dyDescent="0.25">
      <c r="A117" s="1"/>
      <c r="B117" s="163" t="s">
        <v>133</v>
      </c>
      <c r="C117" s="164">
        <v>440</v>
      </c>
      <c r="D117" s="164">
        <v>4</v>
      </c>
      <c r="E117" s="164">
        <v>557</v>
      </c>
      <c r="F117" s="164">
        <v>819</v>
      </c>
      <c r="G117" s="164">
        <v>1177</v>
      </c>
      <c r="H117" s="164">
        <v>954</v>
      </c>
      <c r="I117" s="164">
        <v>865</v>
      </c>
      <c r="J117" s="179">
        <f t="shared" si="34"/>
        <v>-9.3291404612159345E-2</v>
      </c>
      <c r="K117" s="163">
        <f t="shared" si="33"/>
        <v>-89</v>
      </c>
      <c r="L117" s="165">
        <f t="shared" si="32"/>
        <v>3.2957327690327613E-4</v>
      </c>
    </row>
    <row r="118" spans="1:12" x14ac:dyDescent="0.25">
      <c r="A118" s="162" t="s">
        <v>148</v>
      </c>
      <c r="B118" s="163" t="s">
        <v>136</v>
      </c>
      <c r="C118" s="164">
        <v>1160</v>
      </c>
      <c r="D118" s="164">
        <v>8</v>
      </c>
      <c r="E118" s="164">
        <v>821</v>
      </c>
      <c r="F118" s="164">
        <v>562</v>
      </c>
      <c r="G118" s="164">
        <v>1367</v>
      </c>
      <c r="H118" s="164">
        <v>830</v>
      </c>
      <c r="I118" s="164">
        <v>883</v>
      </c>
      <c r="J118" s="179">
        <f t="shared" si="34"/>
        <v>6.3855421686747071E-2</v>
      </c>
      <c r="K118" s="163">
        <f t="shared" si="33"/>
        <v>53</v>
      </c>
      <c r="L118" s="165">
        <f t="shared" si="32"/>
        <v>3.3643144913941369E-4</v>
      </c>
    </row>
    <row r="119" spans="1:12" x14ac:dyDescent="0.25">
      <c r="A119" s="167" t="s">
        <v>149</v>
      </c>
      <c r="B119" s="168" t="s">
        <v>149</v>
      </c>
      <c r="C119" s="169">
        <f t="shared" ref="C119:I119" si="35">C111-SUM(C112:C118)</f>
        <v>8577</v>
      </c>
      <c r="D119" s="169">
        <f t="shared" si="35"/>
        <v>2801</v>
      </c>
      <c r="E119" s="169">
        <f t="shared" si="35"/>
        <v>15936</v>
      </c>
      <c r="F119" s="169">
        <f t="shared" si="35"/>
        <v>15151</v>
      </c>
      <c r="G119" s="169">
        <f t="shared" si="35"/>
        <v>19068</v>
      </c>
      <c r="H119" s="169">
        <f t="shared" si="35"/>
        <v>22236</v>
      </c>
      <c r="I119" s="169">
        <f t="shared" si="35"/>
        <v>18938</v>
      </c>
      <c r="J119" s="180">
        <f t="shared" si="34"/>
        <v>-0.14831804281345562</v>
      </c>
      <c r="K119" s="168">
        <f>I119-H119</f>
        <v>-3298</v>
      </c>
      <c r="L119" s="170">
        <f t="shared" si="32"/>
        <v>7.2155592115540389E-3</v>
      </c>
    </row>
    <row r="120" spans="1:12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4"/>
      <c r="K120" s="154"/>
      <c r="L120" s="153"/>
    </row>
    <row r="121" spans="1:12" x14ac:dyDescent="0.25">
      <c r="A121" s="1"/>
      <c r="B121" s="156" t="s">
        <v>73</v>
      </c>
      <c r="C121" s="176">
        <v>55825</v>
      </c>
      <c r="D121" s="176">
        <v>46479</v>
      </c>
      <c r="E121" s="176">
        <v>91287</v>
      </c>
      <c r="F121" s="176">
        <v>113469</v>
      </c>
      <c r="G121" s="176">
        <v>110685</v>
      </c>
      <c r="H121" s="176">
        <v>125497</v>
      </c>
      <c r="I121" s="176">
        <v>132928</v>
      </c>
      <c r="J121" s="177">
        <f>IFERROR(I121/H121-1,"-")</f>
        <v>5.9212570818425903E-2</v>
      </c>
      <c r="K121" s="176">
        <f>I121-H121</f>
        <v>7431</v>
      </c>
      <c r="L121" s="177">
        <f t="shared" ref="L121:L133" si="36">I121/I$9</f>
        <v>5.064683994473837E-2</v>
      </c>
    </row>
    <row r="122" spans="1:12" x14ac:dyDescent="0.25">
      <c r="A122" s="1" t="s">
        <v>101</v>
      </c>
      <c r="B122" s="159" t="s">
        <v>102</v>
      </c>
      <c r="C122" s="160">
        <v>28023</v>
      </c>
      <c r="D122" s="160">
        <v>29299</v>
      </c>
      <c r="E122" s="160">
        <v>52148</v>
      </c>
      <c r="F122" s="160">
        <v>65366</v>
      </c>
      <c r="G122" s="160">
        <v>62115</v>
      </c>
      <c r="H122" s="160">
        <v>73703</v>
      </c>
      <c r="I122" s="160">
        <v>76041</v>
      </c>
      <c r="J122" s="178">
        <f>IFERROR(I122/H122-1,"-")</f>
        <v>3.1721910912717366E-2</v>
      </c>
      <c r="K122" s="159">
        <f t="shared" ref="K122:K132" si="37">I122-H122</f>
        <v>2338</v>
      </c>
      <c r="L122" s="161">
        <f t="shared" si="36"/>
        <v>2.8972348611563031E-2</v>
      </c>
    </row>
    <row r="123" spans="1:12" x14ac:dyDescent="0.25">
      <c r="A123" s="162" t="s">
        <v>108</v>
      </c>
      <c r="B123" s="163" t="s">
        <v>108</v>
      </c>
      <c r="C123" s="164">
        <v>14178</v>
      </c>
      <c r="D123" s="164">
        <v>15621</v>
      </c>
      <c r="E123" s="164">
        <v>25347</v>
      </c>
      <c r="F123" s="164">
        <v>30009</v>
      </c>
      <c r="G123" s="164">
        <v>26749</v>
      </c>
      <c r="H123" s="164">
        <v>36212</v>
      </c>
      <c r="I123" s="164">
        <v>36628</v>
      </c>
      <c r="J123" s="179">
        <f>IFERROR(I123/H123-1,"-")</f>
        <v>1.1487904562023532E-2</v>
      </c>
      <c r="K123" s="163">
        <f t="shared" si="37"/>
        <v>416</v>
      </c>
      <c r="L123" s="165">
        <f t="shared" si="36"/>
        <v>1.3955618481402542E-2</v>
      </c>
    </row>
    <row r="124" spans="1:12" x14ac:dyDescent="0.25">
      <c r="A124" s="162" t="s">
        <v>105</v>
      </c>
      <c r="B124" s="163" t="s">
        <v>105</v>
      </c>
      <c r="C124" s="164">
        <v>13845</v>
      </c>
      <c r="D124" s="164">
        <v>13678</v>
      </c>
      <c r="E124" s="164">
        <v>26801</v>
      </c>
      <c r="F124" s="164">
        <v>35357</v>
      </c>
      <c r="G124" s="164">
        <v>35366</v>
      </c>
      <c r="H124" s="164">
        <v>37491</v>
      </c>
      <c r="I124" s="164">
        <v>39413</v>
      </c>
      <c r="J124" s="179">
        <f>IFERROR(I124/H124-1,"-")</f>
        <v>5.1265637086234106E-2</v>
      </c>
      <c r="K124" s="163">
        <f t="shared" si="37"/>
        <v>1922</v>
      </c>
      <c r="L124" s="165">
        <f t="shared" si="36"/>
        <v>1.5016730130160489E-2</v>
      </c>
    </row>
    <row r="125" spans="1:12" x14ac:dyDescent="0.25">
      <c r="A125" s="1"/>
      <c r="B125" s="159" t="s">
        <v>112</v>
      </c>
      <c r="C125" s="160">
        <v>27802</v>
      </c>
      <c r="D125" s="160">
        <v>17180</v>
      </c>
      <c r="E125" s="160">
        <v>39139</v>
      </c>
      <c r="F125" s="160">
        <v>48103</v>
      </c>
      <c r="G125" s="160">
        <v>48570</v>
      </c>
      <c r="H125" s="160">
        <v>51794</v>
      </c>
      <c r="I125" s="160">
        <v>56887</v>
      </c>
      <c r="J125" s="178">
        <f>IFERROR(I125/H125-1,"-")</f>
        <v>9.8331853110398937E-2</v>
      </c>
      <c r="K125" s="159">
        <f t="shared" si="37"/>
        <v>5093</v>
      </c>
      <c r="L125" s="161">
        <f t="shared" si="36"/>
        <v>2.1674491333175342E-2</v>
      </c>
    </row>
    <row r="126" spans="1:12" s="57" customFormat="1" x14ac:dyDescent="0.25">
      <c r="B126" s="163" t="s">
        <v>115</v>
      </c>
      <c r="C126" s="164">
        <v>3076</v>
      </c>
      <c r="D126" s="164">
        <v>517</v>
      </c>
      <c r="E126" s="164">
        <v>3953</v>
      </c>
      <c r="F126" s="164">
        <v>5519</v>
      </c>
      <c r="G126" s="164">
        <v>5903</v>
      </c>
      <c r="H126" s="164">
        <v>5502</v>
      </c>
      <c r="I126" s="164">
        <v>5358</v>
      </c>
      <c r="J126" s="179">
        <f t="shared" ref="J126:J133" si="38">IFERROR(I126/H126-1,"-")</f>
        <v>-2.6172300981461283E-2</v>
      </c>
      <c r="K126" s="163">
        <f t="shared" si="37"/>
        <v>-144</v>
      </c>
      <c r="L126" s="165">
        <f t="shared" si="36"/>
        <v>2.0414492689569408E-3</v>
      </c>
    </row>
    <row r="127" spans="1:12" s="57" customFormat="1" x14ac:dyDescent="0.25">
      <c r="B127" s="163" t="s">
        <v>118</v>
      </c>
      <c r="C127" s="164">
        <v>3190</v>
      </c>
      <c r="D127" s="164">
        <v>1835</v>
      </c>
      <c r="E127" s="164">
        <v>4773</v>
      </c>
      <c r="F127" s="164">
        <v>7688</v>
      </c>
      <c r="G127" s="164">
        <v>7373</v>
      </c>
      <c r="H127" s="164">
        <v>8241</v>
      </c>
      <c r="I127" s="164">
        <v>8989</v>
      </c>
      <c r="J127" s="179">
        <f t="shared" si="38"/>
        <v>9.0765683776240724E-2</v>
      </c>
      <c r="K127" s="163">
        <f t="shared" si="37"/>
        <v>748</v>
      </c>
      <c r="L127" s="165">
        <f t="shared" si="36"/>
        <v>3.4248950128133518E-3</v>
      </c>
    </row>
    <row r="128" spans="1:12" x14ac:dyDescent="0.25">
      <c r="A128" s="1"/>
      <c r="B128" s="163" t="s">
        <v>121</v>
      </c>
      <c r="C128" s="164">
        <v>2062</v>
      </c>
      <c r="D128" s="164">
        <v>2607</v>
      </c>
      <c r="E128" s="164">
        <v>3912</v>
      </c>
      <c r="F128" s="164">
        <v>4324</v>
      </c>
      <c r="G128" s="164">
        <v>4086</v>
      </c>
      <c r="H128" s="164">
        <v>4103</v>
      </c>
      <c r="I128" s="164">
        <v>4473</v>
      </c>
      <c r="J128" s="179">
        <f t="shared" si="38"/>
        <v>9.0177918596149098E-2</v>
      </c>
      <c r="K128" s="163">
        <f t="shared" si="37"/>
        <v>370</v>
      </c>
      <c r="L128" s="165">
        <f t="shared" si="36"/>
        <v>1.7042558006801782E-3</v>
      </c>
    </row>
    <row r="129" spans="1:12" x14ac:dyDescent="0.25">
      <c r="A129" s="1"/>
      <c r="B129" s="163" t="s">
        <v>128</v>
      </c>
      <c r="C129" s="164">
        <v>560</v>
      </c>
      <c r="D129" s="164">
        <v>244</v>
      </c>
      <c r="E129" s="164">
        <v>1125</v>
      </c>
      <c r="F129" s="164">
        <v>1210</v>
      </c>
      <c r="G129" s="164">
        <v>1237</v>
      </c>
      <c r="H129" s="164">
        <v>1290</v>
      </c>
      <c r="I129" s="164">
        <v>1526</v>
      </c>
      <c r="J129" s="179">
        <f t="shared" si="38"/>
        <v>0.1829457364341085</v>
      </c>
      <c r="K129" s="163">
        <f t="shared" si="37"/>
        <v>236</v>
      </c>
      <c r="L129" s="165">
        <f t="shared" si="36"/>
        <v>5.8142060179699356E-4</v>
      </c>
    </row>
    <row r="130" spans="1:12" x14ac:dyDescent="0.25">
      <c r="A130" s="1"/>
      <c r="B130" s="163" t="s">
        <v>124</v>
      </c>
      <c r="C130" s="164">
        <v>480</v>
      </c>
      <c r="D130" s="164">
        <v>255</v>
      </c>
      <c r="E130" s="164">
        <v>836</v>
      </c>
      <c r="F130" s="164">
        <v>921</v>
      </c>
      <c r="G130" s="164">
        <v>957</v>
      </c>
      <c r="H130" s="164">
        <v>1076</v>
      </c>
      <c r="I130" s="164">
        <v>1159</v>
      </c>
      <c r="J130" s="179">
        <f t="shared" si="38"/>
        <v>7.713754646840143E-2</v>
      </c>
      <c r="K130" s="163">
        <f t="shared" si="37"/>
        <v>83</v>
      </c>
      <c r="L130" s="165">
        <f t="shared" si="36"/>
        <v>4.415900900935226E-4</v>
      </c>
    </row>
    <row r="131" spans="1:12" x14ac:dyDescent="0.25">
      <c r="A131" s="1"/>
      <c r="B131" s="163" t="s">
        <v>133</v>
      </c>
      <c r="C131" s="164">
        <v>673</v>
      </c>
      <c r="D131" s="164">
        <v>31</v>
      </c>
      <c r="E131" s="164">
        <v>577</v>
      </c>
      <c r="F131" s="164">
        <v>786</v>
      </c>
      <c r="G131" s="164">
        <v>883</v>
      </c>
      <c r="H131" s="164">
        <v>707</v>
      </c>
      <c r="I131" s="164">
        <v>559</v>
      </c>
      <c r="J131" s="179">
        <f t="shared" si="38"/>
        <v>-0.20933521923620935</v>
      </c>
      <c r="K131" s="163">
        <f t="shared" si="37"/>
        <v>-148</v>
      </c>
      <c r="L131" s="165">
        <f t="shared" si="36"/>
        <v>2.12984348888938E-4</v>
      </c>
    </row>
    <row r="132" spans="1:12" x14ac:dyDescent="0.25">
      <c r="A132" s="162" t="s">
        <v>148</v>
      </c>
      <c r="B132" s="163" t="s">
        <v>136</v>
      </c>
      <c r="C132" s="164">
        <v>1018</v>
      </c>
      <c r="D132" s="164">
        <v>122</v>
      </c>
      <c r="E132" s="164">
        <v>1021</v>
      </c>
      <c r="F132" s="164">
        <v>1481</v>
      </c>
      <c r="G132" s="164">
        <v>1415</v>
      </c>
      <c r="H132" s="164">
        <v>1369</v>
      </c>
      <c r="I132" s="164">
        <v>1237</v>
      </c>
      <c r="J132" s="179">
        <f t="shared" si="38"/>
        <v>-9.6420745069393687E-2</v>
      </c>
      <c r="K132" s="163">
        <f t="shared" si="37"/>
        <v>-132</v>
      </c>
      <c r="L132" s="165">
        <f t="shared" si="36"/>
        <v>4.7130883645011862E-4</v>
      </c>
    </row>
    <row r="133" spans="1:12" x14ac:dyDescent="0.25">
      <c r="A133" s="167" t="s">
        <v>149</v>
      </c>
      <c r="B133" s="168" t="s">
        <v>149</v>
      </c>
      <c r="C133" s="169">
        <f t="shared" ref="C133:I133" si="39">C125-SUM(C126:C132)</f>
        <v>16743</v>
      </c>
      <c r="D133" s="169">
        <f t="shared" si="39"/>
        <v>11569</v>
      </c>
      <c r="E133" s="169">
        <f t="shared" si="39"/>
        <v>22942</v>
      </c>
      <c r="F133" s="169">
        <f t="shared" si="39"/>
        <v>26174</v>
      </c>
      <c r="G133" s="169">
        <f t="shared" si="39"/>
        <v>26716</v>
      </c>
      <c r="H133" s="169">
        <f t="shared" si="39"/>
        <v>29506</v>
      </c>
      <c r="I133" s="169">
        <f t="shared" si="39"/>
        <v>33586</v>
      </c>
      <c r="J133" s="180">
        <f t="shared" si="38"/>
        <v>0.13827696061817929</v>
      </c>
      <c r="K133" s="168">
        <f>I133-H133</f>
        <v>4080</v>
      </c>
      <c r="L133" s="170">
        <f t="shared" si="36"/>
        <v>1.2796587373495299E-2</v>
      </c>
    </row>
    <row r="134" spans="1:12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4"/>
      <c r="K134" s="154"/>
      <c r="L134" s="153"/>
    </row>
    <row r="135" spans="1:12" x14ac:dyDescent="0.25">
      <c r="A135" s="1"/>
      <c r="B135" s="156" t="s">
        <v>73</v>
      </c>
      <c r="C135" s="176">
        <v>65963</v>
      </c>
      <c r="D135" s="176">
        <v>33259</v>
      </c>
      <c r="E135" s="176">
        <v>122713</v>
      </c>
      <c r="F135" s="176">
        <v>133909</v>
      </c>
      <c r="G135" s="176">
        <v>144232</v>
      </c>
      <c r="H135" s="176">
        <v>135717</v>
      </c>
      <c r="I135" s="176">
        <v>140784</v>
      </c>
      <c r="J135" s="177">
        <f>IFERROR(I135/H135-1,"-")</f>
        <v>3.733504277282873E-2</v>
      </c>
      <c r="K135" s="176">
        <f>I135-H135</f>
        <v>5067</v>
      </c>
      <c r="L135" s="177">
        <f t="shared" ref="L135:L147" si="40">I135/I$9</f>
        <v>5.3640051116243731E-2</v>
      </c>
    </row>
    <row r="136" spans="1:12" x14ac:dyDescent="0.25">
      <c r="A136" s="1" t="s">
        <v>101</v>
      </c>
      <c r="B136" s="159" t="s">
        <v>102</v>
      </c>
      <c r="C136" s="160">
        <v>2995</v>
      </c>
      <c r="D136" s="160">
        <v>18893</v>
      </c>
      <c r="E136" s="160">
        <v>10338</v>
      </c>
      <c r="F136" s="160">
        <v>12143</v>
      </c>
      <c r="G136" s="160">
        <v>9028</v>
      </c>
      <c r="H136" s="160">
        <v>7232</v>
      </c>
      <c r="I136" s="160">
        <v>12937</v>
      </c>
      <c r="J136" s="178">
        <f>IFERROR(I136/H136-1,"-")</f>
        <v>0.78885508849557517</v>
      </c>
      <c r="K136" s="159">
        <f t="shared" ref="K136:K146" si="41">I136-H136</f>
        <v>5705</v>
      </c>
      <c r="L136" s="161">
        <f t="shared" si="40"/>
        <v>4.9291207899395187E-3</v>
      </c>
    </row>
    <row r="137" spans="1:12" x14ac:dyDescent="0.25">
      <c r="A137" s="162" t="s">
        <v>108</v>
      </c>
      <c r="B137" s="163" t="s">
        <v>108</v>
      </c>
      <c r="C137" s="164">
        <v>1936</v>
      </c>
      <c r="D137" s="164">
        <v>16498</v>
      </c>
      <c r="E137" s="164">
        <v>6937</v>
      </c>
      <c r="F137" s="164">
        <v>7967</v>
      </c>
      <c r="G137" s="164">
        <v>5382</v>
      </c>
      <c r="H137" s="164">
        <v>3102</v>
      </c>
      <c r="I137" s="164">
        <v>7321</v>
      </c>
      <c r="J137" s="179">
        <f>IFERROR(I137/H137-1,"-")</f>
        <v>1.3600902643455837</v>
      </c>
      <c r="K137" s="163">
        <f t="shared" si="41"/>
        <v>4219</v>
      </c>
      <c r="L137" s="165">
        <f t="shared" si="40"/>
        <v>2.7893710522646064E-3</v>
      </c>
    </row>
    <row r="138" spans="1:12" x14ac:dyDescent="0.25">
      <c r="A138" s="162" t="s">
        <v>105</v>
      </c>
      <c r="B138" s="163" t="s">
        <v>105</v>
      </c>
      <c r="C138" s="164">
        <v>1059</v>
      </c>
      <c r="D138" s="164">
        <v>2395</v>
      </c>
      <c r="E138" s="164">
        <v>3401</v>
      </c>
      <c r="F138" s="164">
        <v>4176</v>
      </c>
      <c r="G138" s="164">
        <v>3646</v>
      </c>
      <c r="H138" s="164">
        <v>4130</v>
      </c>
      <c r="I138" s="164">
        <v>5616</v>
      </c>
      <c r="J138" s="179">
        <f>IFERROR(I138/H138-1,"-")</f>
        <v>0.35980629539951581</v>
      </c>
      <c r="K138" s="163">
        <f t="shared" si="41"/>
        <v>1486</v>
      </c>
      <c r="L138" s="165">
        <f t="shared" si="40"/>
        <v>2.1397497376749119E-3</v>
      </c>
    </row>
    <row r="139" spans="1:12" x14ac:dyDescent="0.25">
      <c r="A139" s="1"/>
      <c r="B139" s="159" t="s">
        <v>112</v>
      </c>
      <c r="C139" s="160">
        <v>62968</v>
      </c>
      <c r="D139" s="160">
        <v>14366</v>
      </c>
      <c r="E139" s="160">
        <v>112375</v>
      </c>
      <c r="F139" s="160">
        <v>121766</v>
      </c>
      <c r="G139" s="160">
        <v>135204</v>
      </c>
      <c r="H139" s="160">
        <v>128485</v>
      </c>
      <c r="I139" s="160">
        <v>127847</v>
      </c>
      <c r="J139" s="178">
        <f>IFERROR(I139/H139-1,"-")</f>
        <v>-4.9655601821224638E-3</v>
      </c>
      <c r="K139" s="159">
        <f t="shared" si="41"/>
        <v>-638</v>
      </c>
      <c r="L139" s="161">
        <f t="shared" si="40"/>
        <v>4.8710930326304212E-2</v>
      </c>
    </row>
    <row r="140" spans="1:12" s="57" customFormat="1" x14ac:dyDescent="0.25">
      <c r="B140" s="163" t="s">
        <v>115</v>
      </c>
      <c r="C140" s="164">
        <v>28766</v>
      </c>
      <c r="D140" s="164">
        <v>492</v>
      </c>
      <c r="E140" s="164">
        <v>45358</v>
      </c>
      <c r="F140" s="164">
        <v>47200</v>
      </c>
      <c r="G140" s="164">
        <v>56087</v>
      </c>
      <c r="H140" s="164">
        <v>56697</v>
      </c>
      <c r="I140" s="164">
        <v>53913</v>
      </c>
      <c r="J140" s="179">
        <f t="shared" ref="J140:J147" si="42">IFERROR(I140/H140-1,"-")</f>
        <v>-4.9103127149584647E-2</v>
      </c>
      <c r="K140" s="163">
        <f t="shared" si="41"/>
        <v>-2784</v>
      </c>
      <c r="L140" s="165">
        <f t="shared" si="40"/>
        <v>2.0541368875937951E-2</v>
      </c>
    </row>
    <row r="141" spans="1:12" s="57" customFormat="1" x14ac:dyDescent="0.25">
      <c r="B141" s="163" t="s">
        <v>118</v>
      </c>
      <c r="C141" s="164">
        <v>4028</v>
      </c>
      <c r="D141" s="164">
        <v>1525</v>
      </c>
      <c r="E141" s="164">
        <v>7795</v>
      </c>
      <c r="F141" s="164">
        <v>10773</v>
      </c>
      <c r="G141" s="164">
        <v>13051</v>
      </c>
      <c r="H141" s="164">
        <v>11017</v>
      </c>
      <c r="I141" s="164">
        <v>11406</v>
      </c>
      <c r="J141" s="179">
        <f t="shared" si="42"/>
        <v>3.530906780430243E-2</v>
      </c>
      <c r="K141" s="163">
        <f t="shared" si="41"/>
        <v>389</v>
      </c>
      <c r="L141" s="165">
        <f t="shared" si="40"/>
        <v>4.3457951402991538E-3</v>
      </c>
    </row>
    <row r="142" spans="1:12" x14ac:dyDescent="0.25">
      <c r="A142" s="1"/>
      <c r="B142" s="163" t="s">
        <v>121</v>
      </c>
      <c r="C142" s="164">
        <v>4260</v>
      </c>
      <c r="D142" s="164">
        <v>4627</v>
      </c>
      <c r="E142" s="164">
        <v>13698</v>
      </c>
      <c r="F142" s="164">
        <v>12723</v>
      </c>
      <c r="G142" s="164">
        <v>14099</v>
      </c>
      <c r="H142" s="164">
        <v>11428</v>
      </c>
      <c r="I142" s="164">
        <v>12158</v>
      </c>
      <c r="J142" s="179">
        <f t="shared" si="42"/>
        <v>6.3878193909695513E-2</v>
      </c>
      <c r="K142" s="163">
        <f t="shared" si="41"/>
        <v>730</v>
      </c>
      <c r="L142" s="165">
        <f t="shared" si="40"/>
        <v>4.6323143359422326E-3</v>
      </c>
    </row>
    <row r="143" spans="1:12" x14ac:dyDescent="0.25">
      <c r="A143" s="1"/>
      <c r="B143" s="163" t="s">
        <v>128</v>
      </c>
      <c r="C143" s="164">
        <v>933</v>
      </c>
      <c r="D143" s="164">
        <v>192</v>
      </c>
      <c r="E143" s="164">
        <v>5130</v>
      </c>
      <c r="F143" s="164">
        <v>4718</v>
      </c>
      <c r="G143" s="164">
        <v>3691</v>
      </c>
      <c r="H143" s="164">
        <v>3198</v>
      </c>
      <c r="I143" s="164">
        <v>2663</v>
      </c>
      <c r="J143" s="179">
        <f t="shared" si="42"/>
        <v>-0.16729205753595999</v>
      </c>
      <c r="K143" s="163">
        <f t="shared" si="41"/>
        <v>-535</v>
      </c>
      <c r="L143" s="165">
        <f t="shared" si="40"/>
        <v>1.0146284813796814E-3</v>
      </c>
    </row>
    <row r="144" spans="1:12" x14ac:dyDescent="0.25">
      <c r="A144" s="1"/>
      <c r="B144" s="163" t="s">
        <v>124</v>
      </c>
      <c r="C144" s="164">
        <v>1112</v>
      </c>
      <c r="D144" s="164">
        <v>393</v>
      </c>
      <c r="E144" s="164">
        <v>2475</v>
      </c>
      <c r="F144" s="164">
        <v>2470</v>
      </c>
      <c r="G144" s="164">
        <v>3060</v>
      </c>
      <c r="H144" s="164">
        <v>2329</v>
      </c>
      <c r="I144" s="164">
        <v>2425</v>
      </c>
      <c r="J144" s="179">
        <f t="shared" si="42"/>
        <v>4.1219407471017711E-2</v>
      </c>
      <c r="K144" s="163">
        <f t="shared" si="41"/>
        <v>96</v>
      </c>
      <c r="L144" s="165">
        <f t="shared" si="40"/>
        <v>9.2394820403519614E-4</v>
      </c>
    </row>
    <row r="145" spans="1:12" x14ac:dyDescent="0.25">
      <c r="A145" s="1"/>
      <c r="B145" s="163" t="s">
        <v>133</v>
      </c>
      <c r="C145" s="164">
        <v>2356</v>
      </c>
      <c r="D145" s="164">
        <v>36</v>
      </c>
      <c r="E145" s="164">
        <v>2272</v>
      </c>
      <c r="F145" s="164">
        <v>2745</v>
      </c>
      <c r="G145" s="164">
        <v>2467</v>
      </c>
      <c r="H145" s="164">
        <v>2672</v>
      </c>
      <c r="I145" s="164">
        <v>2247</v>
      </c>
      <c r="J145" s="179">
        <f t="shared" si="42"/>
        <v>-0.15905688622754488</v>
      </c>
      <c r="K145" s="163">
        <f t="shared" si="41"/>
        <v>-425</v>
      </c>
      <c r="L145" s="165">
        <f t="shared" si="40"/>
        <v>8.5612850081116939E-4</v>
      </c>
    </row>
    <row r="146" spans="1:12" x14ac:dyDescent="0.25">
      <c r="A146" s="162" t="s">
        <v>148</v>
      </c>
      <c r="B146" s="163" t="s">
        <v>136</v>
      </c>
      <c r="C146" s="164">
        <v>4700</v>
      </c>
      <c r="D146" s="164">
        <v>49</v>
      </c>
      <c r="E146" s="164">
        <v>1093</v>
      </c>
      <c r="F146" s="164">
        <v>2006</v>
      </c>
      <c r="G146" s="164">
        <v>1966</v>
      </c>
      <c r="H146" s="164">
        <v>1318</v>
      </c>
      <c r="I146" s="164">
        <v>1413</v>
      </c>
      <c r="J146" s="179">
        <f t="shared" si="42"/>
        <v>7.2078907435508377E-2</v>
      </c>
      <c r="K146" s="163">
        <f t="shared" si="41"/>
        <v>95</v>
      </c>
      <c r="L146" s="165">
        <f t="shared" si="40"/>
        <v>5.383665205367968E-4</v>
      </c>
    </row>
    <row r="147" spans="1:12" x14ac:dyDescent="0.25">
      <c r="A147" s="167" t="s">
        <v>149</v>
      </c>
      <c r="B147" s="168" t="s">
        <v>149</v>
      </c>
      <c r="C147" s="169">
        <f t="shared" ref="C147:I147" si="43">C139-SUM(C140:C146)</f>
        <v>16813</v>
      </c>
      <c r="D147" s="169">
        <f t="shared" si="43"/>
        <v>7052</v>
      </c>
      <c r="E147" s="169">
        <f t="shared" si="43"/>
        <v>34554</v>
      </c>
      <c r="F147" s="169">
        <f t="shared" si="43"/>
        <v>39131</v>
      </c>
      <c r="G147" s="169">
        <f t="shared" si="43"/>
        <v>40783</v>
      </c>
      <c r="H147" s="169">
        <f t="shared" si="43"/>
        <v>39826</v>
      </c>
      <c r="I147" s="169">
        <f t="shared" si="43"/>
        <v>41622</v>
      </c>
      <c r="J147" s="180">
        <f t="shared" si="42"/>
        <v>4.5096168332245279E-2</v>
      </c>
      <c r="K147" s="168">
        <f>I147-H147</f>
        <v>1796</v>
      </c>
      <c r="L147" s="170">
        <f t="shared" si="40"/>
        <v>1.5858380267362034E-2</v>
      </c>
    </row>
    <row r="148" spans="1:12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4"/>
      <c r="K148" s="154"/>
      <c r="L148" s="153"/>
    </row>
    <row r="149" spans="1:12" x14ac:dyDescent="0.25">
      <c r="A149" s="1"/>
      <c r="B149" s="156" t="s">
        <v>73</v>
      </c>
      <c r="C149" s="176">
        <v>30682</v>
      </c>
      <c r="D149" s="176">
        <v>18252</v>
      </c>
      <c r="E149" s="176">
        <v>52240</v>
      </c>
      <c r="F149" s="176">
        <v>59561</v>
      </c>
      <c r="G149" s="176">
        <v>62550</v>
      </c>
      <c r="H149" s="176">
        <v>58534</v>
      </c>
      <c r="I149" s="176">
        <v>49576</v>
      </c>
      <c r="J149" s="177">
        <f>IFERROR(I149/H149-1,"-")</f>
        <v>-0.15303925923394945</v>
      </c>
      <c r="K149" s="176">
        <f>I149-H149</f>
        <v>-8958</v>
      </c>
      <c r="L149" s="177">
        <f t="shared" ref="L149:L161" si="44">I149/I$9</f>
        <v>1.8888930376597477E-2</v>
      </c>
    </row>
    <row r="150" spans="1:12" x14ac:dyDescent="0.25">
      <c r="A150" s="1" t="s">
        <v>101</v>
      </c>
      <c r="B150" s="159" t="s">
        <v>102</v>
      </c>
      <c r="C150" s="160">
        <v>10661</v>
      </c>
      <c r="D150" s="160">
        <v>12143</v>
      </c>
      <c r="E150" s="160">
        <v>25887</v>
      </c>
      <c r="F150" s="160">
        <v>26374</v>
      </c>
      <c r="G150" s="160">
        <v>25342</v>
      </c>
      <c r="H150" s="160">
        <v>21706</v>
      </c>
      <c r="I150" s="160">
        <v>14525</v>
      </c>
      <c r="J150" s="178">
        <f>IFERROR(I150/H150-1,"-")</f>
        <v>-0.33083018520224827</v>
      </c>
      <c r="K150" s="159">
        <f t="shared" ref="K150:K160" si="45">I150-H150</f>
        <v>-7181</v>
      </c>
      <c r="L150" s="161">
        <f t="shared" si="44"/>
        <v>5.5341639849943195E-3</v>
      </c>
    </row>
    <row r="151" spans="1:12" x14ac:dyDescent="0.25">
      <c r="A151" s="162" t="s">
        <v>108</v>
      </c>
      <c r="B151" s="163" t="s">
        <v>108</v>
      </c>
      <c r="C151" s="164">
        <v>5149</v>
      </c>
      <c r="D151" s="164">
        <v>10815</v>
      </c>
      <c r="E151" s="164">
        <v>17312</v>
      </c>
      <c r="F151" s="164">
        <v>17961</v>
      </c>
      <c r="G151" s="164">
        <v>17763</v>
      </c>
      <c r="H151" s="164">
        <v>14010</v>
      </c>
      <c r="I151" s="164">
        <v>5392</v>
      </c>
      <c r="J151" s="179">
        <f>IFERROR(I151/H151-1,"-")</f>
        <v>-0.61513204853675951</v>
      </c>
      <c r="K151" s="163">
        <f t="shared" si="45"/>
        <v>-8618</v>
      </c>
      <c r="L151" s="165">
        <f t="shared" si="44"/>
        <v>2.0544035942918672E-3</v>
      </c>
    </row>
    <row r="152" spans="1:12" x14ac:dyDescent="0.25">
      <c r="A152" s="162" t="s">
        <v>105</v>
      </c>
      <c r="B152" s="163" t="s">
        <v>105</v>
      </c>
      <c r="C152" s="164">
        <v>5512</v>
      </c>
      <c r="D152" s="164">
        <v>1328</v>
      </c>
      <c r="E152" s="164">
        <v>8575</v>
      </c>
      <c r="F152" s="164">
        <v>8413</v>
      </c>
      <c r="G152" s="164">
        <v>7579</v>
      </c>
      <c r="H152" s="164">
        <v>7696</v>
      </c>
      <c r="I152" s="164">
        <v>9133</v>
      </c>
      <c r="J152" s="179">
        <f>IFERROR(I152/H152-1,"-")</f>
        <v>0.18672037422037424</v>
      </c>
      <c r="K152" s="163">
        <f t="shared" si="45"/>
        <v>1437</v>
      </c>
      <c r="L152" s="165">
        <f t="shared" si="44"/>
        <v>3.4797603907024523E-3</v>
      </c>
    </row>
    <row r="153" spans="1:12" x14ac:dyDescent="0.25">
      <c r="A153" s="1"/>
      <c r="B153" s="159" t="s">
        <v>112</v>
      </c>
      <c r="C153" s="160">
        <v>20021</v>
      </c>
      <c r="D153" s="160">
        <v>6109</v>
      </c>
      <c r="E153" s="160">
        <v>26353</v>
      </c>
      <c r="F153" s="160">
        <v>33187</v>
      </c>
      <c r="G153" s="160">
        <v>37208</v>
      </c>
      <c r="H153" s="160">
        <v>36828</v>
      </c>
      <c r="I153" s="160">
        <v>35051</v>
      </c>
      <c r="J153" s="178">
        <f>IFERROR(I153/H153-1,"-")</f>
        <v>-4.8251330509395007E-2</v>
      </c>
      <c r="K153" s="159">
        <f t="shared" si="45"/>
        <v>-1777</v>
      </c>
      <c r="L153" s="161">
        <f t="shared" si="44"/>
        <v>1.3354766391603158E-2</v>
      </c>
    </row>
    <row r="154" spans="1:12" s="57" customFormat="1" x14ac:dyDescent="0.25">
      <c r="B154" s="163" t="s">
        <v>115</v>
      </c>
      <c r="C154" s="164">
        <v>5878</v>
      </c>
      <c r="D154" s="164">
        <v>235</v>
      </c>
      <c r="E154" s="164">
        <v>8984</v>
      </c>
      <c r="F154" s="164">
        <v>11077</v>
      </c>
      <c r="G154" s="164">
        <v>11470</v>
      </c>
      <c r="H154" s="164">
        <v>8908</v>
      </c>
      <c r="I154" s="164">
        <v>9646</v>
      </c>
      <c r="J154" s="179">
        <f t="shared" ref="J154:J161" si="46">IFERROR(I154/H154-1,"-")</f>
        <v>8.2846879209699242E-2</v>
      </c>
      <c r="K154" s="163">
        <f t="shared" si="45"/>
        <v>738</v>
      </c>
      <c r="L154" s="165">
        <f t="shared" si="44"/>
        <v>3.6752182994323718E-3</v>
      </c>
    </row>
    <row r="155" spans="1:12" s="57" customFormat="1" x14ac:dyDescent="0.25">
      <c r="B155" s="163" t="s">
        <v>118</v>
      </c>
      <c r="C155" s="164">
        <v>5923</v>
      </c>
      <c r="D155" s="164">
        <v>1275</v>
      </c>
      <c r="E155" s="164">
        <v>6658</v>
      </c>
      <c r="F155" s="164">
        <v>7235</v>
      </c>
      <c r="G155" s="164">
        <v>7946</v>
      </c>
      <c r="H155" s="164">
        <v>7480</v>
      </c>
      <c r="I155" s="164">
        <v>7356</v>
      </c>
      <c r="J155" s="179">
        <f t="shared" si="46"/>
        <v>-1.6577540106951894E-2</v>
      </c>
      <c r="K155" s="163">
        <f t="shared" si="45"/>
        <v>-124</v>
      </c>
      <c r="L155" s="165">
        <f t="shared" si="44"/>
        <v>2.8027063871682075E-3</v>
      </c>
    </row>
    <row r="156" spans="1:12" x14ac:dyDescent="0.25">
      <c r="A156" s="1"/>
      <c r="B156" s="163" t="s">
        <v>121</v>
      </c>
      <c r="C156" s="164">
        <v>2096</v>
      </c>
      <c r="D156" s="164">
        <v>1750</v>
      </c>
      <c r="E156" s="164">
        <v>2877</v>
      </c>
      <c r="F156" s="164">
        <v>4612</v>
      </c>
      <c r="G156" s="164">
        <v>5322</v>
      </c>
      <c r="H156" s="164">
        <v>8321</v>
      </c>
      <c r="I156" s="164">
        <v>6776</v>
      </c>
      <c r="J156" s="179">
        <f t="shared" si="46"/>
        <v>-0.18567479870207904</v>
      </c>
      <c r="K156" s="163">
        <f t="shared" si="45"/>
        <v>-1545</v>
      </c>
      <c r="L156" s="165">
        <f t="shared" si="44"/>
        <v>2.581720837337109E-3</v>
      </c>
    </row>
    <row r="157" spans="1:12" x14ac:dyDescent="0.25">
      <c r="A157" s="1"/>
      <c r="B157" s="163" t="s">
        <v>128</v>
      </c>
      <c r="C157" s="164">
        <v>667</v>
      </c>
      <c r="D157" s="164">
        <v>198</v>
      </c>
      <c r="E157" s="164">
        <v>760</v>
      </c>
      <c r="F157" s="164">
        <v>1054</v>
      </c>
      <c r="G157" s="164">
        <v>1467</v>
      </c>
      <c r="H157" s="164">
        <v>1387</v>
      </c>
      <c r="I157" s="164">
        <v>1235</v>
      </c>
      <c r="J157" s="179">
        <f t="shared" si="46"/>
        <v>-0.1095890410958904</v>
      </c>
      <c r="K157" s="163">
        <f t="shared" si="45"/>
        <v>-152</v>
      </c>
      <c r="L157" s="165">
        <f t="shared" si="44"/>
        <v>4.7054681731277E-4</v>
      </c>
    </row>
    <row r="158" spans="1:12" x14ac:dyDescent="0.25">
      <c r="A158" s="1"/>
      <c r="B158" s="163" t="s">
        <v>124</v>
      </c>
      <c r="C158" s="164">
        <v>769</v>
      </c>
      <c r="D158" s="164">
        <v>211</v>
      </c>
      <c r="E158" s="164">
        <v>1172</v>
      </c>
      <c r="F158" s="164">
        <v>1528</v>
      </c>
      <c r="G158" s="164">
        <v>1448</v>
      </c>
      <c r="H158" s="164">
        <v>1330</v>
      </c>
      <c r="I158" s="164">
        <v>1242</v>
      </c>
      <c r="J158" s="179">
        <f t="shared" si="46"/>
        <v>-6.6165413533834538E-2</v>
      </c>
      <c r="K158" s="163">
        <f t="shared" si="45"/>
        <v>-88</v>
      </c>
      <c r="L158" s="165">
        <f t="shared" si="44"/>
        <v>4.7321388429349016E-4</v>
      </c>
    </row>
    <row r="159" spans="1:12" x14ac:dyDescent="0.25">
      <c r="A159" s="1"/>
      <c r="B159" s="163" t="s">
        <v>133</v>
      </c>
      <c r="C159" s="164">
        <v>442</v>
      </c>
      <c r="D159" s="164">
        <v>22</v>
      </c>
      <c r="E159" s="164">
        <v>288</v>
      </c>
      <c r="F159" s="164">
        <v>474</v>
      </c>
      <c r="G159" s="164">
        <v>350</v>
      </c>
      <c r="H159" s="164">
        <v>318</v>
      </c>
      <c r="I159" s="164">
        <v>342</v>
      </c>
      <c r="J159" s="179">
        <f t="shared" si="46"/>
        <v>7.547169811320753E-2</v>
      </c>
      <c r="K159" s="163">
        <f t="shared" si="45"/>
        <v>24</v>
      </c>
      <c r="L159" s="165">
        <f t="shared" si="44"/>
        <v>1.3030527248661324E-4</v>
      </c>
    </row>
    <row r="160" spans="1:12" x14ac:dyDescent="0.25">
      <c r="A160" s="162" t="s">
        <v>148</v>
      </c>
      <c r="B160" s="163" t="s">
        <v>136</v>
      </c>
      <c r="C160" s="164">
        <v>596</v>
      </c>
      <c r="D160" s="164">
        <v>57</v>
      </c>
      <c r="E160" s="164">
        <v>486</v>
      </c>
      <c r="F160" s="164">
        <v>663</v>
      </c>
      <c r="G160" s="164">
        <v>589</v>
      </c>
      <c r="H160" s="164">
        <v>472</v>
      </c>
      <c r="I160" s="164">
        <v>282</v>
      </c>
      <c r="J160" s="179">
        <f t="shared" si="46"/>
        <v>-0.40254237288135597</v>
      </c>
      <c r="K160" s="163">
        <f t="shared" si="45"/>
        <v>-190</v>
      </c>
      <c r="L160" s="165">
        <f t="shared" si="44"/>
        <v>1.0744469836615476E-4</v>
      </c>
    </row>
    <row r="161" spans="1:12" x14ac:dyDescent="0.25">
      <c r="A161" s="167" t="s">
        <v>149</v>
      </c>
      <c r="B161" s="168" t="s">
        <v>149</v>
      </c>
      <c r="C161" s="169">
        <f t="shared" ref="C161:I161" si="47">C153-SUM(C154:C160)</f>
        <v>3650</v>
      </c>
      <c r="D161" s="169">
        <f t="shared" si="47"/>
        <v>2361</v>
      </c>
      <c r="E161" s="169">
        <f t="shared" si="47"/>
        <v>5128</v>
      </c>
      <c r="F161" s="169">
        <f t="shared" si="47"/>
        <v>6544</v>
      </c>
      <c r="G161" s="169">
        <f t="shared" si="47"/>
        <v>8616</v>
      </c>
      <c r="H161" s="169">
        <f t="shared" si="47"/>
        <v>8612</v>
      </c>
      <c r="I161" s="169">
        <f t="shared" si="47"/>
        <v>8172</v>
      </c>
      <c r="J161" s="180">
        <f t="shared" si="46"/>
        <v>-5.1091500232234077E-2</v>
      </c>
      <c r="K161" s="168">
        <f>I161-H161</f>
        <v>-440</v>
      </c>
      <c r="L161" s="170">
        <f t="shared" si="44"/>
        <v>3.1136101952064423E-3</v>
      </c>
    </row>
    <row r="162" spans="1:12" ht="6" customHeight="1" x14ac:dyDescent="0.25">
      <c r="C162" s="81"/>
      <c r="D162" s="81"/>
      <c r="E162" s="81"/>
      <c r="F162" s="81"/>
      <c r="G162" s="81"/>
      <c r="H162" s="81"/>
      <c r="I162" s="81"/>
      <c r="J162" s="81"/>
    </row>
    <row r="163" spans="1:12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</row>
  </sheetData>
  <mergeCells count="3">
    <mergeCell ref="B4:L4"/>
    <mergeCell ref="O4:X4"/>
    <mergeCell ref="C6:L6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FCB7-FA4B-4C21-8687-9BFD2EDEAE96}">
  <sheetPr>
    <tabColor rgb="FFBB5C0D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6923-B4A8-42A3-8686-EA7D2E212572}">
  <sheetPr>
    <tabColor rgb="FFF29140"/>
  </sheetPr>
  <dimension ref="A4:M27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6" t="s">
        <v>273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73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70697</v>
      </c>
      <c r="D9" s="118">
        <v>4.4748702857585378</v>
      </c>
      <c r="E9" s="117">
        <v>120145</v>
      </c>
      <c r="F9" s="118">
        <f t="shared" ref="F9:J21" si="3">IFERROR(E9/C9-1,"-")</f>
        <v>0.69943561961610823</v>
      </c>
      <c r="G9" s="117">
        <v>89491</v>
      </c>
      <c r="H9" s="118">
        <f t="shared" si="3"/>
        <v>-0.25514170377460565</v>
      </c>
      <c r="I9" s="117">
        <v>90625</v>
      </c>
      <c r="J9" s="118">
        <f t="shared" si="3"/>
        <v>1.2671665307125934E-2</v>
      </c>
      <c r="K9" s="117">
        <v>92733</v>
      </c>
      <c r="L9" s="118">
        <f>IFERROR(K9/I9-1,"-")</f>
        <v>2.3260689655172362E-2</v>
      </c>
    </row>
    <row r="10" spans="1:13" x14ac:dyDescent="0.25">
      <c r="A10" s="1" t="s">
        <v>77</v>
      </c>
      <c r="B10" s="116" t="s">
        <v>78</v>
      </c>
      <c r="C10" s="117">
        <v>56495</v>
      </c>
      <c r="D10" s="118">
        <v>3.3659196290571867</v>
      </c>
      <c r="E10" s="117">
        <v>116676</v>
      </c>
      <c r="F10" s="118">
        <f t="shared" si="3"/>
        <v>1.0652447119214088</v>
      </c>
      <c r="G10" s="117">
        <v>145638</v>
      </c>
      <c r="H10" s="118">
        <f t="shared" si="3"/>
        <v>0.24822585621721682</v>
      </c>
      <c r="I10" s="117">
        <v>91918</v>
      </c>
      <c r="J10" s="118">
        <f t="shared" si="3"/>
        <v>-0.36885977560801442</v>
      </c>
      <c r="K10" s="117">
        <v>95163</v>
      </c>
      <c r="L10" s="118">
        <f t="shared" ref="L10:L13" si="4">IFERROR(K10/I10-1,"-")</f>
        <v>3.5303205030570828E-2</v>
      </c>
    </row>
    <row r="11" spans="1:13" x14ac:dyDescent="0.25">
      <c r="A11" s="1" t="s">
        <v>79</v>
      </c>
      <c r="B11" s="116" t="s">
        <v>80</v>
      </c>
      <c r="C11" s="117">
        <v>68397</v>
      </c>
      <c r="D11" s="118">
        <v>2.5649431877410613</v>
      </c>
      <c r="E11" s="117">
        <v>107722</v>
      </c>
      <c r="F11" s="118">
        <f t="shared" si="3"/>
        <v>0.57495211778294375</v>
      </c>
      <c r="G11" s="117">
        <v>129096</v>
      </c>
      <c r="H11" s="118">
        <f t="shared" si="3"/>
        <v>0.19841815042424016</v>
      </c>
      <c r="I11" s="117">
        <v>94245</v>
      </c>
      <c r="J11" s="118">
        <f t="shared" si="3"/>
        <v>-0.26996188882691952</v>
      </c>
      <c r="K11" s="117">
        <v>99833</v>
      </c>
      <c r="L11" s="118">
        <f t="shared" si="4"/>
        <v>5.9292270146957371E-2</v>
      </c>
    </row>
    <row r="12" spans="1:13" x14ac:dyDescent="0.25">
      <c r="A12" s="1" t="s">
        <v>81</v>
      </c>
      <c r="B12" s="116" t="s">
        <v>82</v>
      </c>
      <c r="C12" s="117">
        <v>76269</v>
      </c>
      <c r="D12" s="118">
        <v>1.9385089578115968</v>
      </c>
      <c r="E12" s="117">
        <v>71493</v>
      </c>
      <c r="F12" s="118">
        <f t="shared" si="3"/>
        <v>-6.2620461786571213E-2</v>
      </c>
      <c r="G12" s="117">
        <v>122581</v>
      </c>
      <c r="H12" s="118">
        <f t="shared" si="3"/>
        <v>0.71458744212720116</v>
      </c>
      <c r="I12" s="117">
        <v>86514</v>
      </c>
      <c r="J12" s="118">
        <f t="shared" si="3"/>
        <v>-0.29422993775544337</v>
      </c>
      <c r="K12" s="117">
        <v>90584</v>
      </c>
      <c r="L12" s="118">
        <f t="shared" si="4"/>
        <v>4.7044408997387599E-2</v>
      </c>
    </row>
    <row r="13" spans="1:13" x14ac:dyDescent="0.25">
      <c r="A13" s="1" t="s">
        <v>83</v>
      </c>
      <c r="B13" s="116" t="s">
        <v>84</v>
      </c>
      <c r="C13" s="117">
        <v>68461</v>
      </c>
      <c r="D13" s="118">
        <v>0.95452079824135661</v>
      </c>
      <c r="E13" s="117">
        <v>41121</v>
      </c>
      <c r="F13" s="118">
        <f t="shared" si="3"/>
        <v>-0.39935145557324603</v>
      </c>
      <c r="G13" s="117">
        <v>124784</v>
      </c>
      <c r="H13" s="118">
        <f t="shared" si="3"/>
        <v>2.03455655261302</v>
      </c>
      <c r="I13" s="117">
        <v>84984</v>
      </c>
      <c r="J13" s="118">
        <f t="shared" si="3"/>
        <v>-0.31895114758302345</v>
      </c>
      <c r="K13" s="117">
        <v>79290</v>
      </c>
      <c r="L13" s="118">
        <f t="shared" si="4"/>
        <v>-6.7000847218299908E-2</v>
      </c>
    </row>
    <row r="14" spans="1:13" x14ac:dyDescent="0.25">
      <c r="A14" s="1" t="s">
        <v>85</v>
      </c>
      <c r="B14" s="116" t="s">
        <v>86</v>
      </c>
      <c r="C14" s="117">
        <v>50889</v>
      </c>
      <c r="D14" s="118">
        <v>2.6173585442138187</v>
      </c>
      <c r="E14" s="117">
        <v>61354</v>
      </c>
      <c r="F14" s="118">
        <f t="shared" si="3"/>
        <v>0.2056436557998782</v>
      </c>
      <c r="G14" s="117">
        <v>78527</v>
      </c>
      <c r="H14" s="118">
        <f t="shared" si="3"/>
        <v>0.27990025100237959</v>
      </c>
      <c r="I14" s="117">
        <v>92544</v>
      </c>
      <c r="J14" s="118">
        <f t="shared" si="3"/>
        <v>0.17849911495409221</v>
      </c>
      <c r="K14" s="117"/>
      <c r="L14" s="118"/>
    </row>
    <row r="15" spans="1:13" x14ac:dyDescent="0.25">
      <c r="A15" s="1" t="s">
        <v>87</v>
      </c>
      <c r="B15" s="116" t="s">
        <v>88</v>
      </c>
      <c r="C15" s="117">
        <v>137368</v>
      </c>
      <c r="D15" s="118">
        <v>19.81964231585329</v>
      </c>
      <c r="E15" s="117">
        <v>85843</v>
      </c>
      <c r="F15" s="118">
        <f t="shared" si="3"/>
        <v>-0.3750873565895988</v>
      </c>
      <c r="G15" s="117">
        <v>99510</v>
      </c>
      <c r="H15" s="118">
        <f t="shared" si="3"/>
        <v>0.15920925410342135</v>
      </c>
      <c r="I15" s="117">
        <v>107220</v>
      </c>
      <c r="J15" s="118">
        <f t="shared" si="3"/>
        <v>7.7479650286403468E-2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125617</v>
      </c>
      <c r="D16" s="118">
        <v>2.84349661903742</v>
      </c>
      <c r="E16" s="117">
        <v>71685</v>
      </c>
      <c r="F16" s="118">
        <f t="shared" si="3"/>
        <v>-0.42933679358685528</v>
      </c>
      <c r="G16" s="117">
        <v>168193</v>
      </c>
      <c r="H16" s="118">
        <f t="shared" si="3"/>
        <v>1.3462788588965613</v>
      </c>
      <c r="I16" s="117">
        <v>105506</v>
      </c>
      <c r="J16" s="118">
        <f t="shared" si="3"/>
        <v>-0.37270873341934563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74490</v>
      </c>
      <c r="D17" s="118">
        <v>0.58011963853888249</v>
      </c>
      <c r="E17" s="117">
        <v>66924</v>
      </c>
      <c r="F17" s="118">
        <f t="shared" si="3"/>
        <v>-0.10157068062827224</v>
      </c>
      <c r="G17" s="117">
        <v>81749</v>
      </c>
      <c r="H17" s="118">
        <f t="shared" si="3"/>
        <v>0.22151993305839457</v>
      </c>
      <c r="I17" s="117">
        <v>78737</v>
      </c>
      <c r="J17" s="118">
        <f t="shared" si="3"/>
        <v>-3.6844487394341208E-2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96232</v>
      </c>
      <c r="D18" s="118">
        <v>0.29180873627406223</v>
      </c>
      <c r="E18" s="117">
        <v>103075</v>
      </c>
      <c r="F18" s="118">
        <f t="shared" si="3"/>
        <v>7.1109402277828471E-2</v>
      </c>
      <c r="G18" s="117">
        <v>146033</v>
      </c>
      <c r="H18" s="118">
        <f t="shared" si="3"/>
        <v>0.41676449187484832</v>
      </c>
      <c r="I18" s="117">
        <v>99062</v>
      </c>
      <c r="J18" s="118">
        <f t="shared" si="3"/>
        <v>-0.32164647716611994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96956</v>
      </c>
      <c r="D19" s="118">
        <v>0.20295788977393969</v>
      </c>
      <c r="E19" s="117">
        <v>70490</v>
      </c>
      <c r="F19" s="118">
        <f t="shared" si="3"/>
        <v>-0.27296918189694297</v>
      </c>
      <c r="G19" s="117">
        <v>89613</v>
      </c>
      <c r="H19" s="118">
        <f t="shared" si="3"/>
        <v>0.27128670733437366</v>
      </c>
      <c r="I19" s="117">
        <v>86987</v>
      </c>
      <c r="J19" s="118">
        <f t="shared" si="3"/>
        <v>-2.9303784049189319E-2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92826</v>
      </c>
      <c r="D20" s="118">
        <v>0.60693141294186881</v>
      </c>
      <c r="E20" s="117">
        <v>71642</v>
      </c>
      <c r="F20" s="118">
        <f t="shared" si="3"/>
        <v>-0.2282119233835348</v>
      </c>
      <c r="G20" s="117">
        <v>86200</v>
      </c>
      <c r="H20" s="118">
        <f t="shared" si="3"/>
        <v>0.20320482398593009</v>
      </c>
      <c r="I20" s="117">
        <v>85017</v>
      </c>
      <c r="J20" s="118">
        <f t="shared" si="3"/>
        <v>-1.3723897911832927E-2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1014697</v>
      </c>
      <c r="D21" s="121">
        <v>1.4195745999952307</v>
      </c>
      <c r="E21" s="120">
        <v>988170</v>
      </c>
      <c r="F21" s="121">
        <f t="shared" si="3"/>
        <v>-2.6142779568679164E-2</v>
      </c>
      <c r="G21" s="120">
        <v>1361415</v>
      </c>
      <c r="H21" s="121">
        <f t="shared" si="3"/>
        <v>0.37771334891769626</v>
      </c>
      <c r="I21" s="120">
        <v>1103359</v>
      </c>
      <c r="J21" s="121">
        <f t="shared" si="3"/>
        <v>-0.1895498433615026</v>
      </c>
      <c r="K21" s="120">
        <v>457603</v>
      </c>
      <c r="L21" s="121">
        <v>2.0783606893813422E-2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C24" s="122"/>
      <c r="I24" s="122"/>
      <c r="L24" s="81"/>
    </row>
    <row r="25" spans="1:13" x14ac:dyDescent="0.25">
      <c r="B25" t="s">
        <v>12</v>
      </c>
    </row>
    <row r="26" spans="1:13" ht="48.75" customHeight="1" thickBot="1" x14ac:dyDescent="0.3">
      <c r="B26" s="276" t="s">
        <v>274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102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>$C$7</f>
        <v>2022</v>
      </c>
      <c r="D29" s="301"/>
      <c r="E29" s="302">
        <f>$E$7</f>
        <v>2023</v>
      </c>
      <c r="F29" s="301"/>
      <c r="G29" s="302">
        <f>$G$7</f>
        <v>2024</v>
      </c>
      <c r="H29" s="301"/>
      <c r="I29" s="302">
        <f>$I$7</f>
        <v>2025</v>
      </c>
      <c r="J29" s="301"/>
      <c r="K29" s="302">
        <f>$K$7</f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CONCATENATE("var. ",RIGHT(C29,2),"/",RIGHT(C29-1,2))</f>
        <v>var. 22/21</v>
      </c>
      <c r="E30" s="115" t="s">
        <v>74</v>
      </c>
      <c r="F30" s="114" t="s">
        <v>253</v>
      </c>
      <c r="G30" s="115" t="s">
        <v>74</v>
      </c>
      <c r="H30" s="114" t="s">
        <v>253</v>
      </c>
      <c r="I30" s="115" t="s">
        <v>74</v>
      </c>
      <c r="J30" s="114" t="s">
        <v>253</v>
      </c>
      <c r="K30" s="115" t="s">
        <v>74</v>
      </c>
      <c r="L30" s="114" t="s">
        <v>275</v>
      </c>
    </row>
    <row r="31" spans="1:13" x14ac:dyDescent="0.25">
      <c r="B31" s="116" t="s">
        <v>76</v>
      </c>
      <c r="C31" s="117">
        <v>10407</v>
      </c>
      <c r="D31" s="118">
        <v>2.2562578222778473</v>
      </c>
      <c r="E31" s="117">
        <v>12626</v>
      </c>
      <c r="F31" s="118">
        <f t="shared" ref="F31:J43" si="5">IFERROR(E31/C31-1,"-")</f>
        <v>0.21322186989526282</v>
      </c>
      <c r="G31" s="117">
        <v>12040</v>
      </c>
      <c r="H31" s="118">
        <f t="shared" si="5"/>
        <v>-4.6412165373039715E-2</v>
      </c>
      <c r="I31" s="117">
        <v>9498</v>
      </c>
      <c r="J31" s="118">
        <f t="shared" si="5"/>
        <v>-0.21112956810631234</v>
      </c>
      <c r="K31" s="117">
        <v>9945</v>
      </c>
      <c r="L31" s="118">
        <f t="shared" ref="L31:L35" si="6">IFERROR(K31/I31-1,"-")</f>
        <v>4.7062539481996124E-2</v>
      </c>
    </row>
    <row r="32" spans="1:13" x14ac:dyDescent="0.25">
      <c r="B32" s="116" t="s">
        <v>78</v>
      </c>
      <c r="C32" s="117">
        <v>8213</v>
      </c>
      <c r="D32" s="118">
        <v>2.9146806482364158</v>
      </c>
      <c r="E32" s="117">
        <v>7310</v>
      </c>
      <c r="F32" s="118">
        <f t="shared" si="5"/>
        <v>-0.10994764397905754</v>
      </c>
      <c r="G32" s="117">
        <v>13841</v>
      </c>
      <c r="H32" s="118">
        <f t="shared" si="5"/>
        <v>0.89343365253077978</v>
      </c>
      <c r="I32" s="117">
        <v>7813</v>
      </c>
      <c r="J32" s="118">
        <f t="shared" si="5"/>
        <v>-0.43551766490860488</v>
      </c>
      <c r="K32" s="117">
        <v>10720</v>
      </c>
      <c r="L32" s="118">
        <f t="shared" si="6"/>
        <v>0.37207218738000769</v>
      </c>
    </row>
    <row r="33" spans="2:13" x14ac:dyDescent="0.25">
      <c r="B33" s="116" t="s">
        <v>80</v>
      </c>
      <c r="C33" s="117">
        <v>6623</v>
      </c>
      <c r="D33" s="118">
        <v>0.43759496418493593</v>
      </c>
      <c r="E33" s="117">
        <v>3120</v>
      </c>
      <c r="F33" s="118">
        <f t="shared" si="5"/>
        <v>-0.52891438924958478</v>
      </c>
      <c r="G33" s="117">
        <v>8452</v>
      </c>
      <c r="H33" s="118">
        <f t="shared" si="5"/>
        <v>1.7089743589743591</v>
      </c>
      <c r="I33" s="117">
        <v>8898</v>
      </c>
      <c r="J33" s="118">
        <f t="shared" si="5"/>
        <v>5.2768575485092395E-2</v>
      </c>
      <c r="K33" s="117">
        <v>12420</v>
      </c>
      <c r="L33" s="118">
        <f t="shared" si="6"/>
        <v>0.39581928523263654</v>
      </c>
    </row>
    <row r="34" spans="2:13" x14ac:dyDescent="0.25">
      <c r="B34" s="116" t="s">
        <v>82</v>
      </c>
      <c r="C34" s="117">
        <v>10433</v>
      </c>
      <c r="D34" s="118">
        <v>1.5170084439083231</v>
      </c>
      <c r="E34" s="117">
        <v>932</v>
      </c>
      <c r="F34" s="118">
        <f t="shared" si="5"/>
        <v>-0.91066807246237902</v>
      </c>
      <c r="G34" s="117">
        <v>21455</v>
      </c>
      <c r="H34" s="118">
        <f t="shared" si="5"/>
        <v>22.02038626609442</v>
      </c>
      <c r="I34" s="117">
        <v>7755</v>
      </c>
      <c r="J34" s="118">
        <f t="shared" si="5"/>
        <v>-0.63854579352132368</v>
      </c>
      <c r="K34" s="117">
        <v>15220</v>
      </c>
      <c r="L34" s="118">
        <f t="shared" si="6"/>
        <v>0.96260477111540932</v>
      </c>
    </row>
    <row r="35" spans="2:13" x14ac:dyDescent="0.25">
      <c r="B35" s="116" t="s">
        <v>84</v>
      </c>
      <c r="C35" s="117">
        <v>11499</v>
      </c>
      <c r="D35" s="118">
        <v>0.47726104830421368</v>
      </c>
      <c r="E35" s="117">
        <v>3865</v>
      </c>
      <c r="F35" s="118">
        <f t="shared" si="5"/>
        <v>-0.66388381598399859</v>
      </c>
      <c r="G35" s="117">
        <v>39819</v>
      </c>
      <c r="H35" s="118">
        <f t="shared" si="5"/>
        <v>9.3024579560155232</v>
      </c>
      <c r="I35" s="117">
        <v>18059</v>
      </c>
      <c r="J35" s="118">
        <f t="shared" si="5"/>
        <v>-0.54647278937190791</v>
      </c>
      <c r="K35" s="117">
        <v>15835</v>
      </c>
      <c r="L35" s="118">
        <f t="shared" si="6"/>
        <v>-0.12315189102386626</v>
      </c>
    </row>
    <row r="36" spans="2:13" x14ac:dyDescent="0.25">
      <c r="B36" s="116" t="s">
        <v>86</v>
      </c>
      <c r="C36" s="117">
        <v>6475</v>
      </c>
      <c r="D36" s="118">
        <v>0.69680293501048207</v>
      </c>
      <c r="E36" s="117">
        <v>23762</v>
      </c>
      <c r="F36" s="118">
        <f t="shared" si="5"/>
        <v>2.6698069498069499</v>
      </c>
      <c r="G36" s="117">
        <v>29035</v>
      </c>
      <c r="H36" s="118">
        <f t="shared" si="5"/>
        <v>0.22190893022472857</v>
      </c>
      <c r="I36" s="117">
        <v>23626</v>
      </c>
      <c r="J36" s="118">
        <f t="shared" si="5"/>
        <v>-0.18629240571723782</v>
      </c>
      <c r="K36" s="117"/>
      <c r="L36" s="118"/>
    </row>
    <row r="37" spans="2:13" x14ac:dyDescent="0.25">
      <c r="B37" s="116" t="s">
        <v>88</v>
      </c>
      <c r="C37" s="117">
        <v>40192</v>
      </c>
      <c r="D37" s="118">
        <v>7.3524522028262673</v>
      </c>
      <c r="E37" s="117">
        <v>32572</v>
      </c>
      <c r="F37" s="118">
        <f t="shared" si="5"/>
        <v>-0.18958996815286622</v>
      </c>
      <c r="G37" s="117">
        <v>20634</v>
      </c>
      <c r="H37" s="118">
        <f t="shared" si="5"/>
        <v>-0.36651111384010804</v>
      </c>
      <c r="I37" s="117">
        <v>30091</v>
      </c>
      <c r="J37" s="118">
        <f t="shared" si="5"/>
        <v>0.45832121740816123</v>
      </c>
      <c r="K37" s="117"/>
      <c r="L37" s="118"/>
    </row>
    <row r="38" spans="2:13" x14ac:dyDescent="0.25">
      <c r="B38" s="116" t="s">
        <v>90</v>
      </c>
      <c r="C38" s="117">
        <v>5290</v>
      </c>
      <c r="D38" s="118">
        <v>-0.60042299267316257</v>
      </c>
      <c r="E38" s="117">
        <v>16051</v>
      </c>
      <c r="F38" s="118">
        <f t="shared" si="5"/>
        <v>2.0342155009451797</v>
      </c>
      <c r="G38" s="117">
        <v>35528</v>
      </c>
      <c r="H38" s="118">
        <f t="shared" si="5"/>
        <v>1.2134446451934457</v>
      </c>
      <c r="I38" s="117">
        <v>25693</v>
      </c>
      <c r="J38" s="118">
        <f t="shared" si="5"/>
        <v>-0.27682391353298808</v>
      </c>
      <c r="K38" s="117"/>
      <c r="L38" s="118"/>
    </row>
    <row r="39" spans="2:13" x14ac:dyDescent="0.25">
      <c r="B39" s="116" t="s">
        <v>92</v>
      </c>
      <c r="C39" s="117">
        <v>6718</v>
      </c>
      <c r="D39" s="118">
        <v>-0.60365781710914457</v>
      </c>
      <c r="E39" s="117">
        <v>28344</v>
      </c>
      <c r="F39" s="118">
        <f t="shared" si="5"/>
        <v>3.2191128311997614</v>
      </c>
      <c r="G39" s="117">
        <v>26145</v>
      </c>
      <c r="H39" s="118">
        <f t="shared" si="5"/>
        <v>-7.7582557154953435E-2</v>
      </c>
      <c r="I39" s="117">
        <v>14747</v>
      </c>
      <c r="J39" s="118">
        <f t="shared" si="5"/>
        <v>-0.43595333715815643</v>
      </c>
      <c r="K39" s="117"/>
      <c r="L39" s="118"/>
    </row>
    <row r="40" spans="2:13" x14ac:dyDescent="0.25">
      <c r="B40" s="116" t="s">
        <v>94</v>
      </c>
      <c r="C40" s="117">
        <v>4935</v>
      </c>
      <c r="D40" s="118">
        <v>-0.66558243545436069</v>
      </c>
      <c r="E40" s="117">
        <v>8019</v>
      </c>
      <c r="F40" s="118">
        <f t="shared" si="5"/>
        <v>0.62492401215805482</v>
      </c>
      <c r="G40" s="117">
        <v>18094</v>
      </c>
      <c r="H40" s="118">
        <f t="shared" si="5"/>
        <v>1.2563910712058859</v>
      </c>
      <c r="I40" s="117">
        <v>13595</v>
      </c>
      <c r="J40" s="118">
        <f t="shared" si="5"/>
        <v>-0.24864595998673589</v>
      </c>
      <c r="K40" s="117"/>
      <c r="L40" s="118"/>
    </row>
    <row r="41" spans="2:13" x14ac:dyDescent="0.25">
      <c r="B41" s="116" t="s">
        <v>96</v>
      </c>
      <c r="C41" s="117">
        <v>3869</v>
      </c>
      <c r="D41" s="118">
        <v>-0.19630245118404654</v>
      </c>
      <c r="E41" s="117">
        <v>9833</v>
      </c>
      <c r="F41" s="118">
        <f t="shared" si="5"/>
        <v>1.5414835874903074</v>
      </c>
      <c r="G41" s="117">
        <v>15098</v>
      </c>
      <c r="H41" s="118">
        <f t="shared" si="5"/>
        <v>0.53544187938574184</v>
      </c>
      <c r="I41" s="117">
        <v>12105</v>
      </c>
      <c r="J41" s="118">
        <f t="shared" si="5"/>
        <v>-0.19823817724201886</v>
      </c>
      <c r="K41" s="117"/>
      <c r="L41" s="118"/>
    </row>
    <row r="42" spans="2:13" x14ac:dyDescent="0.25">
      <c r="B42" s="116" t="s">
        <v>98</v>
      </c>
      <c r="C42" s="117">
        <v>4602</v>
      </c>
      <c r="D42" s="118">
        <v>0.3022071307300509</v>
      </c>
      <c r="E42" s="117">
        <v>15115</v>
      </c>
      <c r="F42" s="118">
        <f t="shared" si="5"/>
        <v>2.2844415471534116</v>
      </c>
      <c r="G42" s="117">
        <v>16204</v>
      </c>
      <c r="H42" s="118">
        <f t="shared" si="5"/>
        <v>7.2047634799867755E-2</v>
      </c>
      <c r="I42" s="117">
        <v>11818</v>
      </c>
      <c r="J42" s="118">
        <f t="shared" si="5"/>
        <v>-0.27067390767711674</v>
      </c>
      <c r="K42" s="117"/>
      <c r="L42" s="118"/>
    </row>
    <row r="43" spans="2:13" ht="15.75" x14ac:dyDescent="0.25">
      <c r="B43" s="119" t="s">
        <v>32</v>
      </c>
      <c r="C43" s="120">
        <v>119256</v>
      </c>
      <c r="D43" s="121">
        <v>0.42391823478842294</v>
      </c>
      <c r="E43" s="120">
        <v>161549</v>
      </c>
      <c r="F43" s="121">
        <f t="shared" si="5"/>
        <v>0.35464043737841289</v>
      </c>
      <c r="G43" s="120">
        <v>256345</v>
      </c>
      <c r="H43" s="121">
        <f t="shared" si="5"/>
        <v>0.58679409962302453</v>
      </c>
      <c r="I43" s="120">
        <v>183698</v>
      </c>
      <c r="J43" s="121">
        <f t="shared" si="5"/>
        <v>-0.2833954241354425</v>
      </c>
      <c r="K43" s="120">
        <v>64140</v>
      </c>
      <c r="L43" s="121">
        <v>0.23291621013782371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  <c r="I46" s="122"/>
      <c r="L46" s="81"/>
    </row>
    <row r="48" spans="2:13" ht="48.75" customHeight="1" thickBot="1" x14ac:dyDescent="0.3">
      <c r="B48" s="276" t="s">
        <v>276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8" t="s">
        <v>105</v>
      </c>
      <c r="D50" s="299"/>
      <c r="E50" s="299"/>
      <c r="F50" s="299"/>
      <c r="G50" s="299"/>
      <c r="H50" s="299"/>
      <c r="I50" s="299"/>
      <c r="J50" s="299"/>
      <c r="K50" s="299"/>
      <c r="L50" s="299"/>
    </row>
    <row r="51" spans="1:13" ht="22.5" thickTop="1" thickBot="1" x14ac:dyDescent="0.3">
      <c r="B51" s="112"/>
      <c r="C51" s="300">
        <f>$C$7</f>
        <v>2022</v>
      </c>
      <c r="D51" s="301"/>
      <c r="E51" s="302">
        <f>$E$7</f>
        <v>2023</v>
      </c>
      <c r="F51" s="301"/>
      <c r="G51" s="302">
        <f>$G$7</f>
        <v>2024</v>
      </c>
      <c r="H51" s="301"/>
      <c r="I51" s="302">
        <f>$I$7</f>
        <v>2025</v>
      </c>
      <c r="J51" s="301"/>
      <c r="K51" s="302">
        <f>$K$7</f>
        <v>2026</v>
      </c>
      <c r="L51" s="303"/>
    </row>
    <row r="52" spans="1:13" ht="16.5" thickTop="1" thickBot="1" x14ac:dyDescent="0.3">
      <c r="B52" s="87"/>
      <c r="C52" s="113" t="s">
        <v>74</v>
      </c>
      <c r="D52" s="114" t="str">
        <f>CONCATENATE("var. ",RIGHT(C51,2),"/",RIGHT(C51-1,2))</f>
        <v>var. 22/21</v>
      </c>
      <c r="E52" s="115" t="s">
        <v>74</v>
      </c>
      <c r="F52" s="114" t="s">
        <v>253</v>
      </c>
      <c r="G52" s="115" t="s">
        <v>74</v>
      </c>
      <c r="H52" s="114" t="s">
        <v>253</v>
      </c>
      <c r="I52" s="115" t="s">
        <v>74</v>
      </c>
      <c r="J52" s="114" t="s">
        <v>253</v>
      </c>
      <c r="K52" s="115" t="s">
        <v>74</v>
      </c>
      <c r="L52" s="114" t="s">
        <v>275</v>
      </c>
    </row>
    <row r="53" spans="1:13" x14ac:dyDescent="0.25">
      <c r="A53" s="1">
        <v>1</v>
      </c>
      <c r="B53" s="116" t="s">
        <v>76</v>
      </c>
      <c r="C53" s="117">
        <v>4551</v>
      </c>
      <c r="D53" s="118">
        <v>81.74545454545455</v>
      </c>
      <c r="E53" s="117">
        <v>3800</v>
      </c>
      <c r="F53" s="118">
        <f>IFERROR(E53/C53-1,"-")</f>
        <v>-0.16501867721379915</v>
      </c>
      <c r="G53" s="117">
        <v>5669</v>
      </c>
      <c r="H53" s="118">
        <f>IFERROR(G53/E53-1,"-")</f>
        <v>0.49184210526315786</v>
      </c>
      <c r="I53" s="117">
        <v>8631</v>
      </c>
      <c r="J53" s="118">
        <f>IFERROR(I53/G53-1,"-")</f>
        <v>0.52249073910742627</v>
      </c>
      <c r="K53" s="117">
        <v>6060</v>
      </c>
      <c r="L53" s="118">
        <f t="shared" ref="L53:L57" si="7">IFERROR(K53/I53-1,"-")</f>
        <v>-0.29787973583594018</v>
      </c>
    </row>
    <row r="54" spans="1:13" x14ac:dyDescent="0.25">
      <c r="A54" s="1">
        <v>2</v>
      </c>
      <c r="B54" s="116" t="s">
        <v>78</v>
      </c>
      <c r="C54" s="117">
        <v>3869</v>
      </c>
      <c r="D54" s="118">
        <v>33.238938053097343</v>
      </c>
      <c r="E54" s="117">
        <v>1381</v>
      </c>
      <c r="F54" s="118">
        <f t="shared" ref="F54:J65" si="8">IFERROR(E54/C54-1,"-")</f>
        <v>-0.64306022227965887</v>
      </c>
      <c r="G54" s="117">
        <v>6599</v>
      </c>
      <c r="H54" s="118">
        <f t="shared" si="8"/>
        <v>3.7784214337436639</v>
      </c>
      <c r="I54" s="117">
        <v>5368</v>
      </c>
      <c r="J54" s="118">
        <f t="shared" si="8"/>
        <v>-0.18654341566904076</v>
      </c>
      <c r="K54" s="117">
        <v>6126</v>
      </c>
      <c r="L54" s="118">
        <f t="shared" si="7"/>
        <v>0.14120715350223545</v>
      </c>
    </row>
    <row r="55" spans="1:13" x14ac:dyDescent="0.25">
      <c r="A55" s="1">
        <v>3</v>
      </c>
      <c r="B55" s="116" t="s">
        <v>80</v>
      </c>
      <c r="C55" s="117">
        <v>3001</v>
      </c>
      <c r="D55" s="118">
        <v>15.58011049723757</v>
      </c>
      <c r="E55" s="117">
        <v>2585</v>
      </c>
      <c r="F55" s="118">
        <f t="shared" si="8"/>
        <v>-0.13862045984671778</v>
      </c>
      <c r="G55" s="117">
        <v>7711</v>
      </c>
      <c r="H55" s="118">
        <f t="shared" si="8"/>
        <v>1.9829787234042553</v>
      </c>
      <c r="I55" s="117">
        <v>5774</v>
      </c>
      <c r="J55" s="118">
        <f t="shared" si="8"/>
        <v>-0.25119958500842954</v>
      </c>
      <c r="K55" s="117">
        <v>8311</v>
      </c>
      <c r="L55" s="118">
        <f t="shared" si="7"/>
        <v>0.43938344302043641</v>
      </c>
    </row>
    <row r="56" spans="1:13" x14ac:dyDescent="0.25">
      <c r="A56" s="1">
        <v>4</v>
      </c>
      <c r="B56" s="116" t="s">
        <v>82</v>
      </c>
      <c r="C56" s="117">
        <v>3344</v>
      </c>
      <c r="D56" s="118">
        <v>9.1027190332326278</v>
      </c>
      <c r="E56" s="117">
        <v>784</v>
      </c>
      <c r="F56" s="118">
        <f t="shared" si="8"/>
        <v>-0.76555023923444976</v>
      </c>
      <c r="G56" s="117">
        <v>20810</v>
      </c>
      <c r="H56" s="118">
        <f t="shared" si="8"/>
        <v>25.543367346938776</v>
      </c>
      <c r="I56" s="117">
        <v>6956</v>
      </c>
      <c r="J56" s="118">
        <f t="shared" si="8"/>
        <v>-0.66573762614127818</v>
      </c>
      <c r="K56" s="117">
        <v>8585</v>
      </c>
      <c r="L56" s="118">
        <f t="shared" si="7"/>
        <v>0.23418631397354805</v>
      </c>
    </row>
    <row r="57" spans="1:13" x14ac:dyDescent="0.25">
      <c r="A57" s="1">
        <v>5</v>
      </c>
      <c r="B57" s="116" t="s">
        <v>84</v>
      </c>
      <c r="C57" s="117">
        <v>2914</v>
      </c>
      <c r="D57" s="118">
        <v>14.177083333333334</v>
      </c>
      <c r="E57" s="117">
        <v>3554</v>
      </c>
      <c r="F57" s="118">
        <f t="shared" si="8"/>
        <v>0.21962937542896355</v>
      </c>
      <c r="G57" s="117">
        <v>12704</v>
      </c>
      <c r="H57" s="118">
        <f t="shared" si="8"/>
        <v>2.5745638716938659</v>
      </c>
      <c r="I57" s="117">
        <v>11770</v>
      </c>
      <c r="J57" s="118">
        <f t="shared" si="8"/>
        <v>-7.3520151133501299E-2</v>
      </c>
      <c r="K57" s="117">
        <v>9201</v>
      </c>
      <c r="L57" s="118">
        <f t="shared" si="7"/>
        <v>-0.21826677994902299</v>
      </c>
    </row>
    <row r="58" spans="1:13" x14ac:dyDescent="0.25">
      <c r="A58" s="1">
        <v>6</v>
      </c>
      <c r="B58" s="116" t="s">
        <v>86</v>
      </c>
      <c r="C58" s="117">
        <v>838</v>
      </c>
      <c r="D58" s="118">
        <v>-0.33280254777070062</v>
      </c>
      <c r="E58" s="117">
        <v>8062</v>
      </c>
      <c r="F58" s="118">
        <f t="shared" si="8"/>
        <v>8.6205250596658711</v>
      </c>
      <c r="G58" s="117">
        <v>8969</v>
      </c>
      <c r="H58" s="118">
        <f t="shared" si="8"/>
        <v>0.11250310096750193</v>
      </c>
      <c r="I58" s="117">
        <v>17394</v>
      </c>
      <c r="J58" s="118">
        <f t="shared" si="8"/>
        <v>0.93934663842122879</v>
      </c>
      <c r="K58" s="117"/>
      <c r="L58" s="118"/>
    </row>
    <row r="59" spans="1:13" x14ac:dyDescent="0.25">
      <c r="A59" s="1">
        <v>7</v>
      </c>
      <c r="B59" s="116" t="s">
        <v>88</v>
      </c>
      <c r="C59" s="117">
        <v>7079</v>
      </c>
      <c r="D59" s="118">
        <v>20.194610778443113</v>
      </c>
      <c r="E59" s="117">
        <v>12188</v>
      </c>
      <c r="F59" s="118">
        <f t="shared" si="8"/>
        <v>0.7217121062296934</v>
      </c>
      <c r="G59" s="117">
        <v>13575</v>
      </c>
      <c r="H59" s="118">
        <f t="shared" si="8"/>
        <v>0.11380045946832951</v>
      </c>
      <c r="I59" s="117">
        <v>22922</v>
      </c>
      <c r="J59" s="118">
        <f t="shared" si="8"/>
        <v>0.68854511970534071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4021</v>
      </c>
      <c r="D60" s="118">
        <v>-0.15258166491043201</v>
      </c>
      <c r="E60" s="117">
        <v>15031</v>
      </c>
      <c r="F60" s="118">
        <f t="shared" si="8"/>
        <v>2.7381248445660282</v>
      </c>
      <c r="G60" s="117">
        <v>16494</v>
      </c>
      <c r="H60" s="118">
        <f t="shared" si="8"/>
        <v>9.7332180161000537E-2</v>
      </c>
      <c r="I60" s="117">
        <v>22797</v>
      </c>
      <c r="J60" s="118">
        <f t="shared" si="8"/>
        <v>0.38213895962168065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5575</v>
      </c>
      <c r="D61" s="118">
        <v>-0.26923581072224412</v>
      </c>
      <c r="E61" s="117">
        <v>8587</v>
      </c>
      <c r="F61" s="118">
        <f t="shared" si="8"/>
        <v>0.54026905829596417</v>
      </c>
      <c r="G61" s="117">
        <v>11149</v>
      </c>
      <c r="H61" s="118">
        <f t="shared" si="8"/>
        <v>0.29835798299755445</v>
      </c>
      <c r="I61" s="117">
        <v>11904</v>
      </c>
      <c r="J61" s="118">
        <f t="shared" si="8"/>
        <v>6.7719077944210282E-2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4051</v>
      </c>
      <c r="D62" s="118">
        <v>-4.6599199811720449E-2</v>
      </c>
      <c r="E62" s="117">
        <v>7767</v>
      </c>
      <c r="F62" s="118">
        <f t="shared" si="8"/>
        <v>0.91730436929153303</v>
      </c>
      <c r="G62" s="117">
        <v>9980</v>
      </c>
      <c r="H62" s="118">
        <f t="shared" si="8"/>
        <v>0.2849233938457576</v>
      </c>
      <c r="I62" s="117">
        <v>9537</v>
      </c>
      <c r="J62" s="118">
        <f t="shared" si="8"/>
        <v>-4.438877755511017E-2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3662</v>
      </c>
      <c r="D63" s="118">
        <v>0.52519783423573507</v>
      </c>
      <c r="E63" s="117">
        <v>5046</v>
      </c>
      <c r="F63" s="118">
        <f t="shared" si="8"/>
        <v>0.37793555434188963</v>
      </c>
      <c r="G63" s="117">
        <v>6495</v>
      </c>
      <c r="H63" s="118">
        <f t="shared" si="8"/>
        <v>0.28715814506539838</v>
      </c>
      <c r="I63" s="117">
        <v>7268</v>
      </c>
      <c r="J63" s="118">
        <f t="shared" si="8"/>
        <v>0.11901462663587381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3633</v>
      </c>
      <c r="D64" s="118">
        <v>0.23487423521413997</v>
      </c>
      <c r="E64" s="117">
        <v>8911</v>
      </c>
      <c r="F64" s="118">
        <f t="shared" si="8"/>
        <v>1.4527938342967244</v>
      </c>
      <c r="G64" s="117">
        <v>11929</v>
      </c>
      <c r="H64" s="118">
        <f t="shared" si="8"/>
        <v>0.33868252721355629</v>
      </c>
      <c r="I64" s="117">
        <v>8095</v>
      </c>
      <c r="J64" s="118">
        <f t="shared" si="8"/>
        <v>-0.32140162628887581</v>
      </c>
      <c r="K64" s="117"/>
      <c r="L64" s="118"/>
    </row>
    <row r="65" spans="1:13" ht="15.75" x14ac:dyDescent="0.25">
      <c r="B65" s="119" t="s">
        <v>32</v>
      </c>
      <c r="C65" s="120">
        <v>46538</v>
      </c>
      <c r="D65" s="121">
        <v>0.90510889143605699</v>
      </c>
      <c r="E65" s="120">
        <v>77696</v>
      </c>
      <c r="F65" s="121">
        <f t="shared" si="8"/>
        <v>0.66951738364347424</v>
      </c>
      <c r="G65" s="120">
        <v>132084</v>
      </c>
      <c r="H65" s="121">
        <f t="shared" si="8"/>
        <v>0.70001029654036251</v>
      </c>
      <c r="I65" s="120">
        <v>138416</v>
      </c>
      <c r="J65" s="121">
        <f t="shared" si="8"/>
        <v>4.7939190212289207E-2</v>
      </c>
      <c r="K65" s="120">
        <v>38283</v>
      </c>
      <c r="L65" s="121">
        <v>-5.610535338580247E-3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  <c r="I68" s="122"/>
      <c r="L68" s="81"/>
    </row>
    <row r="70" spans="1:13" ht="48.75" customHeight="1" thickBot="1" x14ac:dyDescent="0.3">
      <c r="B70" s="276" t="s">
        <v>277</v>
      </c>
      <c r="C70" s="276"/>
      <c r="D70" s="276"/>
      <c r="E70" s="276"/>
      <c r="F70" s="276"/>
      <c r="G70" s="276"/>
      <c r="H70" s="276"/>
      <c r="I70" s="276"/>
      <c r="J70" s="276"/>
      <c r="K70" s="276"/>
      <c r="L70" s="276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8" t="s">
        <v>108</v>
      </c>
      <c r="D72" s="299"/>
      <c r="E72" s="299"/>
      <c r="F72" s="299"/>
      <c r="G72" s="299"/>
      <c r="H72" s="299"/>
      <c r="I72" s="299"/>
      <c r="J72" s="299"/>
      <c r="K72" s="299"/>
      <c r="L72" s="299"/>
    </row>
    <row r="73" spans="1:13" ht="22.5" thickTop="1" thickBot="1" x14ac:dyDescent="0.3">
      <c r="B73" s="112"/>
      <c r="C73" s="300">
        <f>$C$7</f>
        <v>2022</v>
      </c>
      <c r="D73" s="301"/>
      <c r="E73" s="302">
        <f>$E$7</f>
        <v>2023</v>
      </c>
      <c r="F73" s="301"/>
      <c r="G73" s="302">
        <f>$G$7</f>
        <v>2024</v>
      </c>
      <c r="H73" s="301"/>
      <c r="I73" s="302">
        <f>$I$7</f>
        <v>2025</v>
      </c>
      <c r="J73" s="301"/>
      <c r="K73" s="302">
        <f>$K$7</f>
        <v>2026</v>
      </c>
      <c r="L73" s="303"/>
    </row>
    <row r="74" spans="1:13" ht="16.5" thickTop="1" thickBot="1" x14ac:dyDescent="0.3">
      <c r="B74" s="87"/>
      <c r="C74" s="113" t="s">
        <v>74</v>
      </c>
      <c r="D74" s="114" t="str">
        <f>CONCATENATE("var. ",RIGHT(C73,2),"/",RIGHT(C73-1,2))</f>
        <v>var. 22/21</v>
      </c>
      <c r="E74" s="115" t="s">
        <v>74</v>
      </c>
      <c r="F74" s="114" t="s">
        <v>253</v>
      </c>
      <c r="G74" s="115" t="s">
        <v>74</v>
      </c>
      <c r="H74" s="114" t="s">
        <v>253</v>
      </c>
      <c r="I74" s="115" t="s">
        <v>74</v>
      </c>
      <c r="J74" s="114" t="s">
        <v>253</v>
      </c>
      <c r="K74" s="115" t="s">
        <v>74</v>
      </c>
      <c r="L74" s="114" t="s">
        <v>275</v>
      </c>
    </row>
    <row r="75" spans="1:13" x14ac:dyDescent="0.25">
      <c r="A75" s="1">
        <v>1</v>
      </c>
      <c r="B75" s="116" t="s">
        <v>76</v>
      </c>
      <c r="C75" s="117">
        <v>5856</v>
      </c>
      <c r="D75" s="118">
        <v>0.86437440305635138</v>
      </c>
      <c r="E75" s="117">
        <v>8826</v>
      </c>
      <c r="F75" s="118">
        <f>IFERROR(E75/C75-1,"-")</f>
        <v>0.50717213114754101</v>
      </c>
      <c r="G75" s="117">
        <v>6371</v>
      </c>
      <c r="H75" s="118">
        <f>IFERROR(G75/E75-1,"-")</f>
        <v>-0.27815544980738727</v>
      </c>
      <c r="I75" s="117">
        <v>867</v>
      </c>
      <c r="J75" s="118">
        <f>IFERROR(I75/G75-1,"-")</f>
        <v>-0.86391461309056661</v>
      </c>
      <c r="K75" s="117">
        <v>3885</v>
      </c>
      <c r="L75" s="118">
        <f t="shared" ref="L75:L79" si="9">IFERROR(K75/I75-1,"-")</f>
        <v>3.4809688581314875</v>
      </c>
    </row>
    <row r="76" spans="1:13" x14ac:dyDescent="0.25">
      <c r="A76" s="1">
        <v>2</v>
      </c>
      <c r="B76" s="116" t="s">
        <v>78</v>
      </c>
      <c r="C76" s="117">
        <v>4344</v>
      </c>
      <c r="D76" s="118">
        <v>1.1884130982367758</v>
      </c>
      <c r="E76" s="117">
        <v>5929</v>
      </c>
      <c r="F76" s="118">
        <f t="shared" ref="F76:J87" si="10">IFERROR(E76/C76-1,"-")</f>
        <v>0.36487108655616951</v>
      </c>
      <c r="G76" s="117">
        <v>7242</v>
      </c>
      <c r="H76" s="118">
        <f t="shared" si="10"/>
        <v>0.22145387080452017</v>
      </c>
      <c r="I76" s="117">
        <v>2445</v>
      </c>
      <c r="J76" s="118">
        <f t="shared" si="10"/>
        <v>-0.66238608119304065</v>
      </c>
      <c r="K76" s="117">
        <v>4594</v>
      </c>
      <c r="L76" s="118">
        <f t="shared" si="9"/>
        <v>0.87893660531697337</v>
      </c>
    </row>
    <row r="77" spans="1:13" x14ac:dyDescent="0.25">
      <c r="A77" s="1">
        <v>3</v>
      </c>
      <c r="B77" s="116" t="s">
        <v>80</v>
      </c>
      <c r="C77" s="117">
        <v>3622</v>
      </c>
      <c r="D77" s="118">
        <v>-0.18165386353366475</v>
      </c>
      <c r="E77" s="117">
        <v>535</v>
      </c>
      <c r="F77" s="118">
        <f t="shared" si="10"/>
        <v>-0.85229155162893433</v>
      </c>
      <c r="G77" s="117">
        <v>741</v>
      </c>
      <c r="H77" s="118">
        <f t="shared" si="10"/>
        <v>0.38504672897196257</v>
      </c>
      <c r="I77" s="117">
        <v>3124</v>
      </c>
      <c r="J77" s="118">
        <f t="shared" si="10"/>
        <v>3.2159244264507425</v>
      </c>
      <c r="K77" s="117">
        <v>4109</v>
      </c>
      <c r="L77" s="118">
        <f t="shared" si="9"/>
        <v>0.31530089628681179</v>
      </c>
    </row>
    <row r="78" spans="1:13" x14ac:dyDescent="0.25">
      <c r="A78" s="1">
        <v>4</v>
      </c>
      <c r="B78" s="116" t="s">
        <v>82</v>
      </c>
      <c r="C78" s="117">
        <v>7089</v>
      </c>
      <c r="D78" s="118">
        <v>0.85867855270057691</v>
      </c>
      <c r="E78" s="117">
        <v>148</v>
      </c>
      <c r="F78" s="118">
        <f t="shared" si="10"/>
        <v>-0.9791225842855128</v>
      </c>
      <c r="G78" s="117">
        <v>645</v>
      </c>
      <c r="H78" s="118">
        <f t="shared" si="10"/>
        <v>3.3581081081081079</v>
      </c>
      <c r="I78" s="117">
        <v>799</v>
      </c>
      <c r="J78" s="118">
        <f t="shared" si="10"/>
        <v>0.23875968992248064</v>
      </c>
      <c r="K78" s="117">
        <v>6635</v>
      </c>
      <c r="L78" s="118">
        <f t="shared" si="9"/>
        <v>7.3041301627033786</v>
      </c>
    </row>
    <row r="79" spans="1:13" x14ac:dyDescent="0.25">
      <c r="A79" s="1">
        <v>5</v>
      </c>
      <c r="B79" s="116" t="s">
        <v>84</v>
      </c>
      <c r="C79" s="117">
        <v>8585</v>
      </c>
      <c r="D79" s="118">
        <v>0.13079557428872501</v>
      </c>
      <c r="E79" s="117">
        <v>311</v>
      </c>
      <c r="F79" s="118">
        <f t="shared" si="10"/>
        <v>-0.9637740244612697</v>
      </c>
      <c r="G79" s="117">
        <v>27115</v>
      </c>
      <c r="H79" s="118">
        <f t="shared" si="10"/>
        <v>86.186495176848879</v>
      </c>
      <c r="I79" s="117">
        <v>6289</v>
      </c>
      <c r="J79" s="118">
        <f t="shared" si="10"/>
        <v>-0.76806195832565005</v>
      </c>
      <c r="K79" s="117">
        <v>6634</v>
      </c>
      <c r="L79" s="118">
        <f t="shared" si="9"/>
        <v>5.4857688026713314E-2</v>
      </c>
    </row>
    <row r="80" spans="1:13" x14ac:dyDescent="0.25">
      <c r="A80" s="1">
        <v>6</v>
      </c>
      <c r="B80" s="116" t="s">
        <v>86</v>
      </c>
      <c r="C80" s="117">
        <v>5637</v>
      </c>
      <c r="D80" s="118">
        <v>1.2019531250000002</v>
      </c>
      <c r="E80" s="117">
        <v>15700</v>
      </c>
      <c r="F80" s="118">
        <f t="shared" si="10"/>
        <v>1.7851694163562177</v>
      </c>
      <c r="G80" s="117">
        <v>20066</v>
      </c>
      <c r="H80" s="118">
        <f t="shared" si="10"/>
        <v>0.27808917197452221</v>
      </c>
      <c r="I80" s="117">
        <v>6232</v>
      </c>
      <c r="J80" s="118">
        <f t="shared" si="10"/>
        <v>-0.68942489783713745</v>
      </c>
      <c r="K80" s="117"/>
      <c r="L80" s="118"/>
    </row>
    <row r="81" spans="1:13" x14ac:dyDescent="0.25">
      <c r="A81" s="1">
        <v>7</v>
      </c>
      <c r="B81" s="116" t="s">
        <v>88</v>
      </c>
      <c r="C81" s="117">
        <v>33113</v>
      </c>
      <c r="D81" s="118">
        <v>6.3945958016971867</v>
      </c>
      <c r="E81" s="117">
        <v>20384</v>
      </c>
      <c r="F81" s="118">
        <f t="shared" si="10"/>
        <v>-0.38441095642194911</v>
      </c>
      <c r="G81" s="117">
        <v>7059</v>
      </c>
      <c r="H81" s="118">
        <f t="shared" si="10"/>
        <v>-0.65369897959183676</v>
      </c>
      <c r="I81" s="117">
        <v>7169</v>
      </c>
      <c r="J81" s="118">
        <f t="shared" si="10"/>
        <v>1.5582943759739232E-2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1269</v>
      </c>
      <c r="D82" s="118">
        <v>-0.85060042382858492</v>
      </c>
      <c r="E82" s="117">
        <v>1020</v>
      </c>
      <c r="F82" s="118">
        <f t="shared" si="10"/>
        <v>-0.19621749408983447</v>
      </c>
      <c r="G82" s="117">
        <v>19034</v>
      </c>
      <c r="H82" s="118">
        <f t="shared" si="10"/>
        <v>17.66078431372549</v>
      </c>
      <c r="I82" s="117">
        <v>2896</v>
      </c>
      <c r="J82" s="118">
        <f t="shared" si="10"/>
        <v>-0.84785121361773674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1143</v>
      </c>
      <c r="D83" s="118">
        <v>-0.87737367235275188</v>
      </c>
      <c r="E83" s="117">
        <v>19757</v>
      </c>
      <c r="F83" s="118">
        <f t="shared" si="10"/>
        <v>16.285214348206473</v>
      </c>
      <c r="G83" s="117">
        <v>14996</v>
      </c>
      <c r="H83" s="118">
        <f t="shared" si="10"/>
        <v>-0.24097788125727593</v>
      </c>
      <c r="I83" s="117">
        <v>2843</v>
      </c>
      <c r="J83" s="118">
        <f t="shared" si="10"/>
        <v>-0.81041611096292343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884</v>
      </c>
      <c r="D84" s="118">
        <v>-0.91587362009897222</v>
      </c>
      <c r="E84" s="117">
        <v>252</v>
      </c>
      <c r="F84" s="118">
        <f t="shared" si="10"/>
        <v>-0.71493212669683259</v>
      </c>
      <c r="G84" s="117">
        <v>8114</v>
      </c>
      <c r="H84" s="118">
        <f t="shared" si="10"/>
        <v>31.198412698412696</v>
      </c>
      <c r="I84" s="117">
        <v>4058</v>
      </c>
      <c r="J84" s="118">
        <f t="shared" si="10"/>
        <v>-0.49987675622381067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207</v>
      </c>
      <c r="D85" s="118">
        <v>-0.91421467053460426</v>
      </c>
      <c r="E85" s="117">
        <v>4787</v>
      </c>
      <c r="F85" s="118">
        <f t="shared" si="10"/>
        <v>22.125603864734298</v>
      </c>
      <c r="G85" s="117">
        <v>8603</v>
      </c>
      <c r="H85" s="118">
        <f t="shared" si="10"/>
        <v>0.7971589722164194</v>
      </c>
      <c r="I85" s="117">
        <v>4837</v>
      </c>
      <c r="J85" s="118">
        <f t="shared" si="10"/>
        <v>-0.43775427176566317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969</v>
      </c>
      <c r="D86" s="118">
        <v>0.63682432432432434</v>
      </c>
      <c r="E86" s="117">
        <v>6204</v>
      </c>
      <c r="F86" s="118">
        <f t="shared" si="10"/>
        <v>5.4024767801857587</v>
      </c>
      <c r="G86" s="117">
        <v>4275</v>
      </c>
      <c r="H86" s="118">
        <f t="shared" si="10"/>
        <v>-0.31092843326885877</v>
      </c>
      <c r="I86" s="117">
        <v>3723</v>
      </c>
      <c r="J86" s="118">
        <f t="shared" si="10"/>
        <v>-0.12912280701754386</v>
      </c>
      <c r="K86" s="117"/>
      <c r="L86" s="118"/>
    </row>
    <row r="87" spans="1:13" ht="15.75" x14ac:dyDescent="0.25">
      <c r="B87" s="119" t="s">
        <v>32</v>
      </c>
      <c r="C87" s="120">
        <v>72718</v>
      </c>
      <c r="D87" s="121">
        <v>0.22577708853078016</v>
      </c>
      <c r="E87" s="120">
        <v>83853</v>
      </c>
      <c r="F87" s="121">
        <f t="shared" si="10"/>
        <v>0.15312577353612578</v>
      </c>
      <c r="G87" s="120">
        <v>124261</v>
      </c>
      <c r="H87" s="121">
        <f t="shared" si="10"/>
        <v>0.48189092817191992</v>
      </c>
      <c r="I87" s="120">
        <v>45282</v>
      </c>
      <c r="J87" s="121">
        <f t="shared" si="10"/>
        <v>-0.63558960574918921</v>
      </c>
      <c r="K87" s="120">
        <v>25857</v>
      </c>
      <c r="L87" s="121">
        <v>0.9119343389529726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  <c r="I90" s="122"/>
      <c r="L90" s="81"/>
    </row>
    <row r="92" spans="1:13" ht="48.75" customHeight="1" thickBot="1" x14ac:dyDescent="0.3">
      <c r="B92" s="276" t="s">
        <v>278</v>
      </c>
      <c r="C92" s="276"/>
      <c r="D92" s="276"/>
      <c r="E92" s="276"/>
      <c r="F92" s="276"/>
      <c r="G92" s="276"/>
      <c r="H92" s="276"/>
      <c r="I92" s="276"/>
      <c r="J92" s="276"/>
      <c r="K92" s="276"/>
      <c r="L92" s="276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8" t="s">
        <v>112</v>
      </c>
      <c r="D94" s="299"/>
      <c r="E94" s="299"/>
      <c r="F94" s="299"/>
      <c r="G94" s="299"/>
      <c r="H94" s="299"/>
      <c r="I94" s="299"/>
      <c r="J94" s="299"/>
      <c r="K94" s="299"/>
      <c r="L94" s="299"/>
    </row>
    <row r="95" spans="1:13" ht="22.5" thickTop="1" thickBot="1" x14ac:dyDescent="0.3">
      <c r="B95" s="112"/>
      <c r="C95" s="300">
        <f>$C$7</f>
        <v>2022</v>
      </c>
      <c r="D95" s="301"/>
      <c r="E95" s="302">
        <f>$E$7</f>
        <v>2023</v>
      </c>
      <c r="F95" s="301"/>
      <c r="G95" s="302">
        <f>$G$7</f>
        <v>2024</v>
      </c>
      <c r="H95" s="301"/>
      <c r="I95" s="302">
        <f>$I$7</f>
        <v>2025</v>
      </c>
      <c r="J95" s="301"/>
      <c r="K95" s="302">
        <f>$K$7</f>
        <v>2026</v>
      </c>
      <c r="L95" s="303"/>
    </row>
    <row r="96" spans="1:13" ht="16.5" thickTop="1" thickBot="1" x14ac:dyDescent="0.3">
      <c r="B96" s="87"/>
      <c r="C96" s="113" t="s">
        <v>74</v>
      </c>
      <c r="D96" s="114" t="str">
        <f>CONCATENATE("var. ",RIGHT(C95,2),"/",RIGHT(C95-1,2))</f>
        <v>var. 22/21</v>
      </c>
      <c r="E96" s="115" t="s">
        <v>74</v>
      </c>
      <c r="F96" s="114" t="s">
        <v>253</v>
      </c>
      <c r="G96" s="115" t="s">
        <v>74</v>
      </c>
      <c r="H96" s="114" t="s">
        <v>253</v>
      </c>
      <c r="I96" s="115" t="s">
        <v>74</v>
      </c>
      <c r="J96" s="114" t="s">
        <v>253</v>
      </c>
      <c r="K96" s="115" t="s">
        <v>74</v>
      </c>
      <c r="L96" s="114" t="s">
        <v>275</v>
      </c>
    </row>
    <row r="97" spans="2:12" x14ac:dyDescent="0.25">
      <c r="B97" s="116" t="s">
        <v>76</v>
      </c>
      <c r="C97" s="117">
        <v>60290</v>
      </c>
      <c r="D97" s="118">
        <v>5.2045898940002058</v>
      </c>
      <c r="E97" s="117">
        <v>107519</v>
      </c>
      <c r="F97" s="118">
        <f t="shared" ref="F97:J109" si="11">IFERROR(E97/C97-1,"-")</f>
        <v>0.78336374191408198</v>
      </c>
      <c r="G97" s="117">
        <v>77451</v>
      </c>
      <c r="H97" s="118">
        <f t="shared" si="11"/>
        <v>-0.27965289855746422</v>
      </c>
      <c r="I97" s="117">
        <v>81127</v>
      </c>
      <c r="J97" s="118">
        <f t="shared" si="11"/>
        <v>4.7462266465249092E-2</v>
      </c>
      <c r="K97" s="117">
        <v>82788</v>
      </c>
      <c r="L97" s="118">
        <f t="shared" ref="L97:L101" si="12">IFERROR(K97/I97-1,"-")</f>
        <v>2.0474071517497361E-2</v>
      </c>
    </row>
    <row r="98" spans="2:12" x14ac:dyDescent="0.25">
      <c r="B98" s="116" t="s">
        <v>78</v>
      </c>
      <c r="C98" s="117">
        <v>48282</v>
      </c>
      <c r="D98" s="118">
        <v>3.4532374100719423</v>
      </c>
      <c r="E98" s="117">
        <v>109366</v>
      </c>
      <c r="F98" s="118">
        <f t="shared" si="11"/>
        <v>1.2651505737127708</v>
      </c>
      <c r="G98" s="117">
        <v>131797</v>
      </c>
      <c r="H98" s="118">
        <f t="shared" si="11"/>
        <v>0.20510030539655832</v>
      </c>
      <c r="I98" s="117">
        <v>84105</v>
      </c>
      <c r="J98" s="118">
        <f t="shared" si="11"/>
        <v>-0.36185952639286179</v>
      </c>
      <c r="K98" s="117">
        <v>84443</v>
      </c>
      <c r="L98" s="118">
        <f t="shared" si="12"/>
        <v>4.0187860412579379E-3</v>
      </c>
    </row>
    <row r="99" spans="2:12" x14ac:dyDescent="0.25">
      <c r="B99" s="116" t="s">
        <v>80</v>
      </c>
      <c r="C99" s="117">
        <v>61774</v>
      </c>
      <c r="D99" s="118">
        <v>3.2371904794567525</v>
      </c>
      <c r="E99" s="117">
        <v>104602</v>
      </c>
      <c r="F99" s="118">
        <f t="shared" si="11"/>
        <v>0.69330138893385573</v>
      </c>
      <c r="G99" s="117">
        <v>120644</v>
      </c>
      <c r="H99" s="118">
        <f t="shared" si="11"/>
        <v>0.15336226840786993</v>
      </c>
      <c r="I99" s="117">
        <v>85347</v>
      </c>
      <c r="J99" s="118">
        <f t="shared" si="11"/>
        <v>-0.2925715327741123</v>
      </c>
      <c r="K99" s="117">
        <v>87413</v>
      </c>
      <c r="L99" s="118">
        <f t="shared" si="12"/>
        <v>2.4207060587952745E-2</v>
      </c>
    </row>
    <row r="100" spans="2:12" x14ac:dyDescent="0.25">
      <c r="B100" s="116" t="s">
        <v>82</v>
      </c>
      <c r="C100" s="117">
        <v>65836</v>
      </c>
      <c r="D100" s="118">
        <v>2.0186153140761118</v>
      </c>
      <c r="E100" s="117">
        <v>70561</v>
      </c>
      <c r="F100" s="118">
        <f t="shared" si="11"/>
        <v>7.1769244790084397E-2</v>
      </c>
      <c r="G100" s="117">
        <v>101126</v>
      </c>
      <c r="H100" s="118">
        <f t="shared" si="11"/>
        <v>0.43317129859270698</v>
      </c>
      <c r="I100" s="117">
        <v>78759</v>
      </c>
      <c r="J100" s="118">
        <f t="shared" si="11"/>
        <v>-0.22117951862033502</v>
      </c>
      <c r="K100" s="117">
        <v>75364</v>
      </c>
      <c r="L100" s="118">
        <f t="shared" si="12"/>
        <v>-4.3106184690003713E-2</v>
      </c>
    </row>
    <row r="101" spans="2:12" x14ac:dyDescent="0.25">
      <c r="B101" s="116" t="s">
        <v>84</v>
      </c>
      <c r="C101" s="117">
        <v>56962</v>
      </c>
      <c r="D101" s="118">
        <v>1.0908857321146717</v>
      </c>
      <c r="E101" s="117">
        <v>37256</v>
      </c>
      <c r="F101" s="118">
        <f t="shared" si="11"/>
        <v>-0.34594993153330289</v>
      </c>
      <c r="G101" s="117">
        <v>84965</v>
      </c>
      <c r="H101" s="118">
        <f t="shared" si="11"/>
        <v>1.2805722568176936</v>
      </c>
      <c r="I101" s="117">
        <v>66925</v>
      </c>
      <c r="J101" s="118">
        <f t="shared" si="11"/>
        <v>-0.21232272112046136</v>
      </c>
      <c r="K101" s="117">
        <v>63455</v>
      </c>
      <c r="L101" s="118">
        <f t="shared" si="12"/>
        <v>-5.1849084796413925E-2</v>
      </c>
    </row>
    <row r="102" spans="2:12" x14ac:dyDescent="0.25">
      <c r="B102" s="116" t="s">
        <v>86</v>
      </c>
      <c r="C102" s="117">
        <v>44414</v>
      </c>
      <c r="D102" s="118">
        <v>3.3322278579789311</v>
      </c>
      <c r="E102" s="117">
        <v>37592</v>
      </c>
      <c r="F102" s="118">
        <f t="shared" si="11"/>
        <v>-0.15360021614806141</v>
      </c>
      <c r="G102" s="117">
        <v>49492</v>
      </c>
      <c r="H102" s="118">
        <f t="shared" si="11"/>
        <v>0.31655671419450937</v>
      </c>
      <c r="I102" s="117">
        <v>68918</v>
      </c>
      <c r="J102" s="118">
        <f t="shared" si="11"/>
        <v>0.39250788006142412</v>
      </c>
      <c r="K102" s="117"/>
      <c r="L102" s="118"/>
    </row>
    <row r="103" spans="2:12" x14ac:dyDescent="0.25">
      <c r="B103" s="116" t="s">
        <v>88</v>
      </c>
      <c r="C103" s="117">
        <v>97176</v>
      </c>
      <c r="D103" s="118">
        <v>53.409854423292273</v>
      </c>
      <c r="E103" s="117">
        <v>53271</v>
      </c>
      <c r="F103" s="118">
        <f t="shared" si="11"/>
        <v>-0.4518090886638676</v>
      </c>
      <c r="G103" s="117">
        <v>78876</v>
      </c>
      <c r="H103" s="118">
        <f t="shared" si="11"/>
        <v>0.4806555161344821</v>
      </c>
      <c r="I103" s="117">
        <v>77129</v>
      </c>
      <c r="J103" s="118">
        <f t="shared" si="11"/>
        <v>-2.2148689081596395E-2</v>
      </c>
      <c r="K103" s="117"/>
      <c r="L103" s="118"/>
    </row>
    <row r="104" spans="2:12" x14ac:dyDescent="0.25">
      <c r="B104" s="116" t="s">
        <v>90</v>
      </c>
      <c r="C104" s="117">
        <v>120327</v>
      </c>
      <c r="D104" s="118">
        <v>5.1883871631351575</v>
      </c>
      <c r="E104" s="117">
        <v>55634</v>
      </c>
      <c r="F104" s="118">
        <f t="shared" si="11"/>
        <v>-0.53764325546219882</v>
      </c>
      <c r="G104" s="117">
        <v>132665</v>
      </c>
      <c r="H104" s="118">
        <f t="shared" si="11"/>
        <v>1.3846029406478051</v>
      </c>
      <c r="I104" s="117">
        <v>79813</v>
      </c>
      <c r="J104" s="118">
        <f t="shared" si="11"/>
        <v>-0.39838691440847251</v>
      </c>
      <c r="K104" s="117"/>
      <c r="L104" s="118"/>
    </row>
    <row r="105" spans="2:12" x14ac:dyDescent="0.25">
      <c r="B105" s="116" t="s">
        <v>92</v>
      </c>
      <c r="C105" s="117">
        <v>67772</v>
      </c>
      <c r="D105" s="118">
        <v>1.2447005829358773</v>
      </c>
      <c r="E105" s="117">
        <v>38580</v>
      </c>
      <c r="F105" s="118">
        <f t="shared" si="11"/>
        <v>-0.43073835802396265</v>
      </c>
      <c r="G105" s="117">
        <v>55604</v>
      </c>
      <c r="H105" s="118">
        <f t="shared" si="11"/>
        <v>0.44126490409538621</v>
      </c>
      <c r="I105" s="117">
        <v>63990</v>
      </c>
      <c r="J105" s="118">
        <f t="shared" si="11"/>
        <v>0.15081648802244452</v>
      </c>
      <c r="K105" s="117"/>
      <c r="L105" s="118"/>
    </row>
    <row r="106" spans="2:12" x14ac:dyDescent="0.25">
      <c r="B106" s="116" t="s">
        <v>94</v>
      </c>
      <c r="C106" s="117">
        <v>91297</v>
      </c>
      <c r="D106" s="118">
        <v>0.52831578418735448</v>
      </c>
      <c r="E106" s="117">
        <v>95056</v>
      </c>
      <c r="F106" s="118">
        <f t="shared" si="11"/>
        <v>4.1173313471417394E-2</v>
      </c>
      <c r="G106" s="117">
        <v>127939</v>
      </c>
      <c r="H106" s="118">
        <f t="shared" si="11"/>
        <v>0.34593292375021045</v>
      </c>
      <c r="I106" s="117">
        <v>85467</v>
      </c>
      <c r="J106" s="118">
        <f t="shared" si="11"/>
        <v>-0.33197070478900104</v>
      </c>
      <c r="K106" s="117"/>
      <c r="L106" s="118"/>
    </row>
    <row r="107" spans="2:12" x14ac:dyDescent="0.25">
      <c r="B107" s="116" t="s">
        <v>96</v>
      </c>
      <c r="C107" s="117">
        <v>93087</v>
      </c>
      <c r="D107" s="118">
        <v>0.22831996199725535</v>
      </c>
      <c r="E107" s="117">
        <v>60657</v>
      </c>
      <c r="F107" s="118">
        <f t="shared" si="11"/>
        <v>-0.34838377002159271</v>
      </c>
      <c r="G107" s="117">
        <v>74515</v>
      </c>
      <c r="H107" s="118">
        <f t="shared" si="11"/>
        <v>0.22846497518835429</v>
      </c>
      <c r="I107" s="117">
        <v>74882</v>
      </c>
      <c r="J107" s="118">
        <f t="shared" si="11"/>
        <v>4.9251828490908256E-3</v>
      </c>
      <c r="K107" s="117"/>
      <c r="L107" s="118"/>
    </row>
    <row r="108" spans="2:12" x14ac:dyDescent="0.25">
      <c r="B108" s="116" t="s">
        <v>98</v>
      </c>
      <c r="C108" s="117">
        <v>88224</v>
      </c>
      <c r="D108" s="118">
        <v>0.62678861188965929</v>
      </c>
      <c r="E108" s="117">
        <v>56527</v>
      </c>
      <c r="F108" s="118">
        <f t="shared" si="11"/>
        <v>-0.35927865433442152</v>
      </c>
      <c r="G108" s="117">
        <v>69996</v>
      </c>
      <c r="H108" s="118">
        <f t="shared" si="11"/>
        <v>0.23827551435597139</v>
      </c>
      <c r="I108" s="117">
        <v>73199</v>
      </c>
      <c r="J108" s="118">
        <f t="shared" si="11"/>
        <v>4.5759757700440051E-2</v>
      </c>
      <c r="K108" s="117"/>
      <c r="L108" s="118"/>
    </row>
    <row r="109" spans="2:12" ht="15.75" x14ac:dyDescent="0.25">
      <c r="B109" s="119" t="s">
        <v>32</v>
      </c>
      <c r="C109" s="120">
        <v>895441</v>
      </c>
      <c r="D109" s="121">
        <v>1.6680362793413939</v>
      </c>
      <c r="E109" s="120">
        <v>826621</v>
      </c>
      <c r="F109" s="121">
        <f t="shared" si="11"/>
        <v>-7.6855984928096865E-2</v>
      </c>
      <c r="G109" s="120">
        <v>1105070</v>
      </c>
      <c r="H109" s="121">
        <f t="shared" si="11"/>
        <v>0.33685207610259105</v>
      </c>
      <c r="I109" s="120">
        <v>919661</v>
      </c>
      <c r="J109" s="121">
        <f t="shared" si="11"/>
        <v>-0.16778032160858591</v>
      </c>
      <c r="K109" s="120">
        <v>393463</v>
      </c>
      <c r="L109" s="121">
        <v>-7.0660142380186697E-3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  <c r="I112" s="122"/>
      <c r="L112" s="81"/>
    </row>
    <row r="114" spans="1:13" ht="48.75" customHeight="1" thickBot="1" x14ac:dyDescent="0.3">
      <c r="B114" s="276" t="s">
        <v>279</v>
      </c>
      <c r="C114" s="276"/>
      <c r="D114" s="276"/>
      <c r="E114" s="276"/>
      <c r="F114" s="276"/>
      <c r="G114" s="276"/>
      <c r="H114" s="276"/>
      <c r="I114" s="276"/>
      <c r="J114" s="276"/>
      <c r="K114" s="276"/>
      <c r="L114" s="276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8" t="s">
        <v>115</v>
      </c>
      <c r="D116" s="299"/>
      <c r="E116" s="299"/>
      <c r="F116" s="299"/>
      <c r="G116" s="299"/>
      <c r="H116" s="299"/>
      <c r="I116" s="299"/>
      <c r="J116" s="299"/>
      <c r="K116" s="299"/>
      <c r="L116" s="299"/>
    </row>
    <row r="117" spans="1:13" ht="22.5" thickTop="1" thickBot="1" x14ac:dyDescent="0.3">
      <c r="B117" s="112"/>
      <c r="C117" s="300">
        <f>$C$7</f>
        <v>2022</v>
      </c>
      <c r="D117" s="301"/>
      <c r="E117" s="302">
        <f>$E$7</f>
        <v>2023</v>
      </c>
      <c r="F117" s="301"/>
      <c r="G117" s="302">
        <f>$G$7</f>
        <v>2024</v>
      </c>
      <c r="H117" s="301"/>
      <c r="I117" s="302">
        <f>$I$7</f>
        <v>2025</v>
      </c>
      <c r="J117" s="301"/>
      <c r="K117" s="302">
        <f>$K$7</f>
        <v>2026</v>
      </c>
      <c r="L117" s="303"/>
    </row>
    <row r="118" spans="1:13" ht="16.5" thickTop="1" thickBot="1" x14ac:dyDescent="0.3">
      <c r="B118" s="87"/>
      <c r="C118" s="113" t="s">
        <v>74</v>
      </c>
      <c r="D118" s="114" t="str">
        <f>CONCATENATE("var. ",RIGHT(C117,2),"/",RIGHT(C117-1,2))</f>
        <v>var. 22/21</v>
      </c>
      <c r="E118" s="115" t="s">
        <v>74</v>
      </c>
      <c r="F118" s="114" t="s">
        <v>253</v>
      </c>
      <c r="G118" s="115" t="s">
        <v>74</v>
      </c>
      <c r="H118" s="114" t="s">
        <v>253</v>
      </c>
      <c r="I118" s="115" t="s">
        <v>74</v>
      </c>
      <c r="J118" s="114" t="s">
        <v>253</v>
      </c>
      <c r="K118" s="115" t="s">
        <v>74</v>
      </c>
      <c r="L118" s="114" t="s">
        <v>275</v>
      </c>
    </row>
    <row r="119" spans="1:13" x14ac:dyDescent="0.25">
      <c r="B119" s="116" t="s">
        <v>76</v>
      </c>
      <c r="C119" s="117">
        <v>14615</v>
      </c>
      <c r="D119" s="118">
        <v>98.421768707482997</v>
      </c>
      <c r="E119" s="117">
        <v>33856</v>
      </c>
      <c r="F119" s="118">
        <f t="shared" ref="F119:J131" si="13">IFERROR(E119/C119-1,"-")</f>
        <v>1.3165241190557646</v>
      </c>
      <c r="G119" s="117">
        <v>34817</v>
      </c>
      <c r="H119" s="118">
        <f t="shared" si="13"/>
        <v>2.8384924385633337E-2</v>
      </c>
      <c r="I119" s="117">
        <v>30761</v>
      </c>
      <c r="J119" s="118">
        <f t="shared" si="13"/>
        <v>-0.11649481575092624</v>
      </c>
      <c r="K119" s="117">
        <v>32620</v>
      </c>
      <c r="L119" s="118">
        <f t="shared" ref="L119:L123" si="14">IFERROR(K119/I119-1,"-")</f>
        <v>6.0433666005656583E-2</v>
      </c>
    </row>
    <row r="120" spans="1:13" x14ac:dyDescent="0.25">
      <c r="B120" s="116" t="s">
        <v>78</v>
      </c>
      <c r="C120" s="117">
        <v>17812</v>
      </c>
      <c r="D120" s="118">
        <v>168.63809523809525</v>
      </c>
      <c r="E120" s="117">
        <v>34864</v>
      </c>
      <c r="F120" s="118">
        <f t="shared" si="13"/>
        <v>0.95733213563889508</v>
      </c>
      <c r="G120" s="117">
        <v>37890</v>
      </c>
      <c r="H120" s="118">
        <f t="shared" si="13"/>
        <v>8.679440110142278E-2</v>
      </c>
      <c r="I120" s="117">
        <v>35548</v>
      </c>
      <c r="J120" s="118">
        <f t="shared" si="13"/>
        <v>-6.1810504090789142E-2</v>
      </c>
      <c r="K120" s="117">
        <v>40651</v>
      </c>
      <c r="L120" s="118">
        <f t="shared" si="14"/>
        <v>0.14355237988072456</v>
      </c>
    </row>
    <row r="121" spans="1:13" x14ac:dyDescent="0.25">
      <c r="B121" s="116" t="s">
        <v>80</v>
      </c>
      <c r="C121" s="117">
        <v>27034</v>
      </c>
      <c r="D121" s="118">
        <v>289.68817204301075</v>
      </c>
      <c r="E121" s="117">
        <v>37980</v>
      </c>
      <c r="F121" s="118">
        <f t="shared" si="13"/>
        <v>0.40489753643559956</v>
      </c>
      <c r="G121" s="117">
        <v>34272</v>
      </c>
      <c r="H121" s="118">
        <f t="shared" si="13"/>
        <v>-9.7630331753554511E-2</v>
      </c>
      <c r="I121" s="117">
        <v>36725</v>
      </c>
      <c r="J121" s="118">
        <f t="shared" si="13"/>
        <v>7.1574463118580844E-2</v>
      </c>
      <c r="K121" s="117">
        <v>43809</v>
      </c>
      <c r="L121" s="118">
        <f t="shared" si="14"/>
        <v>0.19289312457454044</v>
      </c>
    </row>
    <row r="122" spans="1:13" x14ac:dyDescent="0.25">
      <c r="B122" s="116" t="s">
        <v>82</v>
      </c>
      <c r="C122" s="117">
        <v>36473</v>
      </c>
      <c r="D122" s="118">
        <v>7.190657983381989</v>
      </c>
      <c r="E122" s="117">
        <v>32413</v>
      </c>
      <c r="F122" s="118">
        <f t="shared" si="13"/>
        <v>-0.11131521947742162</v>
      </c>
      <c r="G122" s="117">
        <v>40796</v>
      </c>
      <c r="H122" s="118">
        <f t="shared" si="13"/>
        <v>0.25863079628544106</v>
      </c>
      <c r="I122" s="117">
        <v>39525</v>
      </c>
      <c r="J122" s="118">
        <f t="shared" si="13"/>
        <v>-3.1155015197568359E-2</v>
      </c>
      <c r="K122" s="117">
        <v>41183</v>
      </c>
      <c r="L122" s="118">
        <f t="shared" si="14"/>
        <v>4.1948134092346656E-2</v>
      </c>
    </row>
    <row r="123" spans="1:13" x14ac:dyDescent="0.25">
      <c r="B123" s="116" t="s">
        <v>84</v>
      </c>
      <c r="C123" s="117">
        <v>17702</v>
      </c>
      <c r="D123" s="118">
        <v>2.7025726835390085</v>
      </c>
      <c r="E123" s="117">
        <v>14386</v>
      </c>
      <c r="F123" s="118">
        <f t="shared" si="13"/>
        <v>-0.18732346627499719</v>
      </c>
      <c r="G123" s="117">
        <v>34295</v>
      </c>
      <c r="H123" s="118">
        <f t="shared" si="13"/>
        <v>1.3839149172806895</v>
      </c>
      <c r="I123" s="117">
        <v>39006</v>
      </c>
      <c r="J123" s="118">
        <f t="shared" si="13"/>
        <v>0.13736696311415653</v>
      </c>
      <c r="K123" s="117">
        <v>43298</v>
      </c>
      <c r="L123" s="118">
        <f t="shared" si="14"/>
        <v>0.11003435368917613</v>
      </c>
    </row>
    <row r="124" spans="1:13" x14ac:dyDescent="0.25">
      <c r="B124" s="116" t="s">
        <v>86</v>
      </c>
      <c r="C124" s="117">
        <v>19904</v>
      </c>
      <c r="D124" s="118">
        <v>8.2490706319702607</v>
      </c>
      <c r="E124" s="117">
        <v>10307</v>
      </c>
      <c r="F124" s="118">
        <f t="shared" si="13"/>
        <v>-0.48216438906752412</v>
      </c>
      <c r="G124" s="117">
        <v>27425</v>
      </c>
      <c r="H124" s="118">
        <f t="shared" si="13"/>
        <v>1.6608130396817695</v>
      </c>
      <c r="I124" s="117">
        <v>39632</v>
      </c>
      <c r="J124" s="118">
        <f t="shared" si="13"/>
        <v>0.44510483135824974</v>
      </c>
      <c r="K124" s="117"/>
      <c r="L124" s="118"/>
    </row>
    <row r="125" spans="1:13" x14ac:dyDescent="0.25">
      <c r="B125" s="116" t="s">
        <v>88</v>
      </c>
      <c r="C125" s="117">
        <v>55357</v>
      </c>
      <c r="D125" s="118" t="s">
        <v>233</v>
      </c>
      <c r="E125" s="117">
        <v>27428</v>
      </c>
      <c r="F125" s="118">
        <f t="shared" si="13"/>
        <v>-0.50452517296818833</v>
      </c>
      <c r="G125" s="117">
        <v>46489</v>
      </c>
      <c r="H125" s="118">
        <f t="shared" si="13"/>
        <v>0.6949467697243692</v>
      </c>
      <c r="I125" s="117">
        <v>42784</v>
      </c>
      <c r="J125" s="118">
        <f t="shared" si="13"/>
        <v>-7.9696272236443044E-2</v>
      </c>
      <c r="K125" s="117"/>
      <c r="L125" s="118"/>
    </row>
    <row r="126" spans="1:13" x14ac:dyDescent="0.25">
      <c r="B126" s="116" t="s">
        <v>90</v>
      </c>
      <c r="C126" s="117">
        <v>79516</v>
      </c>
      <c r="D126" s="118">
        <v>153.70038910505838</v>
      </c>
      <c r="E126" s="117">
        <v>27254</v>
      </c>
      <c r="F126" s="118">
        <f t="shared" si="13"/>
        <v>-0.65725137079329943</v>
      </c>
      <c r="G126" s="117">
        <v>71431</v>
      </c>
      <c r="H126" s="118">
        <f t="shared" si="13"/>
        <v>1.6209363763117342</v>
      </c>
      <c r="I126" s="117">
        <v>44438</v>
      </c>
      <c r="J126" s="118">
        <f t="shared" si="13"/>
        <v>-0.37788915176883986</v>
      </c>
      <c r="K126" s="117"/>
      <c r="L126" s="118"/>
    </row>
    <row r="127" spans="1:13" x14ac:dyDescent="0.25">
      <c r="B127" s="116" t="s">
        <v>92</v>
      </c>
      <c r="C127" s="117">
        <v>31051</v>
      </c>
      <c r="D127" s="118">
        <v>1.1736786839341966</v>
      </c>
      <c r="E127" s="117">
        <v>16616</v>
      </c>
      <c r="F127" s="118">
        <f t="shared" si="13"/>
        <v>-0.46488035812051143</v>
      </c>
      <c r="G127" s="117">
        <v>28214</v>
      </c>
      <c r="H127" s="118">
        <f t="shared" si="13"/>
        <v>0.69800192585459797</v>
      </c>
      <c r="I127" s="117">
        <v>31813</v>
      </c>
      <c r="J127" s="118">
        <f t="shared" si="13"/>
        <v>0.12756078542567528</v>
      </c>
      <c r="K127" s="117"/>
      <c r="L127" s="118"/>
    </row>
    <row r="128" spans="1:13" x14ac:dyDescent="0.25">
      <c r="A128" s="122"/>
      <c r="B128" s="116" t="s">
        <v>94</v>
      </c>
      <c r="C128" s="117">
        <v>40031</v>
      </c>
      <c r="D128" s="118">
        <v>0.32949186316838253</v>
      </c>
      <c r="E128" s="117">
        <v>26963</v>
      </c>
      <c r="F128" s="118">
        <f t="shared" si="13"/>
        <v>-0.32644700357223155</v>
      </c>
      <c r="G128" s="117">
        <v>45010</v>
      </c>
      <c r="H128" s="118">
        <f t="shared" si="13"/>
        <v>0.66932463004858511</v>
      </c>
      <c r="I128" s="117">
        <v>43299</v>
      </c>
      <c r="J128" s="118">
        <f t="shared" si="13"/>
        <v>-3.801377471672962E-2</v>
      </c>
      <c r="K128" s="117"/>
      <c r="L128" s="118"/>
    </row>
    <row r="129" spans="2:13" x14ac:dyDescent="0.25">
      <c r="B129" s="116" t="s">
        <v>96</v>
      </c>
      <c r="C129" s="117">
        <v>30508</v>
      </c>
      <c r="D129" s="118">
        <v>0.71316262353998194</v>
      </c>
      <c r="E129" s="117">
        <v>26952</v>
      </c>
      <c r="F129" s="118">
        <f t="shared" si="13"/>
        <v>-0.11655959092696999</v>
      </c>
      <c r="G129" s="117">
        <v>29038</v>
      </c>
      <c r="H129" s="118">
        <f t="shared" si="13"/>
        <v>7.7396853665776089E-2</v>
      </c>
      <c r="I129" s="117">
        <v>28529</v>
      </c>
      <c r="J129" s="118">
        <f t="shared" si="13"/>
        <v>-1.7528755423927289E-2</v>
      </c>
      <c r="K129" s="117"/>
      <c r="L129" s="118"/>
    </row>
    <row r="130" spans="2:13" x14ac:dyDescent="0.25">
      <c r="B130" s="116" t="s">
        <v>98</v>
      </c>
      <c r="C130" s="117">
        <v>29417</v>
      </c>
      <c r="D130" s="118">
        <v>1.6825642896224693</v>
      </c>
      <c r="E130" s="117">
        <v>25945</v>
      </c>
      <c r="F130" s="118">
        <f t="shared" si="13"/>
        <v>-0.11802699119556714</v>
      </c>
      <c r="G130" s="117">
        <v>25089</v>
      </c>
      <c r="H130" s="118">
        <f t="shared" si="13"/>
        <v>-3.2992869531701663E-2</v>
      </c>
      <c r="I130" s="117">
        <v>31444</v>
      </c>
      <c r="J130" s="118">
        <f t="shared" si="13"/>
        <v>0.2532982582008052</v>
      </c>
      <c r="K130" s="117"/>
      <c r="L130" s="118"/>
    </row>
    <row r="131" spans="2:13" ht="15.75" x14ac:dyDescent="0.25">
      <c r="B131" s="119" t="s">
        <v>32</v>
      </c>
      <c r="C131" s="120">
        <v>399420</v>
      </c>
      <c r="D131" s="121">
        <v>3.6762825766267824</v>
      </c>
      <c r="E131" s="120">
        <v>314964</v>
      </c>
      <c r="F131" s="121">
        <f t="shared" si="13"/>
        <v>-0.21144659756647133</v>
      </c>
      <c r="G131" s="120">
        <v>454766</v>
      </c>
      <c r="H131" s="121">
        <f t="shared" si="13"/>
        <v>0.44386660062737326</v>
      </c>
      <c r="I131" s="120">
        <v>443504</v>
      </c>
      <c r="J131" s="121">
        <f t="shared" si="13"/>
        <v>-2.4764384320727584E-2</v>
      </c>
      <c r="K131" s="120">
        <v>201561</v>
      </c>
      <c r="L131" s="121">
        <v>0.11013135791589779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C134" s="122"/>
      <c r="I134" s="122"/>
      <c r="L134" s="81"/>
    </row>
    <row r="136" spans="2:13" ht="48.75" customHeight="1" thickBot="1" x14ac:dyDescent="0.3">
      <c r="B136" s="276" t="s">
        <v>280</v>
      </c>
      <c r="C136" s="276"/>
      <c r="D136" s="276"/>
      <c r="E136" s="276"/>
      <c r="F136" s="276"/>
      <c r="G136" s="276"/>
      <c r="H136" s="276"/>
      <c r="I136" s="276"/>
      <c r="J136" s="276"/>
      <c r="K136" s="276"/>
      <c r="L136" s="276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8" t="s">
        <v>118</v>
      </c>
      <c r="D138" s="299"/>
      <c r="E138" s="299"/>
      <c r="F138" s="299"/>
      <c r="G138" s="299"/>
      <c r="H138" s="299"/>
      <c r="I138" s="299"/>
      <c r="J138" s="299"/>
      <c r="K138" s="299"/>
      <c r="L138" s="299"/>
    </row>
    <row r="139" spans="2:13" ht="22.5" thickTop="1" thickBot="1" x14ac:dyDescent="0.3">
      <c r="B139" s="112"/>
      <c r="C139" s="300">
        <f>$C$7</f>
        <v>2022</v>
      </c>
      <c r="D139" s="301"/>
      <c r="E139" s="302">
        <f>$E$7</f>
        <v>2023</v>
      </c>
      <c r="F139" s="301"/>
      <c r="G139" s="302">
        <f>$G$7</f>
        <v>2024</v>
      </c>
      <c r="H139" s="301"/>
      <c r="I139" s="302">
        <f>$I$7</f>
        <v>2025</v>
      </c>
      <c r="J139" s="301"/>
      <c r="K139" s="302">
        <f>$K$7</f>
        <v>2026</v>
      </c>
      <c r="L139" s="303"/>
    </row>
    <row r="140" spans="2:13" ht="16.5" thickTop="1" thickBot="1" x14ac:dyDescent="0.3">
      <c r="B140" s="87"/>
      <c r="C140" s="113" t="s">
        <v>74</v>
      </c>
      <c r="D140" s="114" t="str">
        <f>CONCATENATE("var. ",RIGHT(C139,2),"/",RIGHT(C139-1,2))</f>
        <v>var. 22/21</v>
      </c>
      <c r="E140" s="115" t="s">
        <v>74</v>
      </c>
      <c r="F140" s="114" t="s">
        <v>253</v>
      </c>
      <c r="G140" s="115" t="s">
        <v>74</v>
      </c>
      <c r="H140" s="114" t="s">
        <v>253</v>
      </c>
      <c r="I140" s="115" t="s">
        <v>74</v>
      </c>
      <c r="J140" s="114" t="s">
        <v>253</v>
      </c>
      <c r="K140" s="115" t="s">
        <v>74</v>
      </c>
      <c r="L140" s="114" t="s">
        <v>275</v>
      </c>
    </row>
    <row r="141" spans="2:13" x14ac:dyDescent="0.25">
      <c r="B141" s="116" t="s">
        <v>76</v>
      </c>
      <c r="C141" s="117">
        <v>2969</v>
      </c>
      <c r="D141" s="118">
        <v>1.7313707451701932</v>
      </c>
      <c r="E141" s="117">
        <v>7290</v>
      </c>
      <c r="F141" s="118">
        <f t="shared" ref="F141:J153" si="15">IFERROR(E141/C141-1,"-")</f>
        <v>1.4553721791849106</v>
      </c>
      <c r="G141" s="117">
        <v>8477</v>
      </c>
      <c r="H141" s="118">
        <f t="shared" si="15"/>
        <v>0.16282578875171461</v>
      </c>
      <c r="I141" s="117">
        <v>7639</v>
      </c>
      <c r="J141" s="118">
        <f t="shared" si="15"/>
        <v>-9.885572726200309E-2</v>
      </c>
      <c r="K141" s="117">
        <v>7400</v>
      </c>
      <c r="L141" s="118">
        <f t="shared" ref="L141:L145" si="16">IFERROR(K141/I141-1,"-")</f>
        <v>-3.1286817646288823E-2</v>
      </c>
    </row>
    <row r="142" spans="2:13" x14ac:dyDescent="0.25">
      <c r="B142" s="116" t="s">
        <v>78</v>
      </c>
      <c r="C142" s="117">
        <v>7286</v>
      </c>
      <c r="D142" s="118">
        <v>0.83665238215276028</v>
      </c>
      <c r="E142" s="117">
        <v>8763</v>
      </c>
      <c r="F142" s="118">
        <f t="shared" si="15"/>
        <v>0.20271754048860835</v>
      </c>
      <c r="G142" s="117">
        <v>10131</v>
      </c>
      <c r="H142" s="118">
        <f t="shared" si="15"/>
        <v>0.15611092091749401</v>
      </c>
      <c r="I142" s="117">
        <v>7027</v>
      </c>
      <c r="J142" s="118">
        <f t="shared" si="15"/>
        <v>-0.30638633895962886</v>
      </c>
      <c r="K142" s="117">
        <v>6397</v>
      </c>
      <c r="L142" s="118">
        <f t="shared" si="16"/>
        <v>-8.9654190977657588E-2</v>
      </c>
    </row>
    <row r="143" spans="2:13" x14ac:dyDescent="0.25">
      <c r="B143" s="116" t="s">
        <v>80</v>
      </c>
      <c r="C143" s="117">
        <v>12172</v>
      </c>
      <c r="D143" s="118">
        <v>1.7115170416573848</v>
      </c>
      <c r="E143" s="117">
        <v>6069</v>
      </c>
      <c r="F143" s="118">
        <f t="shared" si="15"/>
        <v>-0.50139664804469275</v>
      </c>
      <c r="G143" s="117">
        <v>10656</v>
      </c>
      <c r="H143" s="118">
        <f t="shared" si="15"/>
        <v>0.75580820563519535</v>
      </c>
      <c r="I143" s="117">
        <v>9290</v>
      </c>
      <c r="J143" s="118">
        <f t="shared" si="15"/>
        <v>-0.12819069069069067</v>
      </c>
      <c r="K143" s="117">
        <v>7929</v>
      </c>
      <c r="L143" s="118">
        <f t="shared" si="16"/>
        <v>-0.14650161463939715</v>
      </c>
    </row>
    <row r="144" spans="2:13" x14ac:dyDescent="0.25">
      <c r="B144" s="116" t="s">
        <v>82</v>
      </c>
      <c r="C144" s="117">
        <v>8715</v>
      </c>
      <c r="D144" s="118">
        <v>1.1071083172147</v>
      </c>
      <c r="E144" s="117">
        <v>6686</v>
      </c>
      <c r="F144" s="118">
        <f t="shared" si="15"/>
        <v>-0.23281698221457259</v>
      </c>
      <c r="G144" s="117">
        <v>4755</v>
      </c>
      <c r="H144" s="118">
        <f t="shared" si="15"/>
        <v>-0.28881244391265326</v>
      </c>
      <c r="I144" s="117">
        <v>6906</v>
      </c>
      <c r="J144" s="118">
        <f t="shared" si="15"/>
        <v>0.45236593059936903</v>
      </c>
      <c r="K144" s="117">
        <v>5153</v>
      </c>
      <c r="L144" s="118">
        <f t="shared" si="16"/>
        <v>-0.25383724297712129</v>
      </c>
    </row>
    <row r="145" spans="1:13" x14ac:dyDescent="0.25">
      <c r="B145" s="116" t="s">
        <v>84</v>
      </c>
      <c r="C145" s="117">
        <v>3126</v>
      </c>
      <c r="D145" s="118">
        <v>-0.21555834378920957</v>
      </c>
      <c r="E145" s="117">
        <v>2920</v>
      </c>
      <c r="F145" s="118">
        <f t="shared" si="15"/>
        <v>-6.5898912348048677E-2</v>
      </c>
      <c r="G145" s="117">
        <v>3337</v>
      </c>
      <c r="H145" s="118">
        <f t="shared" si="15"/>
        <v>0.14280821917808217</v>
      </c>
      <c r="I145" s="117">
        <v>4118</v>
      </c>
      <c r="J145" s="118">
        <f t="shared" si="15"/>
        <v>0.23404255319148937</v>
      </c>
      <c r="K145" s="117">
        <v>3574</v>
      </c>
      <c r="L145" s="118">
        <f t="shared" si="16"/>
        <v>-0.13210296260320542</v>
      </c>
    </row>
    <row r="146" spans="1:13" x14ac:dyDescent="0.25">
      <c r="B146" s="116" t="s">
        <v>86</v>
      </c>
      <c r="C146" s="117">
        <v>3591</v>
      </c>
      <c r="D146" s="118">
        <v>1.5504261363636362</v>
      </c>
      <c r="E146" s="117">
        <v>10666</v>
      </c>
      <c r="F146" s="118">
        <f t="shared" si="15"/>
        <v>1.9702032859927598</v>
      </c>
      <c r="G146" s="117">
        <v>2892</v>
      </c>
      <c r="H146" s="118">
        <f t="shared" si="15"/>
        <v>-0.72885805362835177</v>
      </c>
      <c r="I146" s="117">
        <v>4572</v>
      </c>
      <c r="J146" s="118">
        <f t="shared" si="15"/>
        <v>0.58091286307053935</v>
      </c>
      <c r="K146" s="117"/>
      <c r="L146" s="118"/>
    </row>
    <row r="147" spans="1:13" x14ac:dyDescent="0.25">
      <c r="B147" s="116" t="s">
        <v>88</v>
      </c>
      <c r="C147" s="117">
        <v>1577</v>
      </c>
      <c r="D147" s="118">
        <v>5.16015625</v>
      </c>
      <c r="E147" s="117">
        <v>9073</v>
      </c>
      <c r="F147" s="118">
        <f t="shared" si="15"/>
        <v>4.7533291058972731</v>
      </c>
      <c r="G147" s="117">
        <v>4680</v>
      </c>
      <c r="H147" s="118">
        <f t="shared" si="15"/>
        <v>-0.48418384216907306</v>
      </c>
      <c r="I147" s="117">
        <v>4528</v>
      </c>
      <c r="J147" s="118">
        <f t="shared" si="15"/>
        <v>-3.2478632478632474E-2</v>
      </c>
      <c r="K147" s="117"/>
      <c r="L147" s="118"/>
    </row>
    <row r="148" spans="1:13" x14ac:dyDescent="0.25">
      <c r="B148" s="116" t="s">
        <v>90</v>
      </c>
      <c r="C148" s="117">
        <v>1422</v>
      </c>
      <c r="D148" s="118">
        <v>1.9686847599164925</v>
      </c>
      <c r="E148" s="117">
        <v>4882</v>
      </c>
      <c r="F148" s="118">
        <f t="shared" si="15"/>
        <v>2.4331926863572435</v>
      </c>
      <c r="G148" s="117">
        <v>3525</v>
      </c>
      <c r="H148" s="118">
        <f t="shared" si="15"/>
        <v>-0.27795985251945921</v>
      </c>
      <c r="I148" s="117">
        <v>4451</v>
      </c>
      <c r="J148" s="118">
        <f t="shared" si="15"/>
        <v>0.26269503546099293</v>
      </c>
      <c r="K148" s="117"/>
      <c r="L148" s="118"/>
    </row>
    <row r="149" spans="1:13" x14ac:dyDescent="0.25">
      <c r="B149" s="116" t="s">
        <v>92</v>
      </c>
      <c r="C149" s="117">
        <v>2175</v>
      </c>
      <c r="D149" s="118">
        <v>-0.43609022556390975</v>
      </c>
      <c r="E149" s="117">
        <v>3872</v>
      </c>
      <c r="F149" s="118">
        <f t="shared" si="15"/>
        <v>0.78022988505747137</v>
      </c>
      <c r="G149" s="117">
        <v>3058</v>
      </c>
      <c r="H149" s="118">
        <f t="shared" si="15"/>
        <v>-0.21022727272727271</v>
      </c>
      <c r="I149" s="117">
        <v>5191</v>
      </c>
      <c r="J149" s="118">
        <f t="shared" si="15"/>
        <v>0.69751471550032695</v>
      </c>
      <c r="K149" s="117"/>
      <c r="L149" s="118"/>
    </row>
    <row r="150" spans="1:13" x14ac:dyDescent="0.25">
      <c r="A150" s="122"/>
      <c r="B150" s="116" t="s">
        <v>94</v>
      </c>
      <c r="C150" s="117">
        <v>3026</v>
      </c>
      <c r="D150" s="118">
        <v>-0.53660030627871369</v>
      </c>
      <c r="E150" s="117">
        <v>6685</v>
      </c>
      <c r="F150" s="118">
        <f t="shared" si="15"/>
        <v>1.2091870456047586</v>
      </c>
      <c r="G150" s="117">
        <v>8807</v>
      </c>
      <c r="H150" s="118">
        <f t="shared" si="15"/>
        <v>0.3174270755422588</v>
      </c>
      <c r="I150" s="117">
        <v>7604</v>
      </c>
      <c r="J150" s="118">
        <f t="shared" si="15"/>
        <v>-0.13659588963324631</v>
      </c>
      <c r="K150" s="117"/>
      <c r="L150" s="118"/>
    </row>
    <row r="151" spans="1:13" x14ac:dyDescent="0.25">
      <c r="B151" s="116" t="s">
        <v>96</v>
      </c>
      <c r="C151" s="117">
        <v>6875</v>
      </c>
      <c r="D151" s="118">
        <v>1.0418770418770418</v>
      </c>
      <c r="E151" s="117">
        <v>14295</v>
      </c>
      <c r="F151" s="118">
        <f t="shared" si="15"/>
        <v>1.0792727272727274</v>
      </c>
      <c r="G151" s="117">
        <v>10666</v>
      </c>
      <c r="H151" s="118">
        <f t="shared" si="15"/>
        <v>-0.25386498775795729</v>
      </c>
      <c r="I151" s="117">
        <v>9511</v>
      </c>
      <c r="J151" s="118">
        <f t="shared" si="15"/>
        <v>-0.10828801800112509</v>
      </c>
      <c r="K151" s="117"/>
      <c r="L151" s="118"/>
    </row>
    <row r="152" spans="1:13" x14ac:dyDescent="0.25">
      <c r="B152" s="116" t="s">
        <v>98</v>
      </c>
      <c r="C152" s="117">
        <v>3771</v>
      </c>
      <c r="D152" s="118">
        <v>0.46219464908879404</v>
      </c>
      <c r="E152" s="117">
        <v>8580</v>
      </c>
      <c r="F152" s="118">
        <f t="shared" si="15"/>
        <v>1.2752585521081943</v>
      </c>
      <c r="G152" s="117">
        <v>7575</v>
      </c>
      <c r="H152" s="118">
        <f t="shared" si="15"/>
        <v>-0.11713286713286708</v>
      </c>
      <c r="I152" s="117">
        <v>6302</v>
      </c>
      <c r="J152" s="118">
        <f t="shared" si="15"/>
        <v>-0.16805280528052802</v>
      </c>
      <c r="K152" s="117"/>
      <c r="L152" s="118"/>
    </row>
    <row r="153" spans="1:13" ht="15.75" x14ac:dyDescent="0.25">
      <c r="B153" s="119" t="s">
        <v>32</v>
      </c>
      <c r="C153" s="120">
        <v>56705</v>
      </c>
      <c r="D153" s="121">
        <v>0.56903707802988368</v>
      </c>
      <c r="E153" s="120">
        <v>89781</v>
      </c>
      <c r="F153" s="121">
        <f t="shared" si="15"/>
        <v>0.58329953266907686</v>
      </c>
      <c r="G153" s="120">
        <v>78559</v>
      </c>
      <c r="H153" s="121">
        <f t="shared" si="15"/>
        <v>-0.12499303861618827</v>
      </c>
      <c r="I153" s="120">
        <v>77139</v>
      </c>
      <c r="J153" s="121">
        <f t="shared" si="15"/>
        <v>-1.8075586501864804E-2</v>
      </c>
      <c r="K153" s="120">
        <v>30453</v>
      </c>
      <c r="L153" s="121">
        <v>-0.12941680960548885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C156" s="122"/>
      <c r="I156" s="122"/>
      <c r="L156" s="81"/>
    </row>
    <row r="158" spans="1:13" ht="48.75" customHeight="1" thickBot="1" x14ac:dyDescent="0.3">
      <c r="B158" s="276" t="s">
        <v>281</v>
      </c>
      <c r="C158" s="276"/>
      <c r="D158" s="276"/>
      <c r="E158" s="276"/>
      <c r="F158" s="276"/>
      <c r="G158" s="276"/>
      <c r="H158" s="276"/>
      <c r="I158" s="276"/>
      <c r="J158" s="276"/>
      <c r="K158" s="276"/>
      <c r="L158" s="276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8" t="s">
        <v>121</v>
      </c>
      <c r="D160" s="299"/>
      <c r="E160" s="299"/>
      <c r="F160" s="299"/>
      <c r="G160" s="299"/>
      <c r="H160" s="299"/>
      <c r="I160" s="299"/>
      <c r="J160" s="299"/>
      <c r="K160" s="299"/>
      <c r="L160" s="299"/>
    </row>
    <row r="161" spans="2:12" ht="22.5" thickTop="1" thickBot="1" x14ac:dyDescent="0.3">
      <c r="B161" s="112"/>
      <c r="C161" s="300">
        <f>$C$7</f>
        <v>2022</v>
      </c>
      <c r="D161" s="301"/>
      <c r="E161" s="302">
        <f>$E$7</f>
        <v>2023</v>
      </c>
      <c r="F161" s="301"/>
      <c r="G161" s="302">
        <f>$G$7</f>
        <v>2024</v>
      </c>
      <c r="H161" s="301"/>
      <c r="I161" s="302">
        <f>$I$7</f>
        <v>2025</v>
      </c>
      <c r="J161" s="301"/>
      <c r="K161" s="302">
        <f>$K$7</f>
        <v>2026</v>
      </c>
      <c r="L161" s="303"/>
    </row>
    <row r="162" spans="2:12" ht="16.5" thickTop="1" thickBot="1" x14ac:dyDescent="0.3">
      <c r="B162" s="87"/>
      <c r="C162" s="113" t="s">
        <v>74</v>
      </c>
      <c r="D162" s="114" t="str">
        <f>CONCATENATE("var. ",RIGHT(C161,2),"/",RIGHT(C161-1,2))</f>
        <v>var. 22/21</v>
      </c>
      <c r="E162" s="115" t="s">
        <v>74</v>
      </c>
      <c r="F162" s="114" t="s">
        <v>253</v>
      </c>
      <c r="G162" s="115" t="s">
        <v>74</v>
      </c>
      <c r="H162" s="114" t="s">
        <v>253</v>
      </c>
      <c r="I162" s="115" t="s">
        <v>74</v>
      </c>
      <c r="J162" s="114" t="s">
        <v>253</v>
      </c>
      <c r="K162" s="115" t="s">
        <v>74</v>
      </c>
      <c r="L162" s="114" t="s">
        <v>275</v>
      </c>
    </row>
    <row r="163" spans="2:12" x14ac:dyDescent="0.25">
      <c r="B163" s="116" t="s">
        <v>76</v>
      </c>
      <c r="C163" s="117">
        <v>7772</v>
      </c>
      <c r="D163" s="118">
        <v>33.237885462555063</v>
      </c>
      <c r="E163" s="117">
        <v>15720</v>
      </c>
      <c r="F163" s="118">
        <f t="shared" ref="F163:J175" si="17">IFERROR(E163/C163-1,"-")</f>
        <v>1.0226453937210498</v>
      </c>
      <c r="G163" s="117">
        <v>3290</v>
      </c>
      <c r="H163" s="118">
        <f t="shared" si="17"/>
        <v>-0.79071246819338425</v>
      </c>
      <c r="I163" s="117">
        <v>4917</v>
      </c>
      <c r="J163" s="118">
        <f t="shared" si="17"/>
        <v>0.49452887537993928</v>
      </c>
      <c r="K163" s="117">
        <v>4549</v>
      </c>
      <c r="L163" s="118">
        <f t="shared" ref="L163:L167" si="18">IFERROR(K163/I163-1,"-")</f>
        <v>-7.4842383567215731E-2</v>
      </c>
    </row>
    <row r="164" spans="2:12" x14ac:dyDescent="0.25">
      <c r="B164" s="116" t="s">
        <v>78</v>
      </c>
      <c r="C164" s="117">
        <v>4127</v>
      </c>
      <c r="D164" s="118">
        <v>3.1644803229061553</v>
      </c>
      <c r="E164" s="117">
        <v>17689</v>
      </c>
      <c r="F164" s="118">
        <f t="shared" si="17"/>
        <v>3.2861642839835232</v>
      </c>
      <c r="G164" s="117">
        <v>16908</v>
      </c>
      <c r="H164" s="118">
        <f t="shared" si="17"/>
        <v>-4.415173271524675E-2</v>
      </c>
      <c r="I164" s="117">
        <v>5870</v>
      </c>
      <c r="J164" s="118">
        <f t="shared" si="17"/>
        <v>-0.65282706411166314</v>
      </c>
      <c r="K164" s="117">
        <v>4916</v>
      </c>
      <c r="L164" s="118">
        <f t="shared" si="18"/>
        <v>-0.16252129471890975</v>
      </c>
    </row>
    <row r="165" spans="2:12" x14ac:dyDescent="0.25">
      <c r="B165" s="116" t="s">
        <v>80</v>
      </c>
      <c r="C165" s="117">
        <v>5526</v>
      </c>
      <c r="D165" s="118">
        <v>2.5743855109961191</v>
      </c>
      <c r="E165" s="117">
        <v>14306</v>
      </c>
      <c r="F165" s="118">
        <f t="shared" si="17"/>
        <v>1.5888526963445528</v>
      </c>
      <c r="G165" s="117">
        <v>15794</v>
      </c>
      <c r="H165" s="118">
        <f t="shared" si="17"/>
        <v>0.10401230253040672</v>
      </c>
      <c r="I165" s="117">
        <v>4769</v>
      </c>
      <c r="J165" s="118">
        <f t="shared" si="17"/>
        <v>-0.69804989236418891</v>
      </c>
      <c r="K165" s="117">
        <v>4191</v>
      </c>
      <c r="L165" s="118">
        <f t="shared" si="18"/>
        <v>-0.1211994128748165</v>
      </c>
    </row>
    <row r="166" spans="2:12" x14ac:dyDescent="0.25">
      <c r="B166" s="116" t="s">
        <v>82</v>
      </c>
      <c r="C166" s="117">
        <v>5883</v>
      </c>
      <c r="D166" s="118">
        <v>2.9456740442655938</v>
      </c>
      <c r="E166" s="117">
        <v>6324</v>
      </c>
      <c r="F166" s="118">
        <f t="shared" si="17"/>
        <v>7.4961754207037323E-2</v>
      </c>
      <c r="G166" s="117">
        <v>19903</v>
      </c>
      <c r="H166" s="118">
        <f t="shared" si="17"/>
        <v>2.1472169512966479</v>
      </c>
      <c r="I166" s="117">
        <v>5624</v>
      </c>
      <c r="J166" s="118">
        <f t="shared" si="17"/>
        <v>-0.71742953323619552</v>
      </c>
      <c r="K166" s="117">
        <v>5787</v>
      </c>
      <c r="L166" s="118">
        <f t="shared" si="18"/>
        <v>2.8982930298719678E-2</v>
      </c>
    </row>
    <row r="167" spans="2:12" x14ac:dyDescent="0.25">
      <c r="B167" s="116" t="s">
        <v>84</v>
      </c>
      <c r="C167" s="117">
        <v>17440</v>
      </c>
      <c r="D167" s="118">
        <v>10.634422948632421</v>
      </c>
      <c r="E167" s="117">
        <v>4173</v>
      </c>
      <c r="F167" s="118">
        <f t="shared" si="17"/>
        <v>-0.76072247706422025</v>
      </c>
      <c r="G167" s="117">
        <v>12337</v>
      </c>
      <c r="H167" s="118">
        <f t="shared" si="17"/>
        <v>1.9563862928348912</v>
      </c>
      <c r="I167" s="117">
        <v>6011</v>
      </c>
      <c r="J167" s="118">
        <f t="shared" si="17"/>
        <v>-0.51276647483180682</v>
      </c>
      <c r="K167" s="117">
        <v>3077</v>
      </c>
      <c r="L167" s="118">
        <f t="shared" si="18"/>
        <v>-0.48810514057561138</v>
      </c>
    </row>
    <row r="168" spans="2:12" x14ac:dyDescent="0.25">
      <c r="B168" s="116" t="s">
        <v>86</v>
      </c>
      <c r="C168" s="117">
        <v>4140</v>
      </c>
      <c r="D168" s="118">
        <v>2.1821675634127593</v>
      </c>
      <c r="E168" s="117">
        <v>2887</v>
      </c>
      <c r="F168" s="118">
        <f t="shared" si="17"/>
        <v>-0.30265700483091784</v>
      </c>
      <c r="G168" s="117">
        <v>2445</v>
      </c>
      <c r="H168" s="118">
        <f t="shared" si="17"/>
        <v>-0.15310010391409767</v>
      </c>
      <c r="I168" s="117">
        <v>5101</v>
      </c>
      <c r="J168" s="118">
        <f t="shared" si="17"/>
        <v>1.0862985685071576</v>
      </c>
      <c r="K168" s="117"/>
      <c r="L168" s="118"/>
    </row>
    <row r="169" spans="2:12" x14ac:dyDescent="0.25">
      <c r="B169" s="116" t="s">
        <v>88</v>
      </c>
      <c r="C169" s="117">
        <v>12259</v>
      </c>
      <c r="D169" s="118">
        <v>15.151515151515152</v>
      </c>
      <c r="E169" s="117">
        <v>2311</v>
      </c>
      <c r="F169" s="118">
        <f t="shared" si="17"/>
        <v>-0.81148543926910843</v>
      </c>
      <c r="G169" s="117">
        <v>5749</v>
      </c>
      <c r="H169" s="118">
        <f t="shared" si="17"/>
        <v>1.4876676763305929</v>
      </c>
      <c r="I169" s="117">
        <v>5796</v>
      </c>
      <c r="J169" s="118">
        <f t="shared" si="17"/>
        <v>8.1753348408419857E-3</v>
      </c>
      <c r="K169" s="117"/>
      <c r="L169" s="118"/>
    </row>
    <row r="170" spans="2:12" x14ac:dyDescent="0.25">
      <c r="B170" s="116" t="s">
        <v>90</v>
      </c>
      <c r="C170" s="117">
        <v>12685</v>
      </c>
      <c r="D170" s="118">
        <v>0.60610281083818696</v>
      </c>
      <c r="E170" s="117">
        <v>2059</v>
      </c>
      <c r="F170" s="118">
        <f t="shared" si="17"/>
        <v>-0.83768230193141502</v>
      </c>
      <c r="G170" s="117">
        <v>17326</v>
      </c>
      <c r="H170" s="118">
        <f t="shared" si="17"/>
        <v>7.4147644487615345</v>
      </c>
      <c r="I170" s="117">
        <v>10079</v>
      </c>
      <c r="J170" s="118">
        <f t="shared" si="17"/>
        <v>-0.41827311554888602</v>
      </c>
      <c r="K170" s="117"/>
      <c r="L170" s="118"/>
    </row>
    <row r="171" spans="2:12" x14ac:dyDescent="0.25">
      <c r="B171" s="116" t="s">
        <v>92</v>
      </c>
      <c r="C171" s="117">
        <v>10452</v>
      </c>
      <c r="D171" s="118">
        <v>2.8021098581302293</v>
      </c>
      <c r="E171" s="117">
        <v>2122</v>
      </c>
      <c r="F171" s="118">
        <f t="shared" si="17"/>
        <v>-0.79697665518561045</v>
      </c>
      <c r="G171" s="117">
        <v>3768</v>
      </c>
      <c r="H171" s="118">
        <f t="shared" si="17"/>
        <v>0.7756833176248823</v>
      </c>
      <c r="I171" s="117">
        <v>4493</v>
      </c>
      <c r="J171" s="118">
        <f t="shared" si="17"/>
        <v>0.19240976645435248</v>
      </c>
      <c r="K171" s="117"/>
      <c r="L171" s="118"/>
    </row>
    <row r="172" spans="2:12" x14ac:dyDescent="0.25">
      <c r="B172" s="116" t="s">
        <v>94</v>
      </c>
      <c r="C172" s="117">
        <v>20423</v>
      </c>
      <c r="D172" s="118">
        <v>3.1679591836734691</v>
      </c>
      <c r="E172" s="117">
        <v>25712</v>
      </c>
      <c r="F172" s="118">
        <f t="shared" si="17"/>
        <v>0.25897272682759631</v>
      </c>
      <c r="G172" s="117">
        <v>26260</v>
      </c>
      <c r="H172" s="118">
        <f t="shared" si="17"/>
        <v>2.1313005600497759E-2</v>
      </c>
      <c r="I172" s="117">
        <v>6356</v>
      </c>
      <c r="J172" s="118">
        <f t="shared" si="17"/>
        <v>-0.7579588728103579</v>
      </c>
      <c r="K172" s="117"/>
      <c r="L172" s="118"/>
    </row>
    <row r="173" spans="2:12" x14ac:dyDescent="0.25">
      <c r="B173" s="116" t="s">
        <v>96</v>
      </c>
      <c r="C173" s="117">
        <v>12938</v>
      </c>
      <c r="D173" s="118">
        <v>-6.8471452228382135E-2</v>
      </c>
      <c r="E173" s="117">
        <v>2422</v>
      </c>
      <c r="F173" s="118">
        <f t="shared" si="17"/>
        <v>-0.81279950533312717</v>
      </c>
      <c r="G173" s="117">
        <v>4058</v>
      </c>
      <c r="H173" s="118">
        <f t="shared" si="17"/>
        <v>0.67547481420313793</v>
      </c>
      <c r="I173" s="117">
        <v>3390</v>
      </c>
      <c r="J173" s="118">
        <f t="shared" si="17"/>
        <v>-0.1646131099063578</v>
      </c>
      <c r="K173" s="117"/>
      <c r="L173" s="118"/>
    </row>
    <row r="174" spans="2:12" x14ac:dyDescent="0.25">
      <c r="B174" s="116" t="s">
        <v>98</v>
      </c>
      <c r="C174" s="117">
        <v>13150</v>
      </c>
      <c r="D174" s="118">
        <v>0.84639146307217072</v>
      </c>
      <c r="E174" s="117">
        <v>3264</v>
      </c>
      <c r="F174" s="118">
        <f t="shared" si="17"/>
        <v>-0.75178707224334596</v>
      </c>
      <c r="G174" s="117">
        <v>4141</v>
      </c>
      <c r="H174" s="118">
        <f t="shared" si="17"/>
        <v>0.26868872549019618</v>
      </c>
      <c r="I174" s="117">
        <v>3930</v>
      </c>
      <c r="J174" s="118">
        <f t="shared" si="17"/>
        <v>-5.0953875875392463E-2</v>
      </c>
      <c r="K174" s="117"/>
      <c r="L174" s="118"/>
    </row>
    <row r="175" spans="2:12" ht="15.75" x14ac:dyDescent="0.25">
      <c r="B175" s="119" t="s">
        <v>32</v>
      </c>
      <c r="C175" s="120">
        <v>126795</v>
      </c>
      <c r="D175" s="121">
        <v>1.8575452988371044</v>
      </c>
      <c r="E175" s="120">
        <v>98989</v>
      </c>
      <c r="F175" s="121">
        <f t="shared" si="17"/>
        <v>-0.2192988682519027</v>
      </c>
      <c r="G175" s="120">
        <v>131979</v>
      </c>
      <c r="H175" s="121">
        <f t="shared" si="17"/>
        <v>0.33326935316045225</v>
      </c>
      <c r="I175" s="120">
        <v>66336</v>
      </c>
      <c r="J175" s="121">
        <f t="shared" si="17"/>
        <v>-0.49737458231991449</v>
      </c>
      <c r="K175" s="120">
        <v>22520</v>
      </c>
      <c r="L175" s="121">
        <v>-0.1717847817292486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</row>
    <row r="178" spans="1:13" x14ac:dyDescent="0.25">
      <c r="C178" s="122"/>
      <c r="I178" s="122"/>
      <c r="L178" s="81"/>
    </row>
    <row r="180" spans="1:13" ht="48.75" customHeight="1" thickBot="1" x14ac:dyDescent="0.3">
      <c r="B180" s="276" t="s">
        <v>282</v>
      </c>
      <c r="C180" s="276"/>
      <c r="D180" s="276"/>
      <c r="E180" s="276"/>
      <c r="F180" s="276"/>
      <c r="G180" s="276"/>
      <c r="H180" s="276"/>
      <c r="I180" s="276"/>
      <c r="J180" s="276"/>
      <c r="K180" s="276"/>
      <c r="L180" s="276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8" t="s">
        <v>124</v>
      </c>
      <c r="D182" s="299"/>
      <c r="E182" s="299"/>
      <c r="F182" s="299"/>
      <c r="G182" s="299"/>
      <c r="H182" s="299"/>
      <c r="I182" s="299"/>
      <c r="J182" s="299"/>
      <c r="K182" s="299"/>
      <c r="L182" s="299"/>
    </row>
    <row r="183" spans="1:13" ht="22.5" thickTop="1" thickBot="1" x14ac:dyDescent="0.3">
      <c r="B183" s="112"/>
      <c r="C183" s="300">
        <f>$C$7</f>
        <v>2022</v>
      </c>
      <c r="D183" s="301"/>
      <c r="E183" s="302">
        <f>$E$7</f>
        <v>2023</v>
      </c>
      <c r="F183" s="301"/>
      <c r="G183" s="302">
        <f>$G$7</f>
        <v>2024</v>
      </c>
      <c r="H183" s="301"/>
      <c r="I183" s="302">
        <f>$I$7</f>
        <v>2025</v>
      </c>
      <c r="J183" s="301"/>
      <c r="K183" s="302">
        <f>$K$7</f>
        <v>2026</v>
      </c>
      <c r="L183" s="303"/>
    </row>
    <row r="184" spans="1:13" ht="16.5" thickTop="1" thickBot="1" x14ac:dyDescent="0.3">
      <c r="B184" s="87"/>
      <c r="C184" s="113" t="s">
        <v>74</v>
      </c>
      <c r="D184" s="114" t="str">
        <f>CONCATENATE("var. ",RIGHT(C183,2),"/",RIGHT(C183-1,2))</f>
        <v>var. 22/21</v>
      </c>
      <c r="E184" s="115" t="s">
        <v>74</v>
      </c>
      <c r="F184" s="114" t="s">
        <v>253</v>
      </c>
      <c r="G184" s="115" t="s">
        <v>74</v>
      </c>
      <c r="H184" s="114" t="s">
        <v>253</v>
      </c>
      <c r="I184" s="115" t="s">
        <v>74</v>
      </c>
      <c r="J184" s="114" t="s">
        <v>253</v>
      </c>
      <c r="K184" s="115" t="s">
        <v>74</v>
      </c>
      <c r="L184" s="114" t="s">
        <v>275</v>
      </c>
    </row>
    <row r="185" spans="1:13" x14ac:dyDescent="0.25">
      <c r="A185" s="122"/>
      <c r="B185" s="116" t="s">
        <v>76</v>
      </c>
      <c r="C185" s="117">
        <v>1397</v>
      </c>
      <c r="D185" s="118">
        <v>-0.71483976321698306</v>
      </c>
      <c r="E185" s="117">
        <v>2004</v>
      </c>
      <c r="F185" s="118">
        <f t="shared" ref="F185:J197" si="19">IFERROR(E185/C185-1,"-")</f>
        <v>0.4345025053686471</v>
      </c>
      <c r="G185" s="117">
        <v>1208</v>
      </c>
      <c r="H185" s="118">
        <f t="shared" si="19"/>
        <v>-0.39720558882235524</v>
      </c>
      <c r="I185" s="117">
        <v>1731</v>
      </c>
      <c r="J185" s="118">
        <f t="shared" si="19"/>
        <v>0.43294701986754958</v>
      </c>
      <c r="K185" s="117">
        <v>2105</v>
      </c>
      <c r="L185" s="118">
        <f t="shared" ref="L185:L189" si="20">IFERROR(K185/I185-1,"-")</f>
        <v>0.21606008087810524</v>
      </c>
    </row>
    <row r="186" spans="1:13" x14ac:dyDescent="0.25">
      <c r="B186" s="116" t="s">
        <v>78</v>
      </c>
      <c r="C186" s="117">
        <v>1062</v>
      </c>
      <c r="D186" s="118">
        <v>105.2</v>
      </c>
      <c r="E186" s="117">
        <v>1864</v>
      </c>
      <c r="F186" s="118">
        <f t="shared" si="19"/>
        <v>0.75517890772128071</v>
      </c>
      <c r="G186" s="117">
        <v>3493</v>
      </c>
      <c r="H186" s="118">
        <f t="shared" si="19"/>
        <v>0.87392703862660936</v>
      </c>
      <c r="I186" s="117">
        <v>1752</v>
      </c>
      <c r="J186" s="118">
        <f t="shared" si="19"/>
        <v>-0.4984254222731177</v>
      </c>
      <c r="K186" s="117">
        <v>1607</v>
      </c>
      <c r="L186" s="118">
        <f t="shared" si="20"/>
        <v>-8.2762557077625587E-2</v>
      </c>
    </row>
    <row r="187" spans="1:13" x14ac:dyDescent="0.25">
      <c r="B187" s="116" t="s">
        <v>80</v>
      </c>
      <c r="C187" s="117">
        <v>3467</v>
      </c>
      <c r="D187" s="118">
        <v>3466</v>
      </c>
      <c r="E187" s="117">
        <v>1158</v>
      </c>
      <c r="F187" s="118">
        <f t="shared" si="19"/>
        <v>-0.66599365445630232</v>
      </c>
      <c r="G187" s="117">
        <v>2610</v>
      </c>
      <c r="H187" s="118">
        <f t="shared" si="19"/>
        <v>1.2538860103626943</v>
      </c>
      <c r="I187" s="117">
        <v>2151</v>
      </c>
      <c r="J187" s="118">
        <f t="shared" si="19"/>
        <v>-0.17586206896551726</v>
      </c>
      <c r="K187" s="117">
        <v>1225</v>
      </c>
      <c r="L187" s="118">
        <f t="shared" si="20"/>
        <v>-0.43049744304974435</v>
      </c>
    </row>
    <row r="188" spans="1:13" x14ac:dyDescent="0.25">
      <c r="B188" s="116" t="s">
        <v>82</v>
      </c>
      <c r="C188" s="117">
        <v>2408</v>
      </c>
      <c r="D188" s="118">
        <v>0.81325301204819267</v>
      </c>
      <c r="E188" s="117">
        <v>1603</v>
      </c>
      <c r="F188" s="118">
        <f t="shared" si="19"/>
        <v>-0.33430232558139539</v>
      </c>
      <c r="G188" s="117">
        <v>1352</v>
      </c>
      <c r="H188" s="118">
        <f t="shared" si="19"/>
        <v>-0.15658140985651903</v>
      </c>
      <c r="I188" s="117">
        <v>1854</v>
      </c>
      <c r="J188" s="118">
        <f t="shared" si="19"/>
        <v>0.37130177514792906</v>
      </c>
      <c r="K188" s="117">
        <v>1337</v>
      </c>
      <c r="L188" s="118">
        <f t="shared" si="20"/>
        <v>-0.278856526429342</v>
      </c>
    </row>
    <row r="189" spans="1:13" x14ac:dyDescent="0.25">
      <c r="B189" s="116" t="s">
        <v>84</v>
      </c>
      <c r="C189" s="117">
        <v>316</v>
      </c>
      <c r="D189" s="118">
        <v>-0.81859931113662454</v>
      </c>
      <c r="E189" s="117">
        <v>1535</v>
      </c>
      <c r="F189" s="118">
        <f t="shared" si="19"/>
        <v>3.8575949367088604</v>
      </c>
      <c r="G189" s="117">
        <v>3433</v>
      </c>
      <c r="H189" s="118">
        <f t="shared" si="19"/>
        <v>1.2364820846905538</v>
      </c>
      <c r="I189" s="117">
        <v>1337</v>
      </c>
      <c r="J189" s="118">
        <f t="shared" si="19"/>
        <v>-0.61054471307893965</v>
      </c>
      <c r="K189" s="117">
        <v>778</v>
      </c>
      <c r="L189" s="118">
        <f t="shared" si="20"/>
        <v>-0.41810022438294692</v>
      </c>
    </row>
    <row r="190" spans="1:13" x14ac:dyDescent="0.25">
      <c r="B190" s="116" t="s">
        <v>125</v>
      </c>
      <c r="C190" s="117">
        <v>727</v>
      </c>
      <c r="D190" s="118">
        <v>-6.4350064350064295E-2</v>
      </c>
      <c r="E190" s="117">
        <v>781</v>
      </c>
      <c r="F190" s="118">
        <f t="shared" si="19"/>
        <v>7.427785419532329E-2</v>
      </c>
      <c r="G190" s="117">
        <v>753</v>
      </c>
      <c r="H190" s="118">
        <f t="shared" si="19"/>
        <v>-3.5851472471190804E-2</v>
      </c>
      <c r="I190" s="117">
        <v>1239</v>
      </c>
      <c r="J190" s="118">
        <f t="shared" si="19"/>
        <v>0.64541832669322718</v>
      </c>
      <c r="K190" s="117"/>
      <c r="L190" s="118"/>
    </row>
    <row r="191" spans="1:13" x14ac:dyDescent="0.25">
      <c r="B191" s="116" t="s">
        <v>88</v>
      </c>
      <c r="C191" s="117">
        <v>4173</v>
      </c>
      <c r="D191" s="118">
        <v>14.341911764705882</v>
      </c>
      <c r="E191" s="117">
        <v>1095</v>
      </c>
      <c r="F191" s="118">
        <f t="shared" si="19"/>
        <v>-0.73759884974838252</v>
      </c>
      <c r="G191" s="117">
        <v>3193</v>
      </c>
      <c r="H191" s="118">
        <f t="shared" si="19"/>
        <v>1.9159817351598174</v>
      </c>
      <c r="I191" s="117">
        <v>1492</v>
      </c>
      <c r="J191" s="118">
        <f t="shared" si="19"/>
        <v>-0.53272784215471347</v>
      </c>
      <c r="K191" s="117"/>
      <c r="L191" s="118"/>
    </row>
    <row r="192" spans="1:13" x14ac:dyDescent="0.25">
      <c r="B192" s="116" t="s">
        <v>90</v>
      </c>
      <c r="C192" s="117">
        <v>1991</v>
      </c>
      <c r="D192" s="118">
        <v>2.1025641025641084E-2</v>
      </c>
      <c r="E192" s="117">
        <v>673</v>
      </c>
      <c r="F192" s="118">
        <f t="shared" si="19"/>
        <v>-0.66197890507282775</v>
      </c>
      <c r="G192" s="117">
        <v>3376</v>
      </c>
      <c r="H192" s="118">
        <f t="shared" si="19"/>
        <v>4.0163447251114412</v>
      </c>
      <c r="I192" s="117">
        <v>1192</v>
      </c>
      <c r="J192" s="118">
        <f t="shared" si="19"/>
        <v>-0.64691943127962093</v>
      </c>
      <c r="K192" s="117"/>
      <c r="L192" s="118"/>
    </row>
    <row r="193" spans="2:13" x14ac:dyDescent="0.25">
      <c r="B193" s="116" t="s">
        <v>92</v>
      </c>
      <c r="C193" s="117">
        <v>2542</v>
      </c>
      <c r="D193" s="118">
        <v>2.4120805369127516</v>
      </c>
      <c r="E193" s="117">
        <v>345</v>
      </c>
      <c r="F193" s="118">
        <f t="shared" si="19"/>
        <v>-0.86428009441384734</v>
      </c>
      <c r="G193" s="117">
        <v>1688</v>
      </c>
      <c r="H193" s="118">
        <f t="shared" si="19"/>
        <v>3.8927536231884057</v>
      </c>
      <c r="I193" s="117">
        <v>1171</v>
      </c>
      <c r="J193" s="118">
        <f t="shared" si="19"/>
        <v>-0.30627962085308058</v>
      </c>
      <c r="K193" s="117"/>
      <c r="L193" s="118"/>
    </row>
    <row r="194" spans="2:13" x14ac:dyDescent="0.25">
      <c r="B194" s="116" t="s">
        <v>94</v>
      </c>
      <c r="C194" s="117">
        <v>1136</v>
      </c>
      <c r="D194" s="118">
        <v>-0.20336605890603088</v>
      </c>
      <c r="E194" s="117">
        <v>1837</v>
      </c>
      <c r="F194" s="118">
        <f t="shared" si="19"/>
        <v>0.61707746478873249</v>
      </c>
      <c r="G194" s="117">
        <v>2875</v>
      </c>
      <c r="H194" s="118">
        <f t="shared" si="19"/>
        <v>0.56505171475231353</v>
      </c>
      <c r="I194" s="117">
        <v>1963</v>
      </c>
      <c r="J194" s="118">
        <f t="shared" si="19"/>
        <v>-0.31721739130434778</v>
      </c>
      <c r="K194" s="117"/>
      <c r="L194" s="118"/>
    </row>
    <row r="195" spans="2:13" x14ac:dyDescent="0.25">
      <c r="B195" s="116" t="s">
        <v>96</v>
      </c>
      <c r="C195" s="117">
        <v>2063</v>
      </c>
      <c r="D195" s="118">
        <v>6.5049044914816667E-2</v>
      </c>
      <c r="E195" s="117">
        <v>737</v>
      </c>
      <c r="F195" s="118">
        <f t="shared" si="19"/>
        <v>-0.64275327193407661</v>
      </c>
      <c r="G195" s="117">
        <v>1887</v>
      </c>
      <c r="H195" s="118">
        <f t="shared" si="19"/>
        <v>1.5603799185888736</v>
      </c>
      <c r="I195" s="117">
        <v>1597</v>
      </c>
      <c r="J195" s="118">
        <f t="shared" si="19"/>
        <v>-0.15368309485956544</v>
      </c>
      <c r="K195" s="117"/>
      <c r="L195" s="118"/>
    </row>
    <row r="196" spans="2:13" x14ac:dyDescent="0.25">
      <c r="B196" s="116" t="s">
        <v>98</v>
      </c>
      <c r="C196" s="117">
        <v>1644</v>
      </c>
      <c r="D196" s="118">
        <v>-7.7441077441077422E-2</v>
      </c>
      <c r="E196" s="117">
        <v>698</v>
      </c>
      <c r="F196" s="118">
        <f t="shared" si="19"/>
        <v>-0.57542579075425793</v>
      </c>
      <c r="G196" s="117">
        <v>1706</v>
      </c>
      <c r="H196" s="118">
        <f t="shared" si="19"/>
        <v>1.4441260744985671</v>
      </c>
      <c r="I196" s="117">
        <v>2338</v>
      </c>
      <c r="J196" s="118">
        <f t="shared" si="19"/>
        <v>0.37045720984759667</v>
      </c>
      <c r="K196" s="117"/>
      <c r="L196" s="118"/>
    </row>
    <row r="197" spans="2:13" ht="15.75" x14ac:dyDescent="0.25">
      <c r="B197" s="119" t="s">
        <v>32</v>
      </c>
      <c r="C197" s="120">
        <v>22926</v>
      </c>
      <c r="D197" s="121">
        <v>0.35906099946647707</v>
      </c>
      <c r="E197" s="120">
        <v>14330</v>
      </c>
      <c r="F197" s="121">
        <f t="shared" si="19"/>
        <v>-0.37494547675128675</v>
      </c>
      <c r="G197" s="120">
        <v>27574</v>
      </c>
      <c r="H197" s="121">
        <f t="shared" si="19"/>
        <v>0.924214933705513</v>
      </c>
      <c r="I197" s="120">
        <v>19817</v>
      </c>
      <c r="J197" s="121">
        <f t="shared" si="19"/>
        <v>-0.28131573221150363</v>
      </c>
      <c r="K197" s="120">
        <v>7052</v>
      </c>
      <c r="L197" s="121">
        <v>-0.20090651558073658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C200" s="122"/>
      <c r="I200" s="122"/>
      <c r="L200" s="81"/>
    </row>
    <row r="202" spans="2:13" ht="48.75" customHeight="1" thickBot="1" x14ac:dyDescent="0.3">
      <c r="B202" s="276" t="s">
        <v>283</v>
      </c>
      <c r="C202" s="276"/>
      <c r="D202" s="276"/>
      <c r="E202" s="276"/>
      <c r="F202" s="276"/>
      <c r="G202" s="276"/>
      <c r="H202" s="276"/>
      <c r="I202" s="276"/>
      <c r="J202" s="276"/>
      <c r="K202" s="276"/>
      <c r="L202" s="276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8" t="s">
        <v>128</v>
      </c>
      <c r="D204" s="299"/>
      <c r="E204" s="299"/>
      <c r="F204" s="299"/>
      <c r="G204" s="299"/>
      <c r="H204" s="299"/>
      <c r="I204" s="299"/>
      <c r="J204" s="299"/>
      <c r="K204" s="299"/>
      <c r="L204" s="299"/>
    </row>
    <row r="205" spans="2:13" ht="22.5" thickTop="1" thickBot="1" x14ac:dyDescent="0.3">
      <c r="B205" s="112"/>
      <c r="C205" s="300">
        <f>$C$7</f>
        <v>2022</v>
      </c>
      <c r="D205" s="301"/>
      <c r="E205" s="302">
        <f>$E$7</f>
        <v>2023</v>
      </c>
      <c r="F205" s="301"/>
      <c r="G205" s="302">
        <f>$G$7</f>
        <v>2024</v>
      </c>
      <c r="H205" s="301"/>
      <c r="I205" s="302">
        <f>$I$7</f>
        <v>2025</v>
      </c>
      <c r="J205" s="301"/>
      <c r="K205" s="302">
        <f>$K$7</f>
        <v>2026</v>
      </c>
      <c r="L205" s="303"/>
    </row>
    <row r="206" spans="2:13" ht="16.5" thickTop="1" thickBot="1" x14ac:dyDescent="0.3">
      <c r="B206" s="87"/>
      <c r="C206" s="113" t="s">
        <v>74</v>
      </c>
      <c r="D206" s="114" t="str">
        <f>CONCATENATE("var. ",RIGHT(C205,2),"/",RIGHT(C205-1,2))</f>
        <v>var. 22/21</v>
      </c>
      <c r="E206" s="115" t="s">
        <v>74</v>
      </c>
      <c r="F206" s="114" t="s">
        <v>253</v>
      </c>
      <c r="G206" s="115" t="s">
        <v>74</v>
      </c>
      <c r="H206" s="114" t="s">
        <v>253</v>
      </c>
      <c r="I206" s="115" t="s">
        <v>74</v>
      </c>
      <c r="J206" s="114" t="s">
        <v>253</v>
      </c>
      <c r="K206" s="115" t="s">
        <v>74</v>
      </c>
      <c r="L206" s="114" t="s">
        <v>275</v>
      </c>
    </row>
    <row r="207" spans="2:13" x14ac:dyDescent="0.25">
      <c r="B207" s="116" t="s">
        <v>76</v>
      </c>
      <c r="C207" s="117">
        <v>6840</v>
      </c>
      <c r="D207" s="118" t="s">
        <v>233</v>
      </c>
      <c r="E207" s="117">
        <v>2857</v>
      </c>
      <c r="F207" s="118">
        <f t="shared" ref="F207:J219" si="21">IFERROR(E207/C207-1,"-")</f>
        <v>-0.58230994152046778</v>
      </c>
      <c r="G207" s="117">
        <v>3677</v>
      </c>
      <c r="H207" s="118">
        <f t="shared" si="21"/>
        <v>0.28701435071753578</v>
      </c>
      <c r="I207" s="117">
        <v>3422</v>
      </c>
      <c r="J207" s="118">
        <f t="shared" si="21"/>
        <v>-6.9350013598041937E-2</v>
      </c>
      <c r="K207" s="117">
        <v>4729</v>
      </c>
      <c r="L207" s="118">
        <f t="shared" ref="L207:L211" si="22">IFERROR(K207/I207-1,"-")</f>
        <v>0.38194038573933375</v>
      </c>
    </row>
    <row r="208" spans="2:13" x14ac:dyDescent="0.25">
      <c r="B208" s="116" t="s">
        <v>78</v>
      </c>
      <c r="C208" s="117">
        <v>1138</v>
      </c>
      <c r="D208" s="118">
        <v>1.8521303258145365</v>
      </c>
      <c r="E208" s="117">
        <v>1848</v>
      </c>
      <c r="F208" s="118">
        <f t="shared" si="21"/>
        <v>0.62390158172231991</v>
      </c>
      <c r="G208" s="117">
        <v>5430</v>
      </c>
      <c r="H208" s="118">
        <f t="shared" si="21"/>
        <v>1.9383116883116882</v>
      </c>
      <c r="I208" s="117">
        <v>3615</v>
      </c>
      <c r="J208" s="118">
        <f t="shared" si="21"/>
        <v>-0.33425414364640882</v>
      </c>
      <c r="K208" s="117">
        <v>3651</v>
      </c>
      <c r="L208" s="118">
        <f t="shared" si="22"/>
        <v>9.9585062240663547E-3</v>
      </c>
    </row>
    <row r="209" spans="2:13" x14ac:dyDescent="0.25">
      <c r="B209" s="116" t="s">
        <v>80</v>
      </c>
      <c r="C209" s="117">
        <v>585</v>
      </c>
      <c r="D209" s="118">
        <v>9.550561797752799E-2</v>
      </c>
      <c r="E209" s="117">
        <v>2136</v>
      </c>
      <c r="F209" s="118">
        <f t="shared" si="21"/>
        <v>2.6512820512820512</v>
      </c>
      <c r="G209" s="117">
        <v>4490</v>
      </c>
      <c r="H209" s="118">
        <f t="shared" si="21"/>
        <v>1.1020599250936329</v>
      </c>
      <c r="I209" s="117">
        <v>3471</v>
      </c>
      <c r="J209" s="118">
        <f t="shared" si="21"/>
        <v>-0.22694877505567934</v>
      </c>
      <c r="K209" s="117">
        <v>2763</v>
      </c>
      <c r="L209" s="118">
        <f t="shared" si="22"/>
        <v>-0.20397579948141742</v>
      </c>
    </row>
    <row r="210" spans="2:13" x14ac:dyDescent="0.25">
      <c r="B210" s="116" t="s">
        <v>82</v>
      </c>
      <c r="C210" s="117">
        <v>438</v>
      </c>
      <c r="D210" s="118">
        <v>9.7744360902255689E-2</v>
      </c>
      <c r="E210" s="117">
        <v>2325</v>
      </c>
      <c r="F210" s="118">
        <f t="shared" si="21"/>
        <v>4.3082191780821919</v>
      </c>
      <c r="G210" s="117">
        <v>2854</v>
      </c>
      <c r="H210" s="118">
        <f t="shared" si="21"/>
        <v>0.22752688172043012</v>
      </c>
      <c r="I210" s="117">
        <v>3012</v>
      </c>
      <c r="J210" s="118">
        <f t="shared" si="21"/>
        <v>5.5360896986685448E-2</v>
      </c>
      <c r="K210" s="117">
        <v>2700</v>
      </c>
      <c r="L210" s="118">
        <f t="shared" si="22"/>
        <v>-0.10358565737051795</v>
      </c>
    </row>
    <row r="211" spans="2:13" x14ac:dyDescent="0.25">
      <c r="B211" s="116" t="s">
        <v>84</v>
      </c>
      <c r="C211" s="117">
        <v>1318</v>
      </c>
      <c r="D211" s="118">
        <v>0.82801664355062421</v>
      </c>
      <c r="E211" s="117">
        <v>1731</v>
      </c>
      <c r="F211" s="118">
        <f t="shared" si="21"/>
        <v>0.31335356600910469</v>
      </c>
      <c r="G211" s="117">
        <v>4521</v>
      </c>
      <c r="H211" s="118">
        <f t="shared" si="21"/>
        <v>1.6117850953206241</v>
      </c>
      <c r="I211" s="117">
        <v>1648</v>
      </c>
      <c r="J211" s="118">
        <f t="shared" si="21"/>
        <v>-0.63547887635478872</v>
      </c>
      <c r="K211" s="117">
        <v>1979</v>
      </c>
      <c r="L211" s="118">
        <f t="shared" si="22"/>
        <v>0.20084951456310685</v>
      </c>
    </row>
    <row r="212" spans="2:13" x14ac:dyDescent="0.25">
      <c r="B212" s="116" t="s">
        <v>86</v>
      </c>
      <c r="C212" s="117">
        <v>1317</v>
      </c>
      <c r="D212" s="118">
        <v>-0.15631005765534911</v>
      </c>
      <c r="E212" s="117">
        <v>854</v>
      </c>
      <c r="F212" s="118">
        <f t="shared" si="21"/>
        <v>-0.35155656795747914</v>
      </c>
      <c r="G212" s="117">
        <v>2058</v>
      </c>
      <c r="H212" s="118">
        <f t="shared" si="21"/>
        <v>1.4098360655737703</v>
      </c>
      <c r="I212" s="117">
        <v>2195</v>
      </c>
      <c r="J212" s="118">
        <f t="shared" si="21"/>
        <v>6.6569484936831902E-2</v>
      </c>
      <c r="K212" s="117"/>
      <c r="L212" s="118"/>
    </row>
    <row r="213" spans="2:13" x14ac:dyDescent="0.25">
      <c r="B213" s="116" t="s">
        <v>88</v>
      </c>
      <c r="C213" s="117">
        <v>2346</v>
      </c>
      <c r="D213" s="118">
        <v>47.875</v>
      </c>
      <c r="E213" s="117">
        <v>2234</v>
      </c>
      <c r="F213" s="118">
        <f t="shared" si="21"/>
        <v>-4.7740835464620601E-2</v>
      </c>
      <c r="G213" s="117">
        <v>1956</v>
      </c>
      <c r="H213" s="118">
        <f t="shared" si="21"/>
        <v>-0.12444046553267685</v>
      </c>
      <c r="I213" s="117">
        <v>3849</v>
      </c>
      <c r="J213" s="118">
        <f t="shared" si="21"/>
        <v>0.96779141104294486</v>
      </c>
      <c r="K213" s="117"/>
      <c r="L213" s="118"/>
    </row>
    <row r="214" spans="2:13" x14ac:dyDescent="0.25">
      <c r="B214" s="116" t="s">
        <v>90</v>
      </c>
      <c r="C214" s="117">
        <v>2405</v>
      </c>
      <c r="D214" s="118">
        <v>1.4098196392785569</v>
      </c>
      <c r="E214" s="117">
        <v>2648</v>
      </c>
      <c r="F214" s="118">
        <f t="shared" si="21"/>
        <v>0.1010395010395011</v>
      </c>
      <c r="G214" s="117">
        <v>6279</v>
      </c>
      <c r="H214" s="118">
        <f t="shared" si="21"/>
        <v>1.3712235649546827</v>
      </c>
      <c r="I214" s="117">
        <v>3385</v>
      </c>
      <c r="J214" s="118">
        <f t="shared" si="21"/>
        <v>-0.4609014174231566</v>
      </c>
      <c r="K214" s="117"/>
      <c r="L214" s="118"/>
    </row>
    <row r="215" spans="2:13" x14ac:dyDescent="0.25">
      <c r="B215" s="116" t="s">
        <v>92</v>
      </c>
      <c r="C215" s="117">
        <v>1098</v>
      </c>
      <c r="D215" s="118">
        <v>-0.60883505521909509</v>
      </c>
      <c r="E215" s="117">
        <v>1581</v>
      </c>
      <c r="F215" s="118">
        <f t="shared" si="21"/>
        <v>0.43989071038251359</v>
      </c>
      <c r="G215" s="117">
        <v>3392</v>
      </c>
      <c r="H215" s="118">
        <f t="shared" si="21"/>
        <v>1.1454775458570525</v>
      </c>
      <c r="I215" s="117">
        <v>5513</v>
      </c>
      <c r="J215" s="118">
        <f t="shared" si="21"/>
        <v>0.62529481132075482</v>
      </c>
      <c r="K215" s="117"/>
      <c r="L215" s="118"/>
    </row>
    <row r="216" spans="2:13" x14ac:dyDescent="0.25">
      <c r="B216" s="116" t="s">
        <v>94</v>
      </c>
      <c r="C216" s="117">
        <v>2125</v>
      </c>
      <c r="D216" s="118">
        <v>-0.68532504072264178</v>
      </c>
      <c r="E216" s="117">
        <v>2652</v>
      </c>
      <c r="F216" s="118">
        <f t="shared" si="21"/>
        <v>0.248</v>
      </c>
      <c r="G216" s="117">
        <v>6807</v>
      </c>
      <c r="H216" s="118">
        <f t="shared" si="21"/>
        <v>1.566742081447964</v>
      </c>
      <c r="I216" s="117">
        <v>3590</v>
      </c>
      <c r="J216" s="118">
        <f t="shared" si="21"/>
        <v>-0.47260173350962242</v>
      </c>
      <c r="K216" s="117"/>
      <c r="L216" s="118"/>
    </row>
    <row r="217" spans="2:13" x14ac:dyDescent="0.25">
      <c r="B217" s="116" t="s">
        <v>96</v>
      </c>
      <c r="C217" s="117">
        <v>3258</v>
      </c>
      <c r="D217" s="118">
        <v>-0.57836158923256109</v>
      </c>
      <c r="E217" s="117">
        <v>2229</v>
      </c>
      <c r="F217" s="118">
        <f t="shared" si="21"/>
        <v>-0.31583793738489874</v>
      </c>
      <c r="G217" s="117">
        <v>3034</v>
      </c>
      <c r="H217" s="118">
        <f t="shared" si="21"/>
        <v>0.36114849708389407</v>
      </c>
      <c r="I217" s="117">
        <v>3190</v>
      </c>
      <c r="J217" s="118">
        <f t="shared" si="21"/>
        <v>5.1417270929466019E-2</v>
      </c>
      <c r="K217" s="117"/>
      <c r="L217" s="118"/>
    </row>
    <row r="218" spans="2:13" x14ac:dyDescent="0.25">
      <c r="B218" s="116" t="s">
        <v>98</v>
      </c>
      <c r="C218" s="117">
        <v>2289</v>
      </c>
      <c r="D218" s="118">
        <v>-0.64670473838555331</v>
      </c>
      <c r="E218" s="117">
        <v>2188</v>
      </c>
      <c r="F218" s="118">
        <f t="shared" si="21"/>
        <v>-4.4124071647007379E-2</v>
      </c>
      <c r="G218" s="117">
        <v>3001</v>
      </c>
      <c r="H218" s="118">
        <f t="shared" si="21"/>
        <v>0.37157221206581359</v>
      </c>
      <c r="I218" s="117">
        <v>2826</v>
      </c>
      <c r="J218" s="118">
        <f t="shared" si="21"/>
        <v>-5.8313895368210633E-2</v>
      </c>
      <c r="K218" s="117"/>
      <c r="L218" s="118"/>
    </row>
    <row r="219" spans="2:13" ht="15.75" x14ac:dyDescent="0.25">
      <c r="B219" s="119" t="s">
        <v>32</v>
      </c>
      <c r="C219" s="120">
        <v>25157</v>
      </c>
      <c r="D219" s="121">
        <v>-0.11500035179061419</v>
      </c>
      <c r="E219" s="120">
        <v>25283</v>
      </c>
      <c r="F219" s="121">
        <f t="shared" si="21"/>
        <v>5.0085463290534538E-3</v>
      </c>
      <c r="G219" s="120">
        <v>47499</v>
      </c>
      <c r="H219" s="121">
        <f t="shared" si="21"/>
        <v>0.87869319305462179</v>
      </c>
      <c r="I219" s="120">
        <v>39716</v>
      </c>
      <c r="J219" s="121">
        <f t="shared" si="21"/>
        <v>-0.16385608118065642</v>
      </c>
      <c r="K219" s="120">
        <v>15822</v>
      </c>
      <c r="L219" s="121">
        <v>4.3117088607594889E-2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C222" s="122"/>
      <c r="I222" s="122"/>
      <c r="L222" s="81"/>
    </row>
    <row r="224" spans="2:13" ht="48.75" customHeight="1" thickBot="1" x14ac:dyDescent="0.3">
      <c r="B224" s="276" t="s">
        <v>284</v>
      </c>
      <c r="C224" s="276"/>
      <c r="D224" s="276"/>
      <c r="E224" s="276"/>
      <c r="F224" s="276"/>
      <c r="G224" s="276"/>
      <c r="H224" s="276"/>
      <c r="I224" s="276"/>
      <c r="J224" s="276"/>
      <c r="K224" s="276"/>
      <c r="L224" s="276"/>
      <c r="M224" s="1" t="s">
        <v>151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152</v>
      </c>
    </row>
    <row r="226" spans="2:13" ht="22.5" thickTop="1" thickBot="1" x14ac:dyDescent="0.3">
      <c r="B226" s="123" t="str">
        <f>C226</f>
        <v>Dinamarca</v>
      </c>
      <c r="C226" s="298" t="s">
        <v>133</v>
      </c>
      <c r="D226" s="299"/>
      <c r="E226" s="299"/>
      <c r="F226" s="299"/>
      <c r="G226" s="299"/>
      <c r="H226" s="299"/>
      <c r="I226" s="299"/>
      <c r="J226" s="299"/>
      <c r="K226" s="299"/>
      <c r="L226" s="299"/>
    </row>
    <row r="227" spans="2:13" ht="22.5" thickTop="1" thickBot="1" x14ac:dyDescent="0.3">
      <c r="B227" s="112"/>
      <c r="C227" s="300">
        <f>$C$7</f>
        <v>2022</v>
      </c>
      <c r="D227" s="301"/>
      <c r="E227" s="302">
        <f>$E$7</f>
        <v>2023</v>
      </c>
      <c r="F227" s="301"/>
      <c r="G227" s="302">
        <f>$G$7</f>
        <v>2024</v>
      </c>
      <c r="H227" s="301"/>
      <c r="I227" s="302">
        <f>$I$7</f>
        <v>2025</v>
      </c>
      <c r="J227" s="301"/>
      <c r="K227" s="302">
        <f>$K$7</f>
        <v>2026</v>
      </c>
      <c r="L227" s="303"/>
    </row>
    <row r="228" spans="2:13" ht="16.5" thickTop="1" thickBot="1" x14ac:dyDescent="0.3">
      <c r="B228" s="87"/>
      <c r="C228" s="113" t="s">
        <v>74</v>
      </c>
      <c r="D228" s="114" t="str">
        <f>CONCATENATE("var. ",RIGHT(C227,2),"/",RIGHT(C227-1,2))</f>
        <v>var. 22/21</v>
      </c>
      <c r="E228" s="115" t="s">
        <v>74</v>
      </c>
      <c r="F228" s="114" t="s">
        <v>253</v>
      </c>
      <c r="G228" s="115" t="s">
        <v>74</v>
      </c>
      <c r="H228" s="114" t="s">
        <v>253</v>
      </c>
      <c r="I228" s="115" t="s">
        <v>74</v>
      </c>
      <c r="J228" s="114" t="s">
        <v>253</v>
      </c>
      <c r="K228" s="115" t="s">
        <v>74</v>
      </c>
      <c r="L228" s="114" t="s">
        <v>275</v>
      </c>
    </row>
    <row r="229" spans="2:13" x14ac:dyDescent="0.25">
      <c r="B229" s="116" t="s">
        <v>76</v>
      </c>
      <c r="C229" s="117">
        <v>3569</v>
      </c>
      <c r="D229" s="118" t="s">
        <v>233</v>
      </c>
      <c r="E229" s="117">
        <v>7297</v>
      </c>
      <c r="F229" s="118">
        <f t="shared" ref="F229:J241" si="23">IFERROR(E229/C229-1,"-")</f>
        <v>1.044550294200056</v>
      </c>
      <c r="G229" s="117">
        <v>1790</v>
      </c>
      <c r="H229" s="118">
        <f t="shared" si="23"/>
        <v>-0.75469370974373029</v>
      </c>
      <c r="I229" s="117">
        <v>3190</v>
      </c>
      <c r="J229" s="118">
        <f t="shared" si="23"/>
        <v>0.78212290502793302</v>
      </c>
      <c r="K229" s="117">
        <v>1959</v>
      </c>
      <c r="L229" s="118">
        <f t="shared" ref="L229:L233" si="24">IFERROR(K229/I229-1,"-")</f>
        <v>-0.38589341692789969</v>
      </c>
    </row>
    <row r="230" spans="2:13" x14ac:dyDescent="0.25">
      <c r="B230" s="116" t="s">
        <v>78</v>
      </c>
      <c r="C230" s="117">
        <v>1552</v>
      </c>
      <c r="D230" s="118" t="s">
        <v>233</v>
      </c>
      <c r="E230" s="117">
        <v>7450</v>
      </c>
      <c r="F230" s="118">
        <f t="shared" si="23"/>
        <v>3.8002577319587632</v>
      </c>
      <c r="G230" s="117">
        <v>5887</v>
      </c>
      <c r="H230" s="118">
        <f t="shared" si="23"/>
        <v>-0.20979865771812078</v>
      </c>
      <c r="I230" s="117">
        <v>2893</v>
      </c>
      <c r="J230" s="118">
        <f t="shared" si="23"/>
        <v>-0.50857822320366908</v>
      </c>
      <c r="K230" s="117">
        <v>2077</v>
      </c>
      <c r="L230" s="118">
        <f t="shared" si="24"/>
        <v>-0.28206014517801592</v>
      </c>
    </row>
    <row r="231" spans="2:13" x14ac:dyDescent="0.25">
      <c r="B231" s="116" t="s">
        <v>80</v>
      </c>
      <c r="C231" s="117">
        <v>1554</v>
      </c>
      <c r="D231" s="118" t="s">
        <v>233</v>
      </c>
      <c r="E231" s="117">
        <v>6912</v>
      </c>
      <c r="F231" s="118">
        <f t="shared" si="23"/>
        <v>3.4478764478764479</v>
      </c>
      <c r="G231" s="117">
        <v>8571</v>
      </c>
      <c r="H231" s="118">
        <f t="shared" si="23"/>
        <v>0.24001736111111116</v>
      </c>
      <c r="I231" s="117">
        <v>3058</v>
      </c>
      <c r="J231" s="118">
        <f t="shared" si="23"/>
        <v>-0.6432154941080388</v>
      </c>
      <c r="K231" s="117">
        <v>2590</v>
      </c>
      <c r="L231" s="118">
        <f t="shared" si="24"/>
        <v>-0.15304120340091565</v>
      </c>
    </row>
    <row r="232" spans="2:13" x14ac:dyDescent="0.25">
      <c r="B232" s="116" t="s">
        <v>82</v>
      </c>
      <c r="C232" s="117">
        <v>784</v>
      </c>
      <c r="D232" s="118">
        <v>783</v>
      </c>
      <c r="E232" s="117">
        <v>1233</v>
      </c>
      <c r="F232" s="118">
        <f t="shared" si="23"/>
        <v>0.57270408163265296</v>
      </c>
      <c r="G232" s="117">
        <v>998</v>
      </c>
      <c r="H232" s="118">
        <f t="shared" si="23"/>
        <v>-0.19059205190592055</v>
      </c>
      <c r="I232" s="117">
        <v>1611</v>
      </c>
      <c r="J232" s="118">
        <f t="shared" si="23"/>
        <v>0.61422845691382766</v>
      </c>
      <c r="K232" s="117">
        <v>1154</v>
      </c>
      <c r="L232" s="118">
        <f t="shared" si="24"/>
        <v>-0.28367473618870265</v>
      </c>
    </row>
    <row r="233" spans="2:13" x14ac:dyDescent="0.25">
      <c r="B233" s="116" t="s">
        <v>84</v>
      </c>
      <c r="C233" s="117">
        <v>14</v>
      </c>
      <c r="D233" s="118">
        <v>13</v>
      </c>
      <c r="E233" s="117">
        <v>3</v>
      </c>
      <c r="F233" s="118">
        <f t="shared" si="23"/>
        <v>-0.7857142857142857</v>
      </c>
      <c r="G233" s="117">
        <v>0</v>
      </c>
      <c r="H233" s="118">
        <f t="shared" si="23"/>
        <v>-1</v>
      </c>
      <c r="I233" s="117">
        <v>0</v>
      </c>
      <c r="J233" s="118" t="str">
        <f t="shared" si="23"/>
        <v>-</v>
      </c>
      <c r="K233" s="117">
        <v>120</v>
      </c>
      <c r="L233" s="118" t="str">
        <f t="shared" si="24"/>
        <v>-</v>
      </c>
    </row>
    <row r="234" spans="2:13" x14ac:dyDescent="0.25">
      <c r="B234" s="116" t="s">
        <v>86</v>
      </c>
      <c r="C234" s="117">
        <v>172</v>
      </c>
      <c r="D234" s="118" t="s">
        <v>233</v>
      </c>
      <c r="E234" s="117">
        <v>0</v>
      </c>
      <c r="F234" s="118">
        <f t="shared" si="23"/>
        <v>-1</v>
      </c>
      <c r="G234" s="117">
        <v>4</v>
      </c>
      <c r="H234" s="118" t="str">
        <f t="shared" si="23"/>
        <v>-</v>
      </c>
      <c r="I234" s="117">
        <v>74</v>
      </c>
      <c r="J234" s="118">
        <f t="shared" si="23"/>
        <v>17.5</v>
      </c>
      <c r="K234" s="117"/>
      <c r="L234" s="118"/>
    </row>
    <row r="235" spans="2:13" x14ac:dyDescent="0.25">
      <c r="B235" s="116" t="s">
        <v>88</v>
      </c>
      <c r="C235" s="117">
        <v>91</v>
      </c>
      <c r="D235" s="118" t="s">
        <v>233</v>
      </c>
      <c r="E235" s="117">
        <v>54</v>
      </c>
      <c r="F235" s="118">
        <f t="shared" si="23"/>
        <v>-0.40659340659340659</v>
      </c>
      <c r="G235" s="117">
        <v>80</v>
      </c>
      <c r="H235" s="118">
        <f t="shared" si="23"/>
        <v>0.4814814814814814</v>
      </c>
      <c r="I235" s="117">
        <v>745</v>
      </c>
      <c r="J235" s="118">
        <f t="shared" si="23"/>
        <v>8.3125</v>
      </c>
      <c r="K235" s="117"/>
      <c r="L235" s="118"/>
    </row>
    <row r="236" spans="2:13" x14ac:dyDescent="0.25">
      <c r="B236" s="116" t="s">
        <v>90</v>
      </c>
      <c r="C236" s="117">
        <v>46</v>
      </c>
      <c r="D236" s="118" t="s">
        <v>233</v>
      </c>
      <c r="E236" s="117">
        <v>30</v>
      </c>
      <c r="F236" s="118">
        <f t="shared" si="23"/>
        <v>-0.34782608695652173</v>
      </c>
      <c r="G236" s="117">
        <v>0</v>
      </c>
      <c r="H236" s="118">
        <f t="shared" si="23"/>
        <v>-1</v>
      </c>
      <c r="I236" s="117">
        <v>24</v>
      </c>
      <c r="J236" s="118" t="str">
        <f t="shared" si="23"/>
        <v>-</v>
      </c>
      <c r="K236" s="117"/>
      <c r="L236" s="118"/>
    </row>
    <row r="237" spans="2:13" x14ac:dyDescent="0.25">
      <c r="B237" s="116" t="s">
        <v>92</v>
      </c>
      <c r="C237" s="117">
        <v>84</v>
      </c>
      <c r="D237" s="118">
        <v>0.27272727272727271</v>
      </c>
      <c r="E237" s="117">
        <v>12</v>
      </c>
      <c r="F237" s="118">
        <f t="shared" si="23"/>
        <v>-0.85714285714285721</v>
      </c>
      <c r="G237" s="117">
        <v>181</v>
      </c>
      <c r="H237" s="118">
        <f t="shared" si="23"/>
        <v>14.083333333333334</v>
      </c>
      <c r="I237" s="117">
        <v>640</v>
      </c>
      <c r="J237" s="118">
        <f t="shared" si="23"/>
        <v>2.5359116022099446</v>
      </c>
      <c r="K237" s="117"/>
      <c r="L237" s="118"/>
    </row>
    <row r="238" spans="2:13" x14ac:dyDescent="0.25">
      <c r="B238" s="116" t="s">
        <v>94</v>
      </c>
      <c r="C238" s="117">
        <v>2187</v>
      </c>
      <c r="D238" s="118">
        <v>2.5503246753246751</v>
      </c>
      <c r="E238" s="117">
        <v>1351</v>
      </c>
      <c r="F238" s="118">
        <f t="shared" si="23"/>
        <v>-0.38225880201188844</v>
      </c>
      <c r="G238" s="117">
        <v>1750</v>
      </c>
      <c r="H238" s="118">
        <f t="shared" si="23"/>
        <v>0.29533678756476678</v>
      </c>
      <c r="I238" s="117">
        <v>598</v>
      </c>
      <c r="J238" s="118">
        <f t="shared" si="23"/>
        <v>-0.65828571428571436</v>
      </c>
      <c r="K238" s="117"/>
      <c r="L238" s="118"/>
    </row>
    <row r="239" spans="2:13" x14ac:dyDescent="0.25">
      <c r="B239" s="116" t="s">
        <v>96</v>
      </c>
      <c r="C239" s="117">
        <v>5199</v>
      </c>
      <c r="D239" s="118">
        <v>-0.43186536990492841</v>
      </c>
      <c r="E239" s="117">
        <v>1099</v>
      </c>
      <c r="F239" s="118">
        <f t="shared" si="23"/>
        <v>-0.78861319484516257</v>
      </c>
      <c r="G239" s="117">
        <v>2349</v>
      </c>
      <c r="H239" s="118">
        <f t="shared" si="23"/>
        <v>1.1373976342129208</v>
      </c>
      <c r="I239" s="117">
        <v>1437</v>
      </c>
      <c r="J239" s="118">
        <f t="shared" si="23"/>
        <v>-0.38825031928480203</v>
      </c>
      <c r="K239" s="117"/>
      <c r="L239" s="118"/>
    </row>
    <row r="240" spans="2:13" x14ac:dyDescent="0.25">
      <c r="B240" s="116" t="s">
        <v>98</v>
      </c>
      <c r="C240" s="117">
        <v>5705</v>
      </c>
      <c r="D240" s="118">
        <v>0.24863208579557883</v>
      </c>
      <c r="E240" s="117">
        <v>1190</v>
      </c>
      <c r="F240" s="118">
        <f t="shared" si="23"/>
        <v>-0.79141104294478526</v>
      </c>
      <c r="G240" s="117">
        <v>2710</v>
      </c>
      <c r="H240" s="118">
        <f t="shared" si="23"/>
        <v>1.2773109243697478</v>
      </c>
      <c r="I240" s="117">
        <v>1974</v>
      </c>
      <c r="J240" s="118">
        <f t="shared" si="23"/>
        <v>-0.27158671586715866</v>
      </c>
      <c r="K240" s="117"/>
      <c r="L240" s="118"/>
    </row>
    <row r="241" spans="2:13" ht="15.75" x14ac:dyDescent="0.25">
      <c r="B241" s="119" t="s">
        <v>32</v>
      </c>
      <c r="C241" s="120">
        <v>20957</v>
      </c>
      <c r="D241" s="121">
        <v>0.45494307136906409</v>
      </c>
      <c r="E241" s="120">
        <v>26631</v>
      </c>
      <c r="F241" s="121">
        <f t="shared" si="23"/>
        <v>0.27074485851982621</v>
      </c>
      <c r="G241" s="120">
        <v>24320</v>
      </c>
      <c r="H241" s="121">
        <f t="shared" si="23"/>
        <v>-8.677856633246972E-2</v>
      </c>
      <c r="I241" s="120">
        <v>16244</v>
      </c>
      <c r="J241" s="121">
        <f t="shared" si="23"/>
        <v>-0.33207236842105259</v>
      </c>
      <c r="K241" s="120">
        <v>7900</v>
      </c>
      <c r="L241" s="121">
        <v>-0.26525297619047616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L244" s="81"/>
    </row>
    <row r="250" spans="2:13" ht="48.75" customHeight="1" thickBot="1" x14ac:dyDescent="0.3">
      <c r="B250" s="276" t="s">
        <v>285</v>
      </c>
      <c r="C250" s="276"/>
      <c r="D250" s="276"/>
      <c r="E250" s="276"/>
      <c r="F250" s="276"/>
      <c r="G250" s="276"/>
      <c r="H250" s="276"/>
      <c r="I250" s="276"/>
      <c r="J250" s="276"/>
      <c r="K250" s="276"/>
      <c r="L250" s="276"/>
      <c r="M250" s="1" t="s">
        <v>151</v>
      </c>
    </row>
    <row r="251" spans="2:13" ht="10.5" customHeight="1" thickBot="1" x14ac:dyDescent="0.3">
      <c r="B251" s="109"/>
      <c r="C251" s="110"/>
      <c r="D251" s="109"/>
      <c r="E251" s="109"/>
      <c r="F251" s="109"/>
      <c r="G251" s="109"/>
      <c r="H251" s="109"/>
      <c r="I251" s="109"/>
      <c r="J251" s="109"/>
      <c r="K251" s="4"/>
      <c r="L251" s="4"/>
      <c r="M251" s="1" t="s">
        <v>152</v>
      </c>
    </row>
    <row r="252" spans="2:13" ht="22.5" thickTop="1" thickBot="1" x14ac:dyDescent="0.3">
      <c r="B252" s="123" t="str">
        <f>C252</f>
        <v>Suecia</v>
      </c>
      <c r="C252" s="298" t="s">
        <v>136</v>
      </c>
      <c r="D252" s="299"/>
      <c r="E252" s="299"/>
      <c r="F252" s="299"/>
      <c r="G252" s="299"/>
      <c r="H252" s="299"/>
      <c r="I252" s="299"/>
      <c r="J252" s="299"/>
      <c r="K252" s="299"/>
      <c r="L252" s="299"/>
    </row>
    <row r="253" spans="2:13" ht="22.5" thickTop="1" thickBot="1" x14ac:dyDescent="0.3">
      <c r="B253" s="112"/>
      <c r="C253" s="300">
        <f>$C$7</f>
        <v>2022</v>
      </c>
      <c r="D253" s="301"/>
      <c r="E253" s="302">
        <f>$E$7</f>
        <v>2023</v>
      </c>
      <c r="F253" s="301"/>
      <c r="G253" s="302">
        <f>$G$7</f>
        <v>2024</v>
      </c>
      <c r="H253" s="301"/>
      <c r="I253" s="302">
        <f>$I$7</f>
        <v>2025</v>
      </c>
      <c r="J253" s="301"/>
      <c r="K253" s="302">
        <f>$K$7</f>
        <v>2026</v>
      </c>
      <c r="L253" s="303"/>
    </row>
    <row r="254" spans="2:13" ht="16.5" thickTop="1" thickBot="1" x14ac:dyDescent="0.3">
      <c r="B254" s="87"/>
      <c r="C254" s="113" t="s">
        <v>74</v>
      </c>
      <c r="D254" s="114" t="str">
        <f>CONCATENATE("var. ",RIGHT(C253,2),"/",RIGHT(C253-1,2))</f>
        <v>var. 22/21</v>
      </c>
      <c r="E254" s="115" t="s">
        <v>74</v>
      </c>
      <c r="F254" s="114" t="s">
        <v>253</v>
      </c>
      <c r="G254" s="115" t="s">
        <v>74</v>
      </c>
      <c r="H254" s="114" t="s">
        <v>253</v>
      </c>
      <c r="I254" s="115" t="s">
        <v>74</v>
      </c>
      <c r="J254" s="114" t="s">
        <v>253</v>
      </c>
      <c r="K254" s="115" t="s">
        <v>74</v>
      </c>
      <c r="L254" s="114" t="s">
        <v>275</v>
      </c>
    </row>
    <row r="255" spans="2:13" x14ac:dyDescent="0.25">
      <c r="B255" s="116" t="s">
        <v>76</v>
      </c>
      <c r="C255" s="117">
        <v>1402</v>
      </c>
      <c r="D255" s="118" t="s">
        <v>233</v>
      </c>
      <c r="E255" s="117">
        <v>2617</v>
      </c>
      <c r="F255" s="118">
        <f t="shared" ref="F255:J267" si="25">IFERROR(E255/C255-1,"-")</f>
        <v>0.86661911554921534</v>
      </c>
      <c r="G255" s="117">
        <v>2993</v>
      </c>
      <c r="H255" s="118">
        <f t="shared" si="25"/>
        <v>0.14367596484524259</v>
      </c>
      <c r="I255" s="117">
        <v>4942</v>
      </c>
      <c r="J255" s="118">
        <f t="shared" si="25"/>
        <v>0.65118610090210494</v>
      </c>
      <c r="K255" s="117">
        <v>4913</v>
      </c>
      <c r="L255" s="118">
        <f t="shared" ref="L255:L259" si="26">IFERROR(K255/I255-1,"-")</f>
        <v>-5.8680696074463468E-3</v>
      </c>
    </row>
    <row r="256" spans="2:13" x14ac:dyDescent="0.25">
      <c r="B256" s="116" t="s">
        <v>78</v>
      </c>
      <c r="C256" s="117">
        <v>636</v>
      </c>
      <c r="D256" s="118" t="s">
        <v>233</v>
      </c>
      <c r="E256" s="117">
        <v>1381</v>
      </c>
      <c r="F256" s="118">
        <f t="shared" si="25"/>
        <v>1.1713836477987423</v>
      </c>
      <c r="G256" s="117">
        <v>3151</v>
      </c>
      <c r="H256" s="118">
        <f t="shared" si="25"/>
        <v>1.281679942070963</v>
      </c>
      <c r="I256" s="117">
        <v>3861</v>
      </c>
      <c r="J256" s="118">
        <f t="shared" si="25"/>
        <v>0.22532529355760067</v>
      </c>
      <c r="K256" s="117">
        <v>3556</v>
      </c>
      <c r="L256" s="118">
        <f t="shared" si="26"/>
        <v>-7.899507899507896E-2</v>
      </c>
    </row>
    <row r="257" spans="2:12" x14ac:dyDescent="0.25">
      <c r="B257" s="116" t="s">
        <v>80</v>
      </c>
      <c r="C257" s="117">
        <v>28</v>
      </c>
      <c r="D257" s="118" t="s">
        <v>233</v>
      </c>
      <c r="E257" s="117">
        <v>1461</v>
      </c>
      <c r="F257" s="118">
        <f t="shared" si="25"/>
        <v>51.178571428571431</v>
      </c>
      <c r="G257" s="117">
        <v>2829</v>
      </c>
      <c r="H257" s="118">
        <f t="shared" si="25"/>
        <v>0.93634496919917853</v>
      </c>
      <c r="I257" s="117">
        <v>3621</v>
      </c>
      <c r="J257" s="118">
        <f t="shared" si="25"/>
        <v>0.27995758218451749</v>
      </c>
      <c r="K257" s="117">
        <v>3979</v>
      </c>
      <c r="L257" s="118">
        <f t="shared" si="26"/>
        <v>9.8867716100524694E-2</v>
      </c>
    </row>
    <row r="258" spans="2:12" x14ac:dyDescent="0.25">
      <c r="B258" s="116" t="s">
        <v>82</v>
      </c>
      <c r="C258" s="117">
        <v>2</v>
      </c>
      <c r="D258" s="118" t="s">
        <v>233</v>
      </c>
      <c r="E258" s="117">
        <v>1118</v>
      </c>
      <c r="F258" s="118">
        <f t="shared" si="25"/>
        <v>558</v>
      </c>
      <c r="G258" s="117">
        <v>2595</v>
      </c>
      <c r="H258" s="118">
        <f t="shared" si="25"/>
        <v>1.321109123434705</v>
      </c>
      <c r="I258" s="117">
        <v>1604</v>
      </c>
      <c r="J258" s="118">
        <f t="shared" si="25"/>
        <v>-0.38188824662813103</v>
      </c>
      <c r="K258" s="117">
        <v>1447</v>
      </c>
      <c r="L258" s="118">
        <f t="shared" si="26"/>
        <v>-9.7880299251870362E-2</v>
      </c>
    </row>
    <row r="259" spans="2:12" x14ac:dyDescent="0.25">
      <c r="B259" s="116" t="s">
        <v>84</v>
      </c>
      <c r="C259" s="117">
        <v>44</v>
      </c>
      <c r="D259" s="118" t="s">
        <v>233</v>
      </c>
      <c r="E259" s="117">
        <v>59</v>
      </c>
      <c r="F259" s="118">
        <f t="shared" si="25"/>
        <v>0.34090909090909083</v>
      </c>
      <c r="G259" s="117">
        <v>157</v>
      </c>
      <c r="H259" s="118">
        <f t="shared" si="25"/>
        <v>1.6610169491525424</v>
      </c>
      <c r="I259" s="117">
        <v>34</v>
      </c>
      <c r="J259" s="118">
        <f t="shared" si="25"/>
        <v>-0.78343949044585992</v>
      </c>
      <c r="K259" s="117">
        <v>56</v>
      </c>
      <c r="L259" s="118">
        <f t="shared" si="26"/>
        <v>0.64705882352941169</v>
      </c>
    </row>
    <row r="260" spans="2:12" x14ac:dyDescent="0.25">
      <c r="B260" s="116" t="s">
        <v>86</v>
      </c>
      <c r="C260" s="117">
        <v>435</v>
      </c>
      <c r="D260" s="118" t="s">
        <v>233</v>
      </c>
      <c r="E260" s="117">
        <v>8</v>
      </c>
      <c r="F260" s="118">
        <f t="shared" si="25"/>
        <v>-0.98160919540229885</v>
      </c>
      <c r="G260" s="117">
        <v>77</v>
      </c>
      <c r="H260" s="118">
        <f t="shared" si="25"/>
        <v>8.625</v>
      </c>
      <c r="I260" s="117">
        <v>411</v>
      </c>
      <c r="J260" s="118">
        <f t="shared" si="25"/>
        <v>4.337662337662338</v>
      </c>
      <c r="K260" s="117"/>
      <c r="L260" s="118"/>
    </row>
    <row r="261" spans="2:12" x14ac:dyDescent="0.25">
      <c r="B261" s="116" t="s">
        <v>88</v>
      </c>
      <c r="C261" s="117">
        <v>31</v>
      </c>
      <c r="D261" s="118" t="s">
        <v>233</v>
      </c>
      <c r="E261" s="117">
        <v>68</v>
      </c>
      <c r="F261" s="118">
        <f t="shared" si="25"/>
        <v>1.193548387096774</v>
      </c>
      <c r="G261" s="117">
        <v>0</v>
      </c>
      <c r="H261" s="118">
        <f t="shared" si="25"/>
        <v>-1</v>
      </c>
      <c r="I261" s="117">
        <v>476</v>
      </c>
      <c r="J261" s="118" t="str">
        <f t="shared" si="25"/>
        <v>-</v>
      </c>
      <c r="K261" s="117"/>
      <c r="L261" s="118"/>
    </row>
    <row r="262" spans="2:12" x14ac:dyDescent="0.25">
      <c r="B262" s="116" t="s">
        <v>90</v>
      </c>
      <c r="C262" s="117">
        <v>195</v>
      </c>
      <c r="D262" s="118" t="s">
        <v>233</v>
      </c>
      <c r="E262" s="117">
        <v>68</v>
      </c>
      <c r="F262" s="118">
        <f t="shared" si="25"/>
        <v>-0.6512820512820513</v>
      </c>
      <c r="G262" s="117">
        <v>0</v>
      </c>
      <c r="H262" s="118">
        <f t="shared" si="25"/>
        <v>-1</v>
      </c>
      <c r="I262" s="117">
        <v>260</v>
      </c>
      <c r="J262" s="118" t="str">
        <f t="shared" si="25"/>
        <v>-</v>
      </c>
      <c r="K262" s="117"/>
      <c r="L262" s="118"/>
    </row>
    <row r="263" spans="2:12" x14ac:dyDescent="0.25">
      <c r="B263" s="116" t="s">
        <v>92</v>
      </c>
      <c r="C263" s="117">
        <v>23</v>
      </c>
      <c r="D263" s="118">
        <v>-0.70512820512820507</v>
      </c>
      <c r="E263" s="117">
        <v>24</v>
      </c>
      <c r="F263" s="118">
        <f t="shared" si="25"/>
        <v>4.3478260869565188E-2</v>
      </c>
      <c r="G263" s="117">
        <v>412</v>
      </c>
      <c r="H263" s="118">
        <f t="shared" si="25"/>
        <v>16.166666666666668</v>
      </c>
      <c r="I263" s="117">
        <v>185</v>
      </c>
      <c r="J263" s="118">
        <f t="shared" si="25"/>
        <v>-0.55097087378640774</v>
      </c>
      <c r="K263" s="117"/>
      <c r="L263" s="118"/>
    </row>
    <row r="264" spans="2:12" x14ac:dyDescent="0.25">
      <c r="B264" s="116" t="s">
        <v>94</v>
      </c>
      <c r="C264" s="117">
        <v>292</v>
      </c>
      <c r="D264" s="118">
        <v>1.2121212121212119</v>
      </c>
      <c r="E264" s="117">
        <v>280</v>
      </c>
      <c r="F264" s="118">
        <f t="shared" si="25"/>
        <v>-4.1095890410958957E-2</v>
      </c>
      <c r="G264" s="117">
        <v>920</v>
      </c>
      <c r="H264" s="118">
        <f t="shared" si="25"/>
        <v>2.2857142857142856</v>
      </c>
      <c r="I264" s="117">
        <v>1345</v>
      </c>
      <c r="J264" s="118">
        <f t="shared" si="25"/>
        <v>0.46195652173913038</v>
      </c>
      <c r="K264" s="117"/>
      <c r="L264" s="118"/>
    </row>
    <row r="265" spans="2:12" x14ac:dyDescent="0.25">
      <c r="B265" s="116" t="s">
        <v>96</v>
      </c>
      <c r="C265" s="117">
        <v>1064</v>
      </c>
      <c r="D265" s="118">
        <v>1.0075471698113208</v>
      </c>
      <c r="E265" s="117">
        <v>135</v>
      </c>
      <c r="F265" s="118">
        <f t="shared" si="25"/>
        <v>-0.87312030075187974</v>
      </c>
      <c r="G265" s="117">
        <v>2687</v>
      </c>
      <c r="H265" s="118">
        <f t="shared" si="25"/>
        <v>18.903703703703705</v>
      </c>
      <c r="I265" s="117">
        <v>3766</v>
      </c>
      <c r="J265" s="118">
        <f t="shared" si="25"/>
        <v>0.40156308150353559</v>
      </c>
      <c r="K265" s="117"/>
      <c r="L265" s="118"/>
    </row>
    <row r="266" spans="2:12" x14ac:dyDescent="0.25">
      <c r="B266" s="116" t="s">
        <v>98</v>
      </c>
      <c r="C266" s="117">
        <v>1948</v>
      </c>
      <c r="D266" s="118">
        <v>1.119695321001088</v>
      </c>
      <c r="E266" s="117">
        <v>291</v>
      </c>
      <c r="F266" s="118">
        <f t="shared" si="25"/>
        <v>-0.85061601642710472</v>
      </c>
      <c r="G266" s="117">
        <v>5685</v>
      </c>
      <c r="H266" s="118">
        <f t="shared" si="25"/>
        <v>18.536082474226806</v>
      </c>
      <c r="I266" s="117">
        <v>3867</v>
      </c>
      <c r="J266" s="118">
        <f t="shared" si="25"/>
        <v>-0.3197889182058048</v>
      </c>
      <c r="K266" s="117"/>
      <c r="L266" s="118"/>
    </row>
    <row r="267" spans="2:12" ht="15.75" x14ac:dyDescent="0.25">
      <c r="B267" s="119" t="s">
        <v>32</v>
      </c>
      <c r="C267" s="120">
        <v>6100</v>
      </c>
      <c r="D267" s="121">
        <v>2.676913803496082</v>
      </c>
      <c r="E267" s="120">
        <v>7510</v>
      </c>
      <c r="F267" s="121">
        <f t="shared" si="25"/>
        <v>0.23114754098360657</v>
      </c>
      <c r="G267" s="120">
        <v>21506</v>
      </c>
      <c r="H267" s="121">
        <f t="shared" si="25"/>
        <v>1.863648468708389</v>
      </c>
      <c r="I267" s="120">
        <v>24372</v>
      </c>
      <c r="J267" s="121">
        <f t="shared" si="25"/>
        <v>0.13326513531107609</v>
      </c>
      <c r="K267" s="120">
        <v>13951</v>
      </c>
      <c r="L267" s="121">
        <v>-7.8936139951643058E-3</v>
      </c>
    </row>
    <row r="268" spans="2:12" ht="6" customHeight="1" x14ac:dyDescent="0.25"/>
    <row r="269" spans="2:12" x14ac:dyDescent="0.25">
      <c r="B269" s="107" t="s">
        <v>57</v>
      </c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</row>
    <row r="270" spans="2:12" x14ac:dyDescent="0.25">
      <c r="C270" s="122"/>
      <c r="I270" s="122"/>
      <c r="L270" s="81"/>
    </row>
  </sheetData>
  <mergeCells count="84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50:L250"/>
    <mergeCell ref="C252:L252"/>
    <mergeCell ref="C253:D253"/>
    <mergeCell ref="E253:F253"/>
    <mergeCell ref="G253:H253"/>
    <mergeCell ref="I253:J253"/>
    <mergeCell ref="K253:L253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3D76-872E-4D34-825D-62BA47365F2F}">
  <sheetPr>
    <tabColor rgb="FFF29140"/>
  </sheetPr>
  <dimension ref="A4:M49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4" max="4" width="12.140625" bestFit="1" customWidth="1"/>
    <col min="12" max="12" width="13.5703125" bestFit="1" customWidth="1"/>
  </cols>
  <sheetData>
    <row r="4" spans="1:13" ht="48.75" customHeight="1" thickBot="1" x14ac:dyDescent="0.3">
      <c r="B4" s="276" t="s">
        <v>273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137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2">
        <f>E7-1</f>
        <v>2022</v>
      </c>
      <c r="D7" s="301"/>
      <c r="E7" s="302">
        <f>G7-1</f>
        <v>2023</v>
      </c>
      <c r="F7" s="301"/>
      <c r="G7" s="302">
        <f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12913</v>
      </c>
      <c r="D9" s="118">
        <v>-0.79722047738693469</v>
      </c>
      <c r="E9" s="117">
        <v>120145</v>
      </c>
      <c r="F9" s="118">
        <f t="shared" ref="F9:J21" si="0">IFERROR(E9/C9-1,"-")</f>
        <v>8.3041895763958795</v>
      </c>
      <c r="G9" s="117">
        <v>89491</v>
      </c>
      <c r="H9" s="118">
        <f t="shared" si="0"/>
        <v>-0.25514170377460565</v>
      </c>
      <c r="I9" s="117">
        <v>90625</v>
      </c>
      <c r="J9" s="118">
        <f t="shared" si="0"/>
        <v>1.2671665307125934E-2</v>
      </c>
      <c r="K9" s="117">
        <v>92733</v>
      </c>
      <c r="L9" s="118">
        <f t="shared" ref="L9:L13" si="1">IFERROR(K9/I9-1,"-")</f>
        <v>2.3260689655172362E-2</v>
      </c>
    </row>
    <row r="10" spans="1:13" x14ac:dyDescent="0.25">
      <c r="A10" s="1" t="s">
        <v>77</v>
      </c>
      <c r="B10" s="116" t="s">
        <v>78</v>
      </c>
      <c r="C10" s="117">
        <v>12940</v>
      </c>
      <c r="D10" s="118">
        <v>-0.79848631139626869</v>
      </c>
      <c r="E10" s="117">
        <v>116676</v>
      </c>
      <c r="F10" s="118">
        <f t="shared" si="0"/>
        <v>8.0166924265842354</v>
      </c>
      <c r="G10" s="117">
        <v>145638</v>
      </c>
      <c r="H10" s="118">
        <f t="shared" si="0"/>
        <v>0.24822585621721682</v>
      </c>
      <c r="I10" s="117">
        <v>91918</v>
      </c>
      <c r="J10" s="118">
        <f t="shared" si="0"/>
        <v>-0.36885977560801442</v>
      </c>
      <c r="K10" s="117">
        <v>95163</v>
      </c>
      <c r="L10" s="118">
        <f t="shared" si="1"/>
        <v>3.5303205030570828E-2</v>
      </c>
    </row>
    <row r="11" spans="1:13" x14ac:dyDescent="0.25">
      <c r="A11" s="1" t="s">
        <v>79</v>
      </c>
      <c r="B11" s="116" t="s">
        <v>80</v>
      </c>
      <c r="C11" s="117">
        <v>19186</v>
      </c>
      <c r="D11" s="118">
        <v>-4.8313492063492114E-2</v>
      </c>
      <c r="E11" s="117">
        <v>107722</v>
      </c>
      <c r="F11" s="118">
        <f t="shared" si="0"/>
        <v>4.6146148233086626</v>
      </c>
      <c r="G11" s="117">
        <v>129096</v>
      </c>
      <c r="H11" s="118">
        <f t="shared" si="0"/>
        <v>0.19841815042424016</v>
      </c>
      <c r="I11" s="117">
        <v>94245</v>
      </c>
      <c r="J11" s="118">
        <f t="shared" si="0"/>
        <v>-0.26996188882691952</v>
      </c>
      <c r="K11" s="117">
        <v>99833</v>
      </c>
      <c r="L11" s="118">
        <f t="shared" si="1"/>
        <v>5.9292270146957371E-2</v>
      </c>
    </row>
    <row r="12" spans="1:13" x14ac:dyDescent="0.25">
      <c r="A12" s="1" t="s">
        <v>81</v>
      </c>
      <c r="B12" s="116" t="s">
        <v>82</v>
      </c>
      <c r="C12" s="117">
        <v>25955</v>
      </c>
      <c r="D12" s="118" t="s">
        <v>233</v>
      </c>
      <c r="E12" s="117">
        <v>71493</v>
      </c>
      <c r="F12" s="118">
        <f t="shared" si="0"/>
        <v>1.7544981699094588</v>
      </c>
      <c r="G12" s="117">
        <v>122581</v>
      </c>
      <c r="H12" s="118">
        <f t="shared" si="0"/>
        <v>0.71458744212720116</v>
      </c>
      <c r="I12" s="117">
        <v>86514</v>
      </c>
      <c r="J12" s="118">
        <f t="shared" si="0"/>
        <v>-0.29422993775544337</v>
      </c>
      <c r="K12" s="117">
        <v>90584</v>
      </c>
      <c r="L12" s="118">
        <f t="shared" si="1"/>
        <v>4.7044408997387599E-2</v>
      </c>
    </row>
    <row r="13" spans="1:13" x14ac:dyDescent="0.25">
      <c r="A13" s="1" t="s">
        <v>83</v>
      </c>
      <c r="B13" s="116" t="s">
        <v>84</v>
      </c>
      <c r="C13" s="117">
        <v>35027</v>
      </c>
      <c r="D13" s="118" t="s">
        <v>233</v>
      </c>
      <c r="E13" s="117">
        <v>41121</v>
      </c>
      <c r="F13" s="118">
        <f t="shared" si="0"/>
        <v>0.17398007251548808</v>
      </c>
      <c r="G13" s="117">
        <v>124784</v>
      </c>
      <c r="H13" s="118">
        <f t="shared" si="0"/>
        <v>2.03455655261302</v>
      </c>
      <c r="I13" s="117">
        <v>84984</v>
      </c>
      <c r="J13" s="118">
        <f t="shared" si="0"/>
        <v>-0.31895114758302345</v>
      </c>
      <c r="K13" s="117">
        <v>79290</v>
      </c>
      <c r="L13" s="118">
        <f t="shared" si="1"/>
        <v>-6.7000847218299908E-2</v>
      </c>
    </row>
    <row r="14" spans="1:13" x14ac:dyDescent="0.25">
      <c r="A14" s="1" t="s">
        <v>85</v>
      </c>
      <c r="B14" s="116" t="s">
        <v>86</v>
      </c>
      <c r="C14" s="117">
        <v>14068</v>
      </c>
      <c r="D14" s="118" t="s">
        <v>233</v>
      </c>
      <c r="E14" s="117">
        <v>61354</v>
      </c>
      <c r="F14" s="118">
        <f t="shared" si="0"/>
        <v>3.3612453795848731</v>
      </c>
      <c r="G14" s="117">
        <v>78527</v>
      </c>
      <c r="H14" s="118">
        <f t="shared" si="0"/>
        <v>0.27990025100237959</v>
      </c>
      <c r="I14" s="117">
        <v>92544</v>
      </c>
      <c r="J14" s="118">
        <f t="shared" si="0"/>
        <v>0.17849911495409221</v>
      </c>
      <c r="K14" s="117"/>
      <c r="L14" s="118"/>
    </row>
    <row r="15" spans="1:13" x14ac:dyDescent="0.25">
      <c r="A15" s="1" t="s">
        <v>87</v>
      </c>
      <c r="B15" s="116" t="s">
        <v>88</v>
      </c>
      <c r="C15" s="117">
        <v>6598</v>
      </c>
      <c r="D15" s="118" t="s">
        <v>233</v>
      </c>
      <c r="E15" s="117">
        <v>85843</v>
      </c>
      <c r="F15" s="118">
        <f t="shared" si="0"/>
        <v>12.010457714458926</v>
      </c>
      <c r="G15" s="117">
        <v>99510</v>
      </c>
      <c r="H15" s="118">
        <f t="shared" si="0"/>
        <v>0.15920925410342135</v>
      </c>
      <c r="I15" s="117">
        <v>107220</v>
      </c>
      <c r="J15" s="118">
        <f t="shared" si="0"/>
        <v>7.7479650286403468E-2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32683</v>
      </c>
      <c r="D16" s="118">
        <v>0.25975177304964547</v>
      </c>
      <c r="E16" s="117">
        <v>71685</v>
      </c>
      <c r="F16" s="118">
        <f t="shared" si="0"/>
        <v>1.1933421044579751</v>
      </c>
      <c r="G16" s="117">
        <v>168193</v>
      </c>
      <c r="H16" s="118">
        <f t="shared" si="0"/>
        <v>1.3462788588965613</v>
      </c>
      <c r="I16" s="117">
        <v>105506</v>
      </c>
      <c r="J16" s="118">
        <f t="shared" si="0"/>
        <v>-0.37270873341934563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47142</v>
      </c>
      <c r="D17" s="118">
        <v>1.2252537172527731</v>
      </c>
      <c r="E17" s="117">
        <v>66924</v>
      </c>
      <c r="F17" s="118">
        <f t="shared" si="0"/>
        <v>0.41962581137838861</v>
      </c>
      <c r="G17" s="117">
        <v>81749</v>
      </c>
      <c r="H17" s="118">
        <f t="shared" si="0"/>
        <v>0.22151993305839457</v>
      </c>
      <c r="I17" s="117">
        <v>78737</v>
      </c>
      <c r="J17" s="118">
        <f t="shared" si="0"/>
        <v>-3.6844487394341208E-2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74494</v>
      </c>
      <c r="D18" s="118">
        <v>3.7023103143542482</v>
      </c>
      <c r="E18" s="117">
        <v>103075</v>
      </c>
      <c r="F18" s="118">
        <f t="shared" si="0"/>
        <v>0.38366848336778792</v>
      </c>
      <c r="G18" s="117">
        <v>146033</v>
      </c>
      <c r="H18" s="118">
        <f t="shared" si="0"/>
        <v>0.41676449187484832</v>
      </c>
      <c r="I18" s="117">
        <v>99062</v>
      </c>
      <c r="J18" s="118">
        <f t="shared" si="0"/>
        <v>-0.32164647716611994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80598</v>
      </c>
      <c r="D19" s="118">
        <v>4.5692371475953566</v>
      </c>
      <c r="E19" s="117">
        <v>70490</v>
      </c>
      <c r="F19" s="118">
        <f t="shared" si="0"/>
        <v>-0.12541254125412538</v>
      </c>
      <c r="G19" s="117">
        <v>89613</v>
      </c>
      <c r="H19" s="118">
        <f t="shared" si="0"/>
        <v>0.27128670733437366</v>
      </c>
      <c r="I19" s="117">
        <v>86987</v>
      </c>
      <c r="J19" s="118">
        <f t="shared" si="0"/>
        <v>-2.9303784049189319E-2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57766</v>
      </c>
      <c r="D20" s="118">
        <v>-6.6121314019658595E-2</v>
      </c>
      <c r="E20" s="117">
        <v>71642</v>
      </c>
      <c r="F20" s="118">
        <f t="shared" si="0"/>
        <v>0.24021050444898373</v>
      </c>
      <c r="G20" s="117">
        <v>86200</v>
      </c>
      <c r="H20" s="118">
        <f t="shared" si="0"/>
        <v>0.20320482398593009</v>
      </c>
      <c r="I20" s="117">
        <v>85017</v>
      </c>
      <c r="J20" s="118">
        <f t="shared" si="0"/>
        <v>-1.3723897911832927E-2</v>
      </c>
      <c r="K20" s="117"/>
      <c r="L20" s="118"/>
    </row>
    <row r="21" spans="1:13" ht="15.75" x14ac:dyDescent="0.25">
      <c r="A21" s="1"/>
      <c r="B21" s="119" t="s">
        <v>32</v>
      </c>
      <c r="C21" s="120">
        <v>419370</v>
      </c>
      <c r="D21" s="121">
        <v>0.4173651480329863</v>
      </c>
      <c r="E21" s="120">
        <v>988170</v>
      </c>
      <c r="F21" s="121">
        <f t="shared" si="0"/>
        <v>1.3563201945775805</v>
      </c>
      <c r="G21" s="120">
        <v>1361415</v>
      </c>
      <c r="H21" s="121">
        <f t="shared" si="0"/>
        <v>0.37771334891769626</v>
      </c>
      <c r="I21" s="120">
        <v>1103359</v>
      </c>
      <c r="J21" s="121">
        <f t="shared" si="0"/>
        <v>-0.1895498433615026</v>
      </c>
      <c r="K21" s="120">
        <v>457603</v>
      </c>
      <c r="L21" s="121">
        <v>2.0783606893813422E-2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I24" s="122"/>
      <c r="L24" s="81"/>
    </row>
    <row r="26" spans="1:13" ht="48.75" customHeight="1" thickBot="1" x14ac:dyDescent="0.3">
      <c r="B26" s="276" t="s">
        <v>286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142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>C$7</f>
        <v>2022</v>
      </c>
      <c r="D29" s="301"/>
      <c r="E29" s="300">
        <f>E$7</f>
        <v>2023</v>
      </c>
      <c r="F29" s="301"/>
      <c r="G29" s="300">
        <f>G$7</f>
        <v>2024</v>
      </c>
      <c r="H29" s="301"/>
      <c r="I29" s="300">
        <f>I$7</f>
        <v>2025</v>
      </c>
      <c r="J29" s="301"/>
      <c r="K29" s="302">
        <f>K$7</f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13" x14ac:dyDescent="0.25">
      <c r="B31" s="116" t="s">
        <v>76</v>
      </c>
      <c r="C31" s="117">
        <v>52867</v>
      </c>
      <c r="D31" s="118">
        <v>3.263811597709493</v>
      </c>
      <c r="E31" s="117">
        <v>115667</v>
      </c>
      <c r="F31" s="118">
        <f t="shared" ref="F31:H43" si="2">IFERROR(E31/C31-1,"-")</f>
        <v>1.1878865833128418</v>
      </c>
      <c r="G31" s="117">
        <v>69459</v>
      </c>
      <c r="H31" s="118">
        <f t="shared" si="2"/>
        <v>-0.39949164411629934</v>
      </c>
      <c r="I31" s="117">
        <v>70434</v>
      </c>
      <c r="J31" s="118">
        <f t="shared" ref="J31:J43" si="3">IFERROR(I31/G31-1,"-")</f>
        <v>1.4037057832678279E-2</v>
      </c>
      <c r="K31" s="117">
        <v>72761</v>
      </c>
      <c r="L31" s="118">
        <f t="shared" ref="L31:L35" si="4">IFERROR(K31/I31-1,"-")</f>
        <v>3.3038021410114471E-2</v>
      </c>
    </row>
    <row r="32" spans="1:13" x14ac:dyDescent="0.25">
      <c r="B32" s="116" t="s">
        <v>78</v>
      </c>
      <c r="C32" s="117">
        <v>52756</v>
      </c>
      <c r="D32" s="118">
        <v>3.2648342764753435</v>
      </c>
      <c r="E32" s="117">
        <v>111801</v>
      </c>
      <c r="F32" s="118">
        <f t="shared" si="2"/>
        <v>1.1192091894760785</v>
      </c>
      <c r="G32" s="117">
        <v>126419</v>
      </c>
      <c r="H32" s="118">
        <f t="shared" si="2"/>
        <v>0.13075017218092855</v>
      </c>
      <c r="I32" s="117">
        <v>74038</v>
      </c>
      <c r="J32" s="118">
        <f t="shared" si="3"/>
        <v>-0.41434436279356746</v>
      </c>
      <c r="K32" s="117">
        <v>76796</v>
      </c>
      <c r="L32" s="118">
        <f t="shared" si="4"/>
        <v>3.725114130581586E-2</v>
      </c>
    </row>
    <row r="33" spans="2:12" x14ac:dyDescent="0.25">
      <c r="B33" s="116" t="s">
        <v>80</v>
      </c>
      <c r="C33" s="117">
        <v>63892</v>
      </c>
      <c r="D33" s="118">
        <v>2.4650469114377134</v>
      </c>
      <c r="E33" s="117">
        <v>102681</v>
      </c>
      <c r="F33" s="118">
        <f t="shared" si="2"/>
        <v>0.6071026106554811</v>
      </c>
      <c r="G33" s="117">
        <v>108728</v>
      </c>
      <c r="H33" s="118">
        <f t="shared" si="2"/>
        <v>5.8891128835909301E-2</v>
      </c>
      <c r="I33" s="117">
        <v>74795</v>
      </c>
      <c r="J33" s="118">
        <f t="shared" si="3"/>
        <v>-0.31209072180119202</v>
      </c>
      <c r="K33" s="117">
        <v>80542</v>
      </c>
      <c r="L33" s="118">
        <f t="shared" si="4"/>
        <v>7.6836686944314447E-2</v>
      </c>
    </row>
    <row r="34" spans="2:12" x14ac:dyDescent="0.25">
      <c r="B34" s="116" t="s">
        <v>82</v>
      </c>
      <c r="C34" s="117">
        <v>70112</v>
      </c>
      <c r="D34" s="118">
        <v>1.8061636982189313</v>
      </c>
      <c r="E34" s="117">
        <v>64849</v>
      </c>
      <c r="F34" s="118">
        <f t="shared" si="2"/>
        <v>-7.5065609310816961E-2</v>
      </c>
      <c r="G34" s="117">
        <v>105905</v>
      </c>
      <c r="H34" s="118">
        <f t="shared" si="2"/>
        <v>0.63310151274499216</v>
      </c>
      <c r="I34" s="117">
        <v>71549</v>
      </c>
      <c r="J34" s="118">
        <f t="shared" si="3"/>
        <v>-0.32440394693357255</v>
      </c>
      <c r="K34" s="117">
        <v>75877</v>
      </c>
      <c r="L34" s="118">
        <f t="shared" si="4"/>
        <v>6.0490013836671297E-2</v>
      </c>
    </row>
    <row r="35" spans="2:12" x14ac:dyDescent="0.25">
      <c r="B35" s="116" t="s">
        <v>84</v>
      </c>
      <c r="C35" s="117">
        <v>65633</v>
      </c>
      <c r="D35" s="118">
        <v>0.90395103272220934</v>
      </c>
      <c r="E35" s="117">
        <v>37200</v>
      </c>
      <c r="F35" s="118">
        <f t="shared" si="2"/>
        <v>-0.4332119513049838</v>
      </c>
      <c r="G35" s="117">
        <v>106442</v>
      </c>
      <c r="H35" s="118">
        <f t="shared" si="2"/>
        <v>1.8613440860215054</v>
      </c>
      <c r="I35" s="117">
        <v>70234</v>
      </c>
      <c r="J35" s="118">
        <f t="shared" si="3"/>
        <v>-0.34016647563931535</v>
      </c>
      <c r="K35" s="117">
        <v>63209</v>
      </c>
      <c r="L35" s="118">
        <f t="shared" si="4"/>
        <v>-0.10002278098926443</v>
      </c>
    </row>
    <row r="36" spans="2:12" x14ac:dyDescent="0.25">
      <c r="B36" s="116" t="s">
        <v>86</v>
      </c>
      <c r="C36" s="117">
        <v>48479</v>
      </c>
      <c r="D36" s="118">
        <v>2.5777859778597785</v>
      </c>
      <c r="E36" s="117">
        <v>58168</v>
      </c>
      <c r="F36" s="118">
        <f t="shared" si="2"/>
        <v>0.19985973308030291</v>
      </c>
      <c r="G36" s="117">
        <v>60812</v>
      </c>
      <c r="H36" s="118">
        <f t="shared" si="2"/>
        <v>4.5454545454545414E-2</v>
      </c>
      <c r="I36" s="117">
        <v>75337</v>
      </c>
      <c r="J36" s="118">
        <f t="shared" si="3"/>
        <v>0.23885088469381044</v>
      </c>
      <c r="K36" s="117"/>
      <c r="L36" s="118"/>
    </row>
    <row r="37" spans="2:12" x14ac:dyDescent="0.25">
      <c r="B37" s="116" t="s">
        <v>88</v>
      </c>
      <c r="C37" s="117">
        <v>131509</v>
      </c>
      <c r="D37" s="118">
        <v>22.210201200141192</v>
      </c>
      <c r="E37" s="117">
        <v>80085</v>
      </c>
      <c r="F37" s="118">
        <f t="shared" si="2"/>
        <v>-0.39103027169243165</v>
      </c>
      <c r="G37" s="117">
        <v>79640</v>
      </c>
      <c r="H37" s="118">
        <f t="shared" si="2"/>
        <v>-5.5565961166260669E-3</v>
      </c>
      <c r="I37" s="117">
        <v>88465</v>
      </c>
      <c r="J37" s="118">
        <f t="shared" si="3"/>
        <v>0.11081115017579113</v>
      </c>
      <c r="K37" s="117"/>
      <c r="L37" s="118"/>
    </row>
    <row r="38" spans="2:12" x14ac:dyDescent="0.25">
      <c r="B38" s="116" t="s">
        <v>90</v>
      </c>
      <c r="C38" s="117">
        <v>118989</v>
      </c>
      <c r="D38" s="118">
        <v>2.756796009219209</v>
      </c>
      <c r="E38" s="117">
        <v>64414</v>
      </c>
      <c r="F38" s="118">
        <f t="shared" si="2"/>
        <v>-0.4586558421366681</v>
      </c>
      <c r="G38" s="117">
        <v>149093</v>
      </c>
      <c r="H38" s="118">
        <f t="shared" si="2"/>
        <v>1.3146055205390135</v>
      </c>
      <c r="I38" s="117">
        <v>87091</v>
      </c>
      <c r="J38" s="118">
        <f t="shared" si="3"/>
        <v>-0.415861240970401</v>
      </c>
      <c r="K38" s="117"/>
      <c r="L38" s="118"/>
    </row>
    <row r="39" spans="2:12" x14ac:dyDescent="0.25">
      <c r="B39" s="116" t="s">
        <v>92</v>
      </c>
      <c r="C39" s="117">
        <v>71807</v>
      </c>
      <c r="D39" s="118">
        <v>0.80587480823881497</v>
      </c>
      <c r="E39" s="117">
        <v>63598</v>
      </c>
      <c r="F39" s="118">
        <f t="shared" si="2"/>
        <v>-0.11432033088696092</v>
      </c>
      <c r="G39" s="117">
        <v>63472</v>
      </c>
      <c r="H39" s="118">
        <f t="shared" si="2"/>
        <v>-1.9811943771816942E-3</v>
      </c>
      <c r="I39" s="117">
        <v>61432</v>
      </c>
      <c r="J39" s="118">
        <f t="shared" si="3"/>
        <v>-3.2140156289387489E-2</v>
      </c>
      <c r="K39" s="117"/>
      <c r="L39" s="118"/>
    </row>
    <row r="40" spans="2:12" x14ac:dyDescent="0.25">
      <c r="B40" s="116" t="s">
        <v>94</v>
      </c>
      <c r="C40" s="117">
        <v>90510</v>
      </c>
      <c r="D40" s="118">
        <v>0.50311384206593046</v>
      </c>
      <c r="E40" s="117">
        <v>97611</v>
      </c>
      <c r="F40" s="118">
        <f t="shared" si="2"/>
        <v>7.8455419290686113E-2</v>
      </c>
      <c r="G40" s="117">
        <v>127387</v>
      </c>
      <c r="H40" s="118">
        <f t="shared" si="2"/>
        <v>0.30504758684984279</v>
      </c>
      <c r="I40" s="117">
        <v>81701</v>
      </c>
      <c r="J40" s="118">
        <f t="shared" si="3"/>
        <v>-0.35863942160503037</v>
      </c>
      <c r="K40" s="117"/>
      <c r="L40" s="118"/>
    </row>
    <row r="41" spans="2:12" x14ac:dyDescent="0.25">
      <c r="B41" s="116" t="s">
        <v>96</v>
      </c>
      <c r="C41" s="117">
        <v>92633</v>
      </c>
      <c r="D41" s="118">
        <v>0.44890744998670473</v>
      </c>
      <c r="E41" s="117">
        <v>65764</v>
      </c>
      <c r="F41" s="118">
        <f t="shared" si="2"/>
        <v>-0.290058618418922</v>
      </c>
      <c r="G41" s="117">
        <v>71110</v>
      </c>
      <c r="H41" s="118">
        <f t="shared" si="2"/>
        <v>8.1290675749650321E-2</v>
      </c>
      <c r="I41" s="117">
        <v>69847</v>
      </c>
      <c r="J41" s="118">
        <f t="shared" si="3"/>
        <v>-1.7761215018984644E-2</v>
      </c>
      <c r="K41" s="117"/>
      <c r="L41" s="118"/>
    </row>
    <row r="42" spans="2:12" x14ac:dyDescent="0.25">
      <c r="B42" s="116" t="s">
        <v>98</v>
      </c>
      <c r="C42" s="117">
        <v>87824</v>
      </c>
      <c r="D42" s="118">
        <v>1.0058468847067421</v>
      </c>
      <c r="E42" s="117">
        <v>66031</v>
      </c>
      <c r="F42" s="118">
        <f t="shared" si="2"/>
        <v>-0.24814401530333396</v>
      </c>
      <c r="G42" s="117">
        <v>68339</v>
      </c>
      <c r="H42" s="118">
        <f t="shared" si="2"/>
        <v>3.4953279520225422E-2</v>
      </c>
      <c r="I42" s="117">
        <v>67768</v>
      </c>
      <c r="J42" s="118">
        <f t="shared" si="3"/>
        <v>-8.3554046737587262E-3</v>
      </c>
      <c r="K42" s="117"/>
      <c r="L42" s="118"/>
    </row>
    <row r="43" spans="2:12" ht="15.75" x14ac:dyDescent="0.25">
      <c r="B43" s="119" t="s">
        <v>32</v>
      </c>
      <c r="C43" s="120">
        <v>947011</v>
      </c>
      <c r="D43" s="121">
        <v>1.6214909937466957</v>
      </c>
      <c r="E43" s="120">
        <v>927869</v>
      </c>
      <c r="F43" s="121">
        <f t="shared" si="2"/>
        <v>-2.0213070386722043E-2</v>
      </c>
      <c r="G43" s="120">
        <v>1136806</v>
      </c>
      <c r="H43" s="121">
        <f t="shared" si="2"/>
        <v>0.22517941649090556</v>
      </c>
      <c r="I43" s="120">
        <v>892691</v>
      </c>
      <c r="J43" s="121">
        <f t="shared" si="3"/>
        <v>-0.21473760694436872</v>
      </c>
      <c r="K43" s="120">
        <v>369185</v>
      </c>
      <c r="L43" s="121">
        <v>2.2531505331671475E-2</v>
      </c>
    </row>
    <row r="44" spans="2:12" ht="6" customHeight="1" x14ac:dyDescent="0.25"/>
    <row r="45" spans="2:12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9" spans="3:3" x14ac:dyDescent="0.25">
      <c r="C49" s="122"/>
    </row>
  </sheetData>
  <mergeCells count="14"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9E204-37AF-4DF8-B735-4205B2AA1443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4" spans="1:12" ht="42" customHeight="1" thickBot="1" x14ac:dyDescent="0.3">
      <c r="B4" s="276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6"/>
      <c r="D4" s="276"/>
      <c r="E4" s="276"/>
      <c r="F4" s="276"/>
      <c r="G4" s="276"/>
      <c r="H4" s="276"/>
      <c r="I4" s="276"/>
      <c r="J4" s="276"/>
      <c r="K4" s="276"/>
    </row>
    <row r="5" spans="1:12" ht="6" customHeight="1" x14ac:dyDescent="0.25"/>
    <row r="6" spans="1:12" s="146" customFormat="1" ht="72" customHeight="1" x14ac:dyDescent="0.25">
      <c r="B6" s="147"/>
      <c r="C6" s="172" t="s">
        <v>261</v>
      </c>
      <c r="D6" s="172" t="s">
        <v>228</v>
      </c>
      <c r="E6" s="172" t="s">
        <v>229</v>
      </c>
      <c r="F6" s="172" t="s">
        <v>230</v>
      </c>
      <c r="G6" s="172" t="s">
        <v>231</v>
      </c>
      <c r="H6" s="172" t="s">
        <v>232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476054</v>
      </c>
      <c r="D8" s="176">
        <v>2369938</v>
      </c>
      <c r="E8" s="176">
        <v>2470513</v>
      </c>
      <c r="F8" s="176">
        <v>2761397</v>
      </c>
      <c r="G8" s="176">
        <v>2610424</v>
      </c>
      <c r="H8" s="176">
        <v>2553088</v>
      </c>
      <c r="I8" s="177">
        <f>IFERROR(H8/G8-1,"-")</f>
        <v>-2.19642479535892E-2</v>
      </c>
      <c r="J8" s="176">
        <f>H8-G8</f>
        <v>-57336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170404</v>
      </c>
      <c r="D9" s="160">
        <v>362315</v>
      </c>
      <c r="E9" s="160">
        <v>328000</v>
      </c>
      <c r="F9" s="160">
        <v>392023</v>
      </c>
      <c r="G9" s="160">
        <v>367661</v>
      </c>
      <c r="H9" s="160">
        <v>383004</v>
      </c>
      <c r="I9" s="161">
        <f>IFERROR(H9/G9-1,"-")</f>
        <v>4.1731377546163406E-2</v>
      </c>
      <c r="J9" s="160">
        <f t="shared" ref="J9:J19" si="0">H9-G9</f>
        <v>15343</v>
      </c>
      <c r="K9" s="161">
        <f>H9/H$8</f>
        <v>0.15001598064774893</v>
      </c>
      <c r="L9" s="81"/>
    </row>
    <row r="10" spans="1:12" x14ac:dyDescent="0.25">
      <c r="A10" s="162" t="s">
        <v>108</v>
      </c>
      <c r="B10" s="163" t="s">
        <v>108</v>
      </c>
      <c r="C10" s="164">
        <v>102292</v>
      </c>
      <c r="D10" s="164">
        <v>103104</v>
      </c>
      <c r="E10" s="164">
        <v>96371</v>
      </c>
      <c r="F10" s="164">
        <v>136208</v>
      </c>
      <c r="G10" s="164">
        <v>99621</v>
      </c>
      <c r="H10" s="164">
        <v>123166</v>
      </c>
      <c r="I10" s="165">
        <f>IFERROR(H10/G10-1,"-")</f>
        <v>0.23634575039399319</v>
      </c>
      <c r="J10" s="164">
        <f t="shared" si="0"/>
        <v>23545</v>
      </c>
      <c r="K10" s="165">
        <f>H10/H$8</f>
        <v>4.8241972074601423E-2</v>
      </c>
      <c r="L10" s="81"/>
    </row>
    <row r="11" spans="1:12" x14ac:dyDescent="0.25">
      <c r="A11" s="162" t="s">
        <v>105</v>
      </c>
      <c r="B11" s="163" t="s">
        <v>105</v>
      </c>
      <c r="C11" s="164">
        <v>68112</v>
      </c>
      <c r="D11" s="164">
        <v>259211</v>
      </c>
      <c r="E11" s="164">
        <v>231629</v>
      </c>
      <c r="F11" s="164">
        <v>255815</v>
      </c>
      <c r="G11" s="164">
        <v>268040</v>
      </c>
      <c r="H11" s="164">
        <v>259838</v>
      </c>
      <c r="I11" s="165">
        <f>IFERROR(H11/G11-1,"-")</f>
        <v>-3.0599910461125202E-2</v>
      </c>
      <c r="J11" s="164">
        <f t="shared" si="0"/>
        <v>-8202</v>
      </c>
      <c r="K11" s="165">
        <f>H11/H$8</f>
        <v>0.1017740085731475</v>
      </c>
      <c r="L11" s="81"/>
    </row>
    <row r="12" spans="1:12" x14ac:dyDescent="0.25">
      <c r="A12" s="1"/>
      <c r="B12" s="159" t="s">
        <v>112</v>
      </c>
      <c r="C12" s="160">
        <v>305650</v>
      </c>
      <c r="D12" s="160">
        <v>2007623</v>
      </c>
      <c r="E12" s="160">
        <v>2142513</v>
      </c>
      <c r="F12" s="160">
        <v>2369374</v>
      </c>
      <c r="G12" s="160">
        <v>2242763</v>
      </c>
      <c r="H12" s="160">
        <v>2170084</v>
      </c>
      <c r="I12" s="161">
        <f>IFERROR(H12/G12-1,"-")</f>
        <v>-3.2406009908313993E-2</v>
      </c>
      <c r="J12" s="160">
        <f t="shared" si="0"/>
        <v>-72679</v>
      </c>
      <c r="K12" s="161">
        <f>H12/H$8</f>
        <v>0.8499840193522511</v>
      </c>
      <c r="L12" s="81"/>
    </row>
    <row r="13" spans="1:12" s="57" customFormat="1" x14ac:dyDescent="0.25">
      <c r="A13" s="162"/>
      <c r="B13" s="163" t="s">
        <v>115</v>
      </c>
      <c r="C13" s="164">
        <v>14994</v>
      </c>
      <c r="D13" s="164">
        <v>1033439</v>
      </c>
      <c r="E13" s="164">
        <v>1119114</v>
      </c>
      <c r="F13" s="164">
        <v>1240622</v>
      </c>
      <c r="G13" s="164">
        <v>1200271</v>
      </c>
      <c r="H13" s="164">
        <v>1164984</v>
      </c>
      <c r="I13" s="165">
        <f t="shared" ref="I13:I20" si="1">IFERROR(H13/G13-1,"-")</f>
        <v>-2.9399194015351515E-2</v>
      </c>
      <c r="J13" s="164">
        <f t="shared" si="0"/>
        <v>-35287</v>
      </c>
      <c r="K13" s="165">
        <f t="shared" ref="K13:K20" si="2">H13/H$8</f>
        <v>0.45630389551789835</v>
      </c>
      <c r="L13" s="166"/>
    </row>
    <row r="14" spans="1:12" s="57" customFormat="1" x14ac:dyDescent="0.25">
      <c r="A14" s="162"/>
      <c r="B14" s="163" t="s">
        <v>118</v>
      </c>
      <c r="C14" s="164">
        <v>49950</v>
      </c>
      <c r="D14" s="164">
        <v>214787</v>
      </c>
      <c r="E14" s="164">
        <v>236645</v>
      </c>
      <c r="F14" s="164">
        <v>251456</v>
      </c>
      <c r="G14" s="164">
        <v>217730</v>
      </c>
      <c r="H14" s="164">
        <v>200394</v>
      </c>
      <c r="I14" s="165">
        <f t="shared" si="1"/>
        <v>-7.962154962568313E-2</v>
      </c>
      <c r="J14" s="164">
        <f t="shared" si="0"/>
        <v>-17336</v>
      </c>
      <c r="K14" s="165">
        <f t="shared" si="2"/>
        <v>7.8490831495036592E-2</v>
      </c>
      <c r="L14" s="166"/>
    </row>
    <row r="15" spans="1:12" x14ac:dyDescent="0.25">
      <c r="A15" s="162"/>
      <c r="B15" s="163" t="s">
        <v>121</v>
      </c>
      <c r="C15" s="164">
        <v>52639</v>
      </c>
      <c r="D15" s="164">
        <v>108904</v>
      </c>
      <c r="E15" s="164">
        <v>106558</v>
      </c>
      <c r="F15" s="164">
        <v>124791</v>
      </c>
      <c r="G15" s="164">
        <v>125454</v>
      </c>
      <c r="H15" s="164">
        <v>113898</v>
      </c>
      <c r="I15" s="165">
        <f t="shared" si="1"/>
        <v>-9.2113443971495568E-2</v>
      </c>
      <c r="J15" s="164">
        <f t="shared" si="0"/>
        <v>-11556</v>
      </c>
      <c r="K15" s="165">
        <f t="shared" si="2"/>
        <v>4.4611858267321766E-2</v>
      </c>
      <c r="L15" s="81"/>
    </row>
    <row r="16" spans="1:12" x14ac:dyDescent="0.25">
      <c r="A16" s="162"/>
      <c r="B16" s="163" t="s">
        <v>128</v>
      </c>
      <c r="C16" s="164">
        <v>9469</v>
      </c>
      <c r="D16" s="164">
        <v>128308</v>
      </c>
      <c r="E16" s="164">
        <v>104374</v>
      </c>
      <c r="F16" s="164">
        <v>116511</v>
      </c>
      <c r="G16" s="164">
        <v>90709</v>
      </c>
      <c r="H16" s="164">
        <v>89401</v>
      </c>
      <c r="I16" s="165">
        <f t="shared" si="1"/>
        <v>-1.4419737842992442E-2</v>
      </c>
      <c r="J16" s="164">
        <f t="shared" si="0"/>
        <v>-1308</v>
      </c>
      <c r="K16" s="165">
        <f t="shared" si="2"/>
        <v>3.5016811014739795E-2</v>
      </c>
      <c r="L16" s="81"/>
    </row>
    <row r="17" spans="1:12" x14ac:dyDescent="0.25">
      <c r="A17" s="162"/>
      <c r="B17" s="163" t="s">
        <v>124</v>
      </c>
      <c r="C17" s="164">
        <v>24046</v>
      </c>
      <c r="D17" s="164">
        <v>72154</v>
      </c>
      <c r="E17" s="164">
        <v>86039</v>
      </c>
      <c r="F17" s="164">
        <v>83225</v>
      </c>
      <c r="G17" s="164">
        <v>78088</v>
      </c>
      <c r="H17" s="164">
        <v>82578</v>
      </c>
      <c r="I17" s="165">
        <f t="shared" si="1"/>
        <v>5.7499231636102932E-2</v>
      </c>
      <c r="J17" s="164">
        <f t="shared" si="0"/>
        <v>4490</v>
      </c>
      <c r="K17" s="165">
        <f t="shared" si="2"/>
        <v>3.2344361024766871E-2</v>
      </c>
      <c r="L17" s="81"/>
    </row>
    <row r="18" spans="1:12" x14ac:dyDescent="0.25">
      <c r="A18" s="162"/>
      <c r="B18" s="163" t="s">
        <v>133</v>
      </c>
      <c r="C18" s="164">
        <v>545</v>
      </c>
      <c r="D18" s="164">
        <v>8100</v>
      </c>
      <c r="E18" s="164">
        <v>8522</v>
      </c>
      <c r="F18" s="164">
        <v>11723</v>
      </c>
      <c r="G18" s="164">
        <v>11372</v>
      </c>
      <c r="H18" s="164">
        <v>8379</v>
      </c>
      <c r="I18" s="165">
        <f t="shared" si="1"/>
        <v>-0.26319029194512844</v>
      </c>
      <c r="J18" s="164">
        <f t="shared" si="0"/>
        <v>-2993</v>
      </c>
      <c r="K18" s="165">
        <f t="shared" si="2"/>
        <v>3.2819080266720145E-3</v>
      </c>
      <c r="L18" s="81"/>
    </row>
    <row r="19" spans="1:12" x14ac:dyDescent="0.25">
      <c r="A19" s="162" t="s">
        <v>148</v>
      </c>
      <c r="B19" s="163" t="s">
        <v>136</v>
      </c>
      <c r="C19" s="164">
        <v>1556</v>
      </c>
      <c r="D19" s="164">
        <v>3340</v>
      </c>
      <c r="E19" s="164">
        <v>5483</v>
      </c>
      <c r="F19" s="164">
        <v>3337</v>
      </c>
      <c r="G19" s="164">
        <v>2951</v>
      </c>
      <c r="H19" s="164">
        <v>3115</v>
      </c>
      <c r="I19" s="165">
        <f t="shared" si="1"/>
        <v>5.5574381565570929E-2</v>
      </c>
      <c r="J19" s="164">
        <f t="shared" si="0"/>
        <v>164</v>
      </c>
      <c r="K19" s="165">
        <f t="shared" si="2"/>
        <v>1.2200911210267723E-3</v>
      </c>
      <c r="L19" s="81"/>
    </row>
    <row r="20" spans="1:12" x14ac:dyDescent="0.25">
      <c r="A20" s="162" t="s">
        <v>149</v>
      </c>
      <c r="B20" s="168" t="s">
        <v>149</v>
      </c>
      <c r="C20" s="169">
        <f t="shared" ref="C20:H20" si="3">C12-SUM(C13:C19)</f>
        <v>152451</v>
      </c>
      <c r="D20" s="169">
        <f t="shared" si="3"/>
        <v>438591</v>
      </c>
      <c r="E20" s="169">
        <f t="shared" si="3"/>
        <v>475778</v>
      </c>
      <c r="F20" s="169">
        <f t="shared" si="3"/>
        <v>537709</v>
      </c>
      <c r="G20" s="169">
        <f t="shared" si="3"/>
        <v>516188</v>
      </c>
      <c r="H20" s="169">
        <f t="shared" si="3"/>
        <v>507335</v>
      </c>
      <c r="I20" s="170">
        <f t="shared" si="1"/>
        <v>-1.7150728029322604E-2</v>
      </c>
      <c r="J20" s="169">
        <f>H20-G20</f>
        <v>-8853</v>
      </c>
      <c r="K20" s="170">
        <f t="shared" si="2"/>
        <v>0.19871426288478894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187306</v>
      </c>
      <c r="D22" s="176">
        <v>995707</v>
      </c>
      <c r="E22" s="176">
        <v>1038688</v>
      </c>
      <c r="F22" s="176">
        <v>1088673</v>
      </c>
      <c r="G22" s="176">
        <v>990589</v>
      </c>
      <c r="H22" s="176">
        <v>1007222</v>
      </c>
      <c r="I22" s="177">
        <f>IFERROR(H22/G22-1,"-")</f>
        <v>1.6791020291967662E-2</v>
      </c>
      <c r="J22" s="176">
        <f>H22-G22</f>
        <v>16633</v>
      </c>
      <c r="K22" s="177">
        <f>H22/H$8</f>
        <v>0.39451127419031384</v>
      </c>
      <c r="L22" s="81"/>
    </row>
    <row r="23" spans="1:12" x14ac:dyDescent="0.25">
      <c r="A23" s="162" t="s">
        <v>101</v>
      </c>
      <c r="B23" s="159" t="s">
        <v>102</v>
      </c>
      <c r="C23" s="160">
        <v>59583</v>
      </c>
      <c r="D23" s="160">
        <v>79634</v>
      </c>
      <c r="E23" s="160">
        <v>56792</v>
      </c>
      <c r="F23" s="160">
        <v>58856</v>
      </c>
      <c r="G23" s="160">
        <v>53957</v>
      </c>
      <c r="H23" s="160">
        <v>55670</v>
      </c>
      <c r="I23" s="161">
        <f>IFERROR(H23/G23-1,"-")</f>
        <v>3.1747502640991909E-2</v>
      </c>
      <c r="J23" s="160">
        <f t="shared" ref="J23:J33" si="4">H23-G23</f>
        <v>1713</v>
      </c>
      <c r="K23" s="161">
        <f>H23/H$8</f>
        <v>2.1804967161335606E-2</v>
      </c>
      <c r="L23" s="81"/>
    </row>
    <row r="24" spans="1:12" x14ac:dyDescent="0.25">
      <c r="A24" s="162" t="s">
        <v>108</v>
      </c>
      <c r="B24" s="163" t="s">
        <v>108</v>
      </c>
      <c r="C24" s="164">
        <v>30664</v>
      </c>
      <c r="D24" s="164">
        <v>25866</v>
      </c>
      <c r="E24" s="164">
        <v>18964</v>
      </c>
      <c r="F24" s="164">
        <v>18452</v>
      </c>
      <c r="G24" s="164">
        <v>19229</v>
      </c>
      <c r="H24" s="164">
        <v>20952</v>
      </c>
      <c r="I24" s="165">
        <f>IFERROR(H24/G24-1,"-")</f>
        <v>8.9604243590410304E-2</v>
      </c>
      <c r="J24" s="164">
        <f t="shared" si="4"/>
        <v>1723</v>
      </c>
      <c r="K24" s="165">
        <f>H24/H$8</f>
        <v>8.206532638122932E-3</v>
      </c>
      <c r="L24" s="81"/>
    </row>
    <row r="25" spans="1:12" x14ac:dyDescent="0.25">
      <c r="A25" s="162" t="s">
        <v>105</v>
      </c>
      <c r="B25" s="163" t="s">
        <v>105</v>
      </c>
      <c r="C25" s="164">
        <v>28919</v>
      </c>
      <c r="D25" s="164">
        <v>53768</v>
      </c>
      <c r="E25" s="164">
        <v>37828</v>
      </c>
      <c r="F25" s="164">
        <v>40404</v>
      </c>
      <c r="G25" s="164">
        <v>34728</v>
      </c>
      <c r="H25" s="164">
        <v>34718</v>
      </c>
      <c r="I25" s="165">
        <f>IFERROR(H25/G25-1,"-")</f>
        <v>-2.8795208477305767E-4</v>
      </c>
      <c r="J25" s="164">
        <f t="shared" si="4"/>
        <v>-10</v>
      </c>
      <c r="K25" s="165">
        <f>H25/H$8</f>
        <v>1.3598434523212674E-2</v>
      </c>
      <c r="L25" s="81"/>
    </row>
    <row r="26" spans="1:12" x14ac:dyDescent="0.25">
      <c r="A26" s="162"/>
      <c r="B26" s="159" t="s">
        <v>112</v>
      </c>
      <c r="C26" s="160">
        <v>127723</v>
      </c>
      <c r="D26" s="160">
        <v>916073</v>
      </c>
      <c r="E26" s="160">
        <v>981896</v>
      </c>
      <c r="F26" s="160">
        <v>1029817</v>
      </c>
      <c r="G26" s="160">
        <v>936632</v>
      </c>
      <c r="H26" s="160">
        <v>951552</v>
      </c>
      <c r="I26" s="161">
        <f>IFERROR(H26/G26-1,"-")</f>
        <v>1.5929415181202389E-2</v>
      </c>
      <c r="J26" s="160">
        <f t="shared" si="4"/>
        <v>14920</v>
      </c>
      <c r="K26" s="161">
        <f>H26/H$8</f>
        <v>0.37270630702897822</v>
      </c>
      <c r="L26" s="81"/>
    </row>
    <row r="27" spans="1:12" s="57" customFormat="1" x14ac:dyDescent="0.25">
      <c r="A27" s="162"/>
      <c r="B27" s="163" t="s">
        <v>115</v>
      </c>
      <c r="C27" s="164">
        <v>4045</v>
      </c>
      <c r="D27" s="164">
        <v>490237</v>
      </c>
      <c r="E27" s="164">
        <v>543521</v>
      </c>
      <c r="F27" s="164">
        <v>584395</v>
      </c>
      <c r="G27" s="164">
        <v>537555</v>
      </c>
      <c r="H27" s="164">
        <v>533849</v>
      </c>
      <c r="I27" s="165">
        <f t="shared" ref="I27:I34" si="5">IFERROR(H27/G27-1,"-")</f>
        <v>-6.8941782701305021E-3</v>
      </c>
      <c r="J27" s="164">
        <f t="shared" si="4"/>
        <v>-3706</v>
      </c>
      <c r="K27" s="165">
        <f t="shared" ref="K27:K34" si="6">H27/H$8</f>
        <v>0.20909933382633109</v>
      </c>
      <c r="L27" s="166"/>
    </row>
    <row r="28" spans="1:12" s="57" customFormat="1" x14ac:dyDescent="0.25">
      <c r="A28" s="162"/>
      <c r="B28" s="163" t="s">
        <v>118</v>
      </c>
      <c r="C28" s="164">
        <v>20853</v>
      </c>
      <c r="D28" s="164">
        <v>110814</v>
      </c>
      <c r="E28" s="164">
        <v>116526</v>
      </c>
      <c r="F28" s="164">
        <v>113394</v>
      </c>
      <c r="G28" s="164">
        <v>93440</v>
      </c>
      <c r="H28" s="164">
        <v>94717</v>
      </c>
      <c r="I28" s="165">
        <f t="shared" si="5"/>
        <v>1.3666523972602818E-2</v>
      </c>
      <c r="J28" s="164">
        <f t="shared" si="4"/>
        <v>1277</v>
      </c>
      <c r="K28" s="165">
        <f t="shared" si="6"/>
        <v>3.7098995412614057E-2</v>
      </c>
      <c r="L28" s="166"/>
    </row>
    <row r="29" spans="1:12" x14ac:dyDescent="0.25">
      <c r="A29" s="162"/>
      <c r="B29" s="163" t="s">
        <v>121</v>
      </c>
      <c r="C29" s="164">
        <v>19712</v>
      </c>
      <c r="D29" s="164">
        <v>38263</v>
      </c>
      <c r="E29" s="164">
        <v>35510</v>
      </c>
      <c r="F29" s="164">
        <v>32893</v>
      </c>
      <c r="G29" s="164">
        <v>27747</v>
      </c>
      <c r="H29" s="164">
        <v>33908</v>
      </c>
      <c r="I29" s="165">
        <f t="shared" si="5"/>
        <v>0.22204202256099759</v>
      </c>
      <c r="J29" s="164">
        <f t="shared" si="4"/>
        <v>6161</v>
      </c>
      <c r="K29" s="165">
        <f t="shared" si="6"/>
        <v>1.3281171663491426E-2</v>
      </c>
      <c r="L29" s="81"/>
    </row>
    <row r="30" spans="1:12" x14ac:dyDescent="0.25">
      <c r="A30" s="162"/>
      <c r="B30" s="163" t="s">
        <v>128</v>
      </c>
      <c r="C30" s="164">
        <v>4434</v>
      </c>
      <c r="D30" s="164">
        <v>62535</v>
      </c>
      <c r="E30" s="164">
        <v>48535</v>
      </c>
      <c r="F30" s="164">
        <v>50974</v>
      </c>
      <c r="G30" s="164">
        <v>43042</v>
      </c>
      <c r="H30" s="164">
        <v>42748</v>
      </c>
      <c r="I30" s="165">
        <f t="shared" si="5"/>
        <v>-6.8305376144230934E-3</v>
      </c>
      <c r="J30" s="164">
        <f t="shared" si="4"/>
        <v>-294</v>
      </c>
      <c r="K30" s="165">
        <f t="shared" si="6"/>
        <v>1.6743645342424545E-2</v>
      </c>
      <c r="L30" s="81"/>
    </row>
    <row r="31" spans="1:12" x14ac:dyDescent="0.25">
      <c r="A31" s="162"/>
      <c r="B31" s="163" t="s">
        <v>124</v>
      </c>
      <c r="C31" s="164">
        <v>14117</v>
      </c>
      <c r="D31" s="164">
        <v>41515</v>
      </c>
      <c r="E31" s="164">
        <v>46632</v>
      </c>
      <c r="F31" s="164">
        <v>42714</v>
      </c>
      <c r="G31" s="164">
        <v>41345</v>
      </c>
      <c r="H31" s="164">
        <v>46493</v>
      </c>
      <c r="I31" s="165">
        <f t="shared" si="5"/>
        <v>0.1245132422300157</v>
      </c>
      <c r="J31" s="164">
        <f t="shared" si="4"/>
        <v>5148</v>
      </c>
      <c r="K31" s="165">
        <f t="shared" si="6"/>
        <v>1.8210496465456732E-2</v>
      </c>
      <c r="L31" s="81"/>
    </row>
    <row r="32" spans="1:12" x14ac:dyDescent="0.25">
      <c r="A32" s="162"/>
      <c r="B32" s="163" t="s">
        <v>133</v>
      </c>
      <c r="C32" s="164">
        <v>188</v>
      </c>
      <c r="D32" s="164">
        <v>3925</v>
      </c>
      <c r="E32" s="164">
        <v>3025</v>
      </c>
      <c r="F32" s="164">
        <v>5239</v>
      </c>
      <c r="G32" s="164">
        <v>5856</v>
      </c>
      <c r="H32" s="164">
        <v>4203</v>
      </c>
      <c r="I32" s="165">
        <f t="shared" si="5"/>
        <v>-0.28227459016393441</v>
      </c>
      <c r="J32" s="164">
        <f t="shared" si="4"/>
        <v>-1653</v>
      </c>
      <c r="K32" s="165">
        <f t="shared" si="6"/>
        <v>1.6462417276646947E-3</v>
      </c>
      <c r="L32" s="81"/>
    </row>
    <row r="33" spans="1:12" x14ac:dyDescent="0.25">
      <c r="A33" s="162" t="s">
        <v>148</v>
      </c>
      <c r="B33" s="163" t="s">
        <v>136</v>
      </c>
      <c r="C33" s="164">
        <v>150</v>
      </c>
      <c r="D33" s="164">
        <v>1729</v>
      </c>
      <c r="E33" s="164">
        <v>2049</v>
      </c>
      <c r="F33" s="164">
        <v>1366</v>
      </c>
      <c r="G33" s="164">
        <v>894</v>
      </c>
      <c r="H33" s="164">
        <v>803</v>
      </c>
      <c r="I33" s="165">
        <f t="shared" si="5"/>
        <v>-0.10178970917225949</v>
      </c>
      <c r="J33" s="164">
        <f t="shared" si="4"/>
        <v>-91</v>
      </c>
      <c r="K33" s="165">
        <f t="shared" si="6"/>
        <v>3.1452108192118718E-4</v>
      </c>
      <c r="L33" s="81"/>
    </row>
    <row r="34" spans="1:12" x14ac:dyDescent="0.25">
      <c r="A34" s="162" t="s">
        <v>149</v>
      </c>
      <c r="B34" s="168" t="s">
        <v>149</v>
      </c>
      <c r="C34" s="169">
        <f t="shared" ref="C34:H34" si="7">C26-SUM(C27:C33)</f>
        <v>64224</v>
      </c>
      <c r="D34" s="169">
        <f t="shared" si="7"/>
        <v>167055</v>
      </c>
      <c r="E34" s="169">
        <f t="shared" si="7"/>
        <v>186098</v>
      </c>
      <c r="F34" s="169">
        <f t="shared" si="7"/>
        <v>198842</v>
      </c>
      <c r="G34" s="169">
        <f t="shared" si="7"/>
        <v>186753</v>
      </c>
      <c r="H34" s="169">
        <f t="shared" si="7"/>
        <v>194831</v>
      </c>
      <c r="I34" s="170">
        <f t="shared" si="5"/>
        <v>4.3254994565013583E-2</v>
      </c>
      <c r="J34" s="169">
        <f>H34-G34</f>
        <v>8078</v>
      </c>
      <c r="K34" s="170">
        <f t="shared" si="6"/>
        <v>7.6311901509074506E-2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71284</v>
      </c>
      <c r="D36" s="176">
        <v>653261</v>
      </c>
      <c r="E36" s="176">
        <v>671021</v>
      </c>
      <c r="F36" s="176">
        <v>746827</v>
      </c>
      <c r="G36" s="176">
        <v>741128</v>
      </c>
      <c r="H36" s="176">
        <v>735703</v>
      </c>
      <c r="I36" s="177">
        <f>IFERROR(H36/G36-1,"-")</f>
        <v>-7.3199231441801738E-3</v>
      </c>
      <c r="J36" s="176">
        <f>H36-G36</f>
        <v>-5425</v>
      </c>
      <c r="K36" s="177">
        <f>H36/H$8</f>
        <v>0.28816202183395168</v>
      </c>
      <c r="L36" s="81"/>
    </row>
    <row r="37" spans="1:12" x14ac:dyDescent="0.25">
      <c r="A37" s="162" t="s">
        <v>101</v>
      </c>
      <c r="B37" s="159" t="s">
        <v>102</v>
      </c>
      <c r="C37" s="160">
        <v>16133</v>
      </c>
      <c r="D37" s="160">
        <v>35593</v>
      </c>
      <c r="E37" s="160">
        <v>29396</v>
      </c>
      <c r="F37" s="160">
        <v>41371</v>
      </c>
      <c r="G37" s="160">
        <v>35251</v>
      </c>
      <c r="H37" s="160">
        <v>46620</v>
      </c>
      <c r="I37" s="161">
        <f>IFERROR(H37/G37-1,"-")</f>
        <v>0.32251567331423225</v>
      </c>
      <c r="J37" s="160">
        <f t="shared" ref="J37:J47" si="8">H37-G37</f>
        <v>11369</v>
      </c>
      <c r="K37" s="161">
        <f>H37/H$8</f>
        <v>1.8260240148400681E-2</v>
      </c>
      <c r="L37" s="81"/>
    </row>
    <row r="38" spans="1:12" x14ac:dyDescent="0.25">
      <c r="A38" s="162" t="s">
        <v>108</v>
      </c>
      <c r="B38" s="163" t="s">
        <v>108</v>
      </c>
      <c r="C38" s="164">
        <v>10864</v>
      </c>
      <c r="D38" s="164">
        <v>13633</v>
      </c>
      <c r="E38" s="164">
        <v>10402</v>
      </c>
      <c r="F38" s="164">
        <v>18925</v>
      </c>
      <c r="G38" s="164">
        <v>8526</v>
      </c>
      <c r="H38" s="164">
        <v>20585</v>
      </c>
      <c r="I38" s="165">
        <f>IFERROR(H38/G38-1,"-")</f>
        <v>1.4143795449214167</v>
      </c>
      <c r="J38" s="164">
        <f t="shared" si="8"/>
        <v>12059</v>
      </c>
      <c r="K38" s="165">
        <f>H38/H$8</f>
        <v>8.0627851448912061E-3</v>
      </c>
      <c r="L38" s="81"/>
    </row>
    <row r="39" spans="1:12" x14ac:dyDescent="0.25">
      <c r="A39" s="162" t="s">
        <v>105</v>
      </c>
      <c r="B39" s="163" t="s">
        <v>105</v>
      </c>
      <c r="C39" s="164">
        <v>5269</v>
      </c>
      <c r="D39" s="164">
        <v>21960</v>
      </c>
      <c r="E39" s="164">
        <v>18994</v>
      </c>
      <c r="F39" s="164">
        <v>22446</v>
      </c>
      <c r="G39" s="164">
        <v>26725</v>
      </c>
      <c r="H39" s="164">
        <v>26035</v>
      </c>
      <c r="I39" s="165">
        <f>IFERROR(H39/G39-1,"-")</f>
        <v>-2.5818521983161813E-2</v>
      </c>
      <c r="J39" s="164">
        <f t="shared" si="8"/>
        <v>-690</v>
      </c>
      <c r="K39" s="165">
        <f>H39/H$8</f>
        <v>1.0197455003509475E-2</v>
      </c>
      <c r="L39" s="81"/>
    </row>
    <row r="40" spans="1:12" x14ac:dyDescent="0.25">
      <c r="A40" s="162"/>
      <c r="B40" s="159" t="s">
        <v>112</v>
      </c>
      <c r="C40" s="160">
        <v>55151</v>
      </c>
      <c r="D40" s="160">
        <v>617668</v>
      </c>
      <c r="E40" s="160">
        <v>641625</v>
      </c>
      <c r="F40" s="160">
        <v>705456</v>
      </c>
      <c r="G40" s="160">
        <v>705877</v>
      </c>
      <c r="H40" s="160">
        <v>689083</v>
      </c>
      <c r="I40" s="161">
        <f>IFERROR(H40/G40-1,"-")</f>
        <v>-2.3791680420243155E-2</v>
      </c>
      <c r="J40" s="160">
        <f t="shared" si="8"/>
        <v>-16794</v>
      </c>
      <c r="K40" s="161">
        <f>H40/H$8</f>
        <v>0.26990178168555101</v>
      </c>
      <c r="L40" s="81"/>
    </row>
    <row r="41" spans="1:12" s="57" customFormat="1" x14ac:dyDescent="0.25">
      <c r="A41" s="162"/>
      <c r="B41" s="163" t="s">
        <v>115</v>
      </c>
      <c r="C41" s="164">
        <v>1610</v>
      </c>
      <c r="D41" s="164">
        <v>366440</v>
      </c>
      <c r="E41" s="164">
        <v>380507</v>
      </c>
      <c r="F41" s="164">
        <v>422996</v>
      </c>
      <c r="G41" s="164">
        <v>432268</v>
      </c>
      <c r="H41" s="164">
        <v>410924</v>
      </c>
      <c r="I41" s="165">
        <f t="shared" ref="I41:I48" si="9">IFERROR(H41/G41-1,"-")</f>
        <v>-4.9376775518891081E-2</v>
      </c>
      <c r="J41" s="164">
        <f t="shared" si="8"/>
        <v>-21344</v>
      </c>
      <c r="K41" s="165">
        <f t="shared" ref="K41:K48" si="10">H41/H$8</f>
        <v>0.16095175724456032</v>
      </c>
      <c r="L41" s="166"/>
    </row>
    <row r="42" spans="1:12" s="57" customFormat="1" x14ac:dyDescent="0.25">
      <c r="A42" s="162"/>
      <c r="B42" s="163" t="s">
        <v>118</v>
      </c>
      <c r="C42" s="164">
        <v>4989</v>
      </c>
      <c r="D42" s="164">
        <v>16808</v>
      </c>
      <c r="E42" s="164">
        <v>17791</v>
      </c>
      <c r="F42" s="164">
        <v>18366</v>
      </c>
      <c r="G42" s="164">
        <v>19038</v>
      </c>
      <c r="H42" s="164">
        <v>20184</v>
      </c>
      <c r="I42" s="165">
        <f t="shared" si="9"/>
        <v>6.0195398676331502E-2</v>
      </c>
      <c r="J42" s="164">
        <f t="shared" si="8"/>
        <v>1146</v>
      </c>
      <c r="K42" s="165">
        <f t="shared" si="10"/>
        <v>7.9057204452020451E-3</v>
      </c>
      <c r="L42" s="166"/>
    </row>
    <row r="43" spans="1:12" x14ac:dyDescent="0.25">
      <c r="A43" s="162"/>
      <c r="B43" s="163" t="s">
        <v>121</v>
      </c>
      <c r="C43" s="164">
        <v>8877</v>
      </c>
      <c r="D43" s="164">
        <v>14464</v>
      </c>
      <c r="E43" s="164">
        <v>19331</v>
      </c>
      <c r="F43" s="164">
        <v>18795</v>
      </c>
      <c r="G43" s="164">
        <v>17212</v>
      </c>
      <c r="H43" s="164">
        <v>20661</v>
      </c>
      <c r="I43" s="165">
        <f t="shared" si="9"/>
        <v>0.2003834534046014</v>
      </c>
      <c r="J43" s="164">
        <f t="shared" si="8"/>
        <v>3449</v>
      </c>
      <c r="K43" s="165">
        <f t="shared" si="10"/>
        <v>8.092553018149002E-3</v>
      </c>
      <c r="L43" s="81"/>
    </row>
    <row r="44" spans="1:12" x14ac:dyDescent="0.25">
      <c r="A44" s="162"/>
      <c r="B44" s="163" t="s">
        <v>128</v>
      </c>
      <c r="C44" s="164">
        <v>2269</v>
      </c>
      <c r="D44" s="164">
        <v>47122</v>
      </c>
      <c r="E44" s="164">
        <v>38759</v>
      </c>
      <c r="F44" s="164">
        <v>41406</v>
      </c>
      <c r="G44" s="164">
        <v>32381</v>
      </c>
      <c r="H44" s="164">
        <v>32507</v>
      </c>
      <c r="I44" s="165">
        <f t="shared" si="9"/>
        <v>3.891170748278272E-3</v>
      </c>
      <c r="J44" s="164">
        <f t="shared" si="8"/>
        <v>126</v>
      </c>
      <c r="K44" s="165">
        <f t="shared" si="10"/>
        <v>1.2732424420936528E-2</v>
      </c>
      <c r="L44" s="81"/>
    </row>
    <row r="45" spans="1:12" x14ac:dyDescent="0.25">
      <c r="A45" s="162"/>
      <c r="B45" s="163" t="s">
        <v>124</v>
      </c>
      <c r="C45" s="164">
        <v>3125</v>
      </c>
      <c r="D45" s="164">
        <v>22076</v>
      </c>
      <c r="E45" s="164">
        <v>28163</v>
      </c>
      <c r="F45" s="164">
        <v>25349</v>
      </c>
      <c r="G45" s="164">
        <v>25287</v>
      </c>
      <c r="H45" s="164">
        <v>26511</v>
      </c>
      <c r="I45" s="165">
        <f t="shared" si="9"/>
        <v>4.8404318424486892E-2</v>
      </c>
      <c r="J45" s="164">
        <f t="shared" si="8"/>
        <v>1224</v>
      </c>
      <c r="K45" s="165">
        <f t="shared" si="10"/>
        <v>1.0383895893913567E-2</v>
      </c>
      <c r="L45" s="81"/>
    </row>
    <row r="46" spans="1:12" x14ac:dyDescent="0.25">
      <c r="A46" s="162"/>
      <c r="B46" s="163" t="s">
        <v>133</v>
      </c>
      <c r="C46" s="164">
        <v>33</v>
      </c>
      <c r="D46" s="164">
        <v>3257</v>
      </c>
      <c r="E46" s="164">
        <v>3226</v>
      </c>
      <c r="F46" s="164">
        <v>4569</v>
      </c>
      <c r="G46" s="164">
        <v>4021</v>
      </c>
      <c r="H46" s="164">
        <v>2431</v>
      </c>
      <c r="I46" s="165">
        <f t="shared" si="9"/>
        <v>-0.39542402387465803</v>
      </c>
      <c r="J46" s="164">
        <f t="shared" si="8"/>
        <v>-1590</v>
      </c>
      <c r="K46" s="165">
        <f t="shared" si="10"/>
        <v>9.5218026170660784E-4</v>
      </c>
      <c r="L46" s="81"/>
    </row>
    <row r="47" spans="1:12" x14ac:dyDescent="0.25">
      <c r="A47" s="162" t="s">
        <v>148</v>
      </c>
      <c r="B47" s="163" t="s">
        <v>136</v>
      </c>
      <c r="C47" s="164">
        <v>194</v>
      </c>
      <c r="D47" s="164">
        <v>724</v>
      </c>
      <c r="E47" s="164">
        <v>2087</v>
      </c>
      <c r="F47" s="164">
        <v>973</v>
      </c>
      <c r="G47" s="164">
        <v>912</v>
      </c>
      <c r="H47" s="164">
        <v>742</v>
      </c>
      <c r="I47" s="165">
        <f t="shared" si="9"/>
        <v>-0.18640350877192979</v>
      </c>
      <c r="J47" s="164">
        <f t="shared" si="8"/>
        <v>-170</v>
      </c>
      <c r="K47" s="165">
        <f t="shared" si="10"/>
        <v>2.9062844680637724E-4</v>
      </c>
      <c r="L47" s="81"/>
    </row>
    <row r="48" spans="1:12" x14ac:dyDescent="0.25">
      <c r="A48" s="162" t="s">
        <v>149</v>
      </c>
      <c r="B48" s="168" t="s">
        <v>149</v>
      </c>
      <c r="C48" s="169">
        <f t="shared" ref="C48:H48" si="11">C40-SUM(C41:C47)</f>
        <v>34054</v>
      </c>
      <c r="D48" s="169">
        <f t="shared" si="11"/>
        <v>146777</v>
      </c>
      <c r="E48" s="169">
        <f t="shared" si="11"/>
        <v>151761</v>
      </c>
      <c r="F48" s="169">
        <f t="shared" si="11"/>
        <v>173002</v>
      </c>
      <c r="G48" s="169">
        <f t="shared" si="11"/>
        <v>174758</v>
      </c>
      <c r="H48" s="169">
        <f t="shared" si="11"/>
        <v>175123</v>
      </c>
      <c r="I48" s="170">
        <f t="shared" si="9"/>
        <v>2.0886025246340534E-3</v>
      </c>
      <c r="J48" s="169">
        <f>H48-G48</f>
        <v>365</v>
      </c>
      <c r="K48" s="170">
        <f t="shared" si="10"/>
        <v>6.8592621954276553E-2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3321</v>
      </c>
      <c r="D50" s="176">
        <v>11098</v>
      </c>
      <c r="E50" s="176">
        <v>10740</v>
      </c>
      <c r="F50" s="176">
        <v>7817</v>
      </c>
      <c r="G50" s="176">
        <v>10049</v>
      </c>
      <c r="H50" s="176">
        <v>10860</v>
      </c>
      <c r="I50" s="177">
        <f>IFERROR(H50/G50-1,"-")</f>
        <v>8.0704547716190733E-2</v>
      </c>
      <c r="J50" s="176">
        <f>H50-G50</f>
        <v>811</v>
      </c>
      <c r="K50" s="177">
        <f>H50/H$8</f>
        <v>4.2536724155219094E-3</v>
      </c>
      <c r="L50" s="81"/>
    </row>
    <row r="51" spans="1:12" x14ac:dyDescent="0.25">
      <c r="A51" s="162" t="s">
        <v>101</v>
      </c>
      <c r="B51" s="159" t="s">
        <v>102</v>
      </c>
      <c r="C51" s="160">
        <v>793</v>
      </c>
      <c r="D51" s="160">
        <v>1407</v>
      </c>
      <c r="E51" s="160">
        <v>3612</v>
      </c>
      <c r="F51" s="160">
        <v>1512</v>
      </c>
      <c r="G51" s="160">
        <v>1280</v>
      </c>
      <c r="H51" s="160">
        <v>3654</v>
      </c>
      <c r="I51" s="161">
        <f>IFERROR(H51/G51-1,"-")</f>
        <v>1.8546874999999998</v>
      </c>
      <c r="J51" s="160">
        <f t="shared" ref="J51:J61" si="12">H51-G51</f>
        <v>2374</v>
      </c>
      <c r="K51" s="161">
        <f>H51/H$8</f>
        <v>1.4312080116314048E-3</v>
      </c>
      <c r="L51" s="81"/>
    </row>
    <row r="52" spans="1:12" x14ac:dyDescent="0.25">
      <c r="A52" s="162" t="s">
        <v>108</v>
      </c>
      <c r="B52" s="163" t="s">
        <v>108</v>
      </c>
      <c r="C52" s="164">
        <v>326</v>
      </c>
      <c r="D52" s="164">
        <v>463</v>
      </c>
      <c r="E52" s="164">
        <v>2771</v>
      </c>
      <c r="F52" s="164">
        <v>1111</v>
      </c>
      <c r="G52" s="164">
        <v>586</v>
      </c>
      <c r="H52" s="164">
        <v>1439</v>
      </c>
      <c r="I52" s="165">
        <f>IFERROR(H52/G52-1,"-")</f>
        <v>1.4556313993174061</v>
      </c>
      <c r="J52" s="164">
        <f t="shared" si="12"/>
        <v>853</v>
      </c>
      <c r="K52" s="165">
        <f>H52/H$8</f>
        <v>5.6363117918379626E-4</v>
      </c>
      <c r="L52" s="81"/>
    </row>
    <row r="53" spans="1:12" x14ac:dyDescent="0.25">
      <c r="A53" s="162" t="s">
        <v>105</v>
      </c>
      <c r="B53" s="163" t="s">
        <v>105</v>
      </c>
      <c r="C53" s="164">
        <v>467</v>
      </c>
      <c r="D53" s="164">
        <v>944</v>
      </c>
      <c r="E53" s="164">
        <v>841</v>
      </c>
      <c r="F53" s="164">
        <v>401</v>
      </c>
      <c r="G53" s="164">
        <v>694</v>
      </c>
      <c r="H53" s="164">
        <v>2215</v>
      </c>
      <c r="I53" s="165">
        <f>IFERROR(H53/G53-1,"-")</f>
        <v>2.1916426512968301</v>
      </c>
      <c r="J53" s="164">
        <f t="shared" si="12"/>
        <v>1521</v>
      </c>
      <c r="K53" s="165">
        <f>H53/H$8</f>
        <v>8.6757683244760857E-4</v>
      </c>
      <c r="L53" s="81"/>
    </row>
    <row r="54" spans="1:12" x14ac:dyDescent="0.25">
      <c r="A54" s="162"/>
      <c r="B54" s="159" t="s">
        <v>112</v>
      </c>
      <c r="C54" s="160">
        <v>2528</v>
      </c>
      <c r="D54" s="160">
        <v>9691</v>
      </c>
      <c r="E54" s="160">
        <v>7128</v>
      </c>
      <c r="F54" s="160">
        <v>6305</v>
      </c>
      <c r="G54" s="160">
        <v>8769</v>
      </c>
      <c r="H54" s="160">
        <v>7206</v>
      </c>
      <c r="I54" s="161">
        <f>IFERROR(H54/G54-1,"-")</f>
        <v>-0.17824153267191245</v>
      </c>
      <c r="J54" s="160">
        <f t="shared" si="12"/>
        <v>-1563</v>
      </c>
      <c r="K54" s="161">
        <f>H54/H$8</f>
        <v>2.8224644038905042E-3</v>
      </c>
      <c r="L54" s="81"/>
    </row>
    <row r="55" spans="1:12" s="57" customFormat="1" x14ac:dyDescent="0.25">
      <c r="A55" s="162"/>
      <c r="B55" s="163" t="s">
        <v>115</v>
      </c>
      <c r="C55" s="164">
        <v>103</v>
      </c>
      <c r="D55" s="164">
        <v>5387</v>
      </c>
      <c r="E55" s="164">
        <v>4056</v>
      </c>
      <c r="F55" s="164">
        <v>4481</v>
      </c>
      <c r="G55" s="164">
        <v>4822</v>
      </c>
      <c r="H55" s="164">
        <v>2724</v>
      </c>
      <c r="I55" s="165">
        <f t="shared" ref="I55:I62" si="13">IFERROR(H55/G55-1,"-")</f>
        <v>-0.43508917461634178</v>
      </c>
      <c r="J55" s="164">
        <f t="shared" si="12"/>
        <v>-2098</v>
      </c>
      <c r="K55" s="165">
        <f t="shared" ref="K55:K62" si="14">H55/H$8</f>
        <v>1.066943246766269E-3</v>
      </c>
      <c r="L55" s="166"/>
    </row>
    <row r="56" spans="1:12" s="57" customFormat="1" x14ac:dyDescent="0.25">
      <c r="A56" s="162"/>
      <c r="B56" s="163" t="s">
        <v>118</v>
      </c>
      <c r="C56" s="164">
        <v>782</v>
      </c>
      <c r="D56" s="164">
        <v>1509</v>
      </c>
      <c r="E56" s="164">
        <v>635</v>
      </c>
      <c r="F56" s="164">
        <v>365</v>
      </c>
      <c r="G56" s="164">
        <v>1121</v>
      </c>
      <c r="H56" s="164">
        <v>1134</v>
      </c>
      <c r="I56" s="165">
        <f t="shared" si="13"/>
        <v>1.1596788581623496E-2</v>
      </c>
      <c r="J56" s="164">
        <f t="shared" si="12"/>
        <v>13</v>
      </c>
      <c r="K56" s="165">
        <f t="shared" si="14"/>
        <v>4.4416800360974634E-4</v>
      </c>
      <c r="L56" s="166"/>
    </row>
    <row r="57" spans="1:12" x14ac:dyDescent="0.25">
      <c r="A57" s="162"/>
      <c r="B57" s="163" t="s">
        <v>121</v>
      </c>
      <c r="C57" s="164">
        <v>384</v>
      </c>
      <c r="D57" s="164">
        <v>386</v>
      </c>
      <c r="E57" s="164">
        <v>298</v>
      </c>
      <c r="F57" s="164">
        <v>131</v>
      </c>
      <c r="G57" s="164">
        <v>370</v>
      </c>
      <c r="H57" s="164">
        <v>548</v>
      </c>
      <c r="I57" s="165">
        <f t="shared" si="13"/>
        <v>0.48108108108108105</v>
      </c>
      <c r="J57" s="164">
        <f t="shared" si="12"/>
        <v>178</v>
      </c>
      <c r="K57" s="165">
        <f t="shared" si="14"/>
        <v>2.1464203349042413E-4</v>
      </c>
      <c r="L57" s="81"/>
    </row>
    <row r="58" spans="1:12" x14ac:dyDescent="0.25">
      <c r="A58" s="162"/>
      <c r="B58" s="163" t="s">
        <v>128</v>
      </c>
      <c r="C58" s="164">
        <v>131</v>
      </c>
      <c r="D58" s="164">
        <v>131</v>
      </c>
      <c r="E58" s="164">
        <v>93</v>
      </c>
      <c r="F58" s="164">
        <v>61</v>
      </c>
      <c r="G58" s="164">
        <v>112</v>
      </c>
      <c r="H58" s="164">
        <v>196</v>
      </c>
      <c r="I58" s="165">
        <f t="shared" si="13"/>
        <v>0.75</v>
      </c>
      <c r="J58" s="164">
        <f t="shared" si="12"/>
        <v>84</v>
      </c>
      <c r="K58" s="165">
        <f t="shared" si="14"/>
        <v>7.676977840168455E-5</v>
      </c>
      <c r="L58" s="81"/>
    </row>
    <row r="59" spans="1:12" x14ac:dyDescent="0.25">
      <c r="A59" s="162"/>
      <c r="B59" s="163" t="s">
        <v>124</v>
      </c>
      <c r="C59" s="164">
        <v>69</v>
      </c>
      <c r="D59" s="164">
        <v>106</v>
      </c>
      <c r="E59" s="164">
        <v>109</v>
      </c>
      <c r="F59" s="164">
        <v>12</v>
      </c>
      <c r="G59" s="164">
        <v>113</v>
      </c>
      <c r="H59" s="164">
        <v>213</v>
      </c>
      <c r="I59" s="165">
        <f t="shared" si="13"/>
        <v>0.88495575221238942</v>
      </c>
      <c r="J59" s="164">
        <f t="shared" si="12"/>
        <v>100</v>
      </c>
      <c r="K59" s="165">
        <f t="shared" si="14"/>
        <v>8.3428381630402086E-5</v>
      </c>
      <c r="L59" s="81"/>
    </row>
    <row r="60" spans="1:12" x14ac:dyDescent="0.25">
      <c r="A60" s="162"/>
      <c r="B60" s="163" t="s">
        <v>133</v>
      </c>
      <c r="C60" s="164">
        <v>64</v>
      </c>
      <c r="D60" s="164">
        <v>4</v>
      </c>
      <c r="E60" s="164">
        <v>12</v>
      </c>
      <c r="F60" s="164">
        <v>0</v>
      </c>
      <c r="G60" s="164">
        <v>12</v>
      </c>
      <c r="H60" s="164">
        <v>4</v>
      </c>
      <c r="I60" s="165">
        <f t="shared" si="13"/>
        <v>-0.66666666666666674</v>
      </c>
      <c r="J60" s="164">
        <f t="shared" si="12"/>
        <v>-8</v>
      </c>
      <c r="K60" s="165">
        <f t="shared" si="14"/>
        <v>1.5667301714629499E-6</v>
      </c>
      <c r="L60" s="81"/>
    </row>
    <row r="61" spans="1:12" x14ac:dyDescent="0.25">
      <c r="A61" s="162" t="s">
        <v>148</v>
      </c>
      <c r="B61" s="163" t="s">
        <v>136</v>
      </c>
      <c r="C61" s="164">
        <v>9</v>
      </c>
      <c r="D61" s="164">
        <v>10</v>
      </c>
      <c r="E61" s="164">
        <v>2</v>
      </c>
      <c r="F61" s="164">
        <v>0</v>
      </c>
      <c r="G61" s="164">
        <v>218</v>
      </c>
      <c r="H61" s="164">
        <v>6</v>
      </c>
      <c r="I61" s="165">
        <f t="shared" si="13"/>
        <v>-0.97247706422018343</v>
      </c>
      <c r="J61" s="164">
        <f t="shared" si="12"/>
        <v>-212</v>
      </c>
      <c r="K61" s="165">
        <f t="shared" si="14"/>
        <v>2.3500952571944248E-6</v>
      </c>
      <c r="L61" s="81"/>
    </row>
    <row r="62" spans="1:12" x14ac:dyDescent="0.25">
      <c r="A62" s="162" t="s">
        <v>149</v>
      </c>
      <c r="B62" s="168" t="s">
        <v>149</v>
      </c>
      <c r="C62" s="169">
        <f t="shared" ref="C62:H62" si="15">C54-SUM(C55:C61)</f>
        <v>986</v>
      </c>
      <c r="D62" s="169">
        <f t="shared" si="15"/>
        <v>2158</v>
      </c>
      <c r="E62" s="169">
        <f t="shared" si="15"/>
        <v>1923</v>
      </c>
      <c r="F62" s="169">
        <f t="shared" si="15"/>
        <v>1255</v>
      </c>
      <c r="G62" s="169">
        <f t="shared" si="15"/>
        <v>2001</v>
      </c>
      <c r="H62" s="169">
        <f t="shared" si="15"/>
        <v>2381</v>
      </c>
      <c r="I62" s="170">
        <f t="shared" si="13"/>
        <v>0.1899050474762618</v>
      </c>
      <c r="J62" s="169">
        <f>H62-G62</f>
        <v>380</v>
      </c>
      <c r="K62" s="170">
        <f t="shared" si="14"/>
        <v>9.3259613456332094E-4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35027</v>
      </c>
      <c r="D64" s="176">
        <v>68461</v>
      </c>
      <c r="E64" s="176">
        <v>41121</v>
      </c>
      <c r="F64" s="176">
        <v>124784</v>
      </c>
      <c r="G64" s="176">
        <v>84984</v>
      </c>
      <c r="H64" s="176">
        <v>79290</v>
      </c>
      <c r="I64" s="177">
        <f>IFERROR(H64/G64-1,"-")</f>
        <v>-6.7000847218299908E-2</v>
      </c>
      <c r="J64" s="176">
        <f>H64-G64</f>
        <v>-5694</v>
      </c>
      <c r="K64" s="177">
        <f>H64/H$8</f>
        <v>3.1056508823824325E-2</v>
      </c>
      <c r="L64" s="81"/>
    </row>
    <row r="65" spans="1:12" x14ac:dyDescent="0.25">
      <c r="A65" s="162" t="s">
        <v>101</v>
      </c>
      <c r="B65" s="159" t="s">
        <v>102</v>
      </c>
      <c r="C65" s="160">
        <v>7784</v>
      </c>
      <c r="D65" s="160">
        <v>11499</v>
      </c>
      <c r="E65" s="160">
        <v>3865</v>
      </c>
      <c r="F65" s="160">
        <v>39819</v>
      </c>
      <c r="G65" s="160">
        <v>18059</v>
      </c>
      <c r="H65" s="160">
        <v>15835</v>
      </c>
      <c r="I65" s="161">
        <f>IFERROR(H65/G65-1,"-")</f>
        <v>-0.12315189102386626</v>
      </c>
      <c r="J65" s="160">
        <f t="shared" ref="J65:J75" si="16">H65-G65</f>
        <v>-2224</v>
      </c>
      <c r="K65" s="161">
        <f>H65/H$8</f>
        <v>6.202293066278953E-3</v>
      </c>
      <c r="L65" s="81"/>
    </row>
    <row r="66" spans="1:12" x14ac:dyDescent="0.25">
      <c r="A66" s="162" t="s">
        <v>108</v>
      </c>
      <c r="B66" s="163" t="s">
        <v>108</v>
      </c>
      <c r="C66" s="164">
        <v>7592</v>
      </c>
      <c r="D66" s="164">
        <v>8585</v>
      </c>
      <c r="E66" s="164">
        <v>311</v>
      </c>
      <c r="F66" s="164">
        <v>27115</v>
      </c>
      <c r="G66" s="164">
        <v>6289</v>
      </c>
      <c r="H66" s="164">
        <v>6634</v>
      </c>
      <c r="I66" s="165">
        <f>IFERROR(H66/G66-1,"-")</f>
        <v>5.4857688026713314E-2</v>
      </c>
      <c r="J66" s="164">
        <f t="shared" si="16"/>
        <v>345</v>
      </c>
      <c r="K66" s="165">
        <f>H66/H$8</f>
        <v>2.5984219893713024E-3</v>
      </c>
      <c r="L66" s="81"/>
    </row>
    <row r="67" spans="1:12" x14ac:dyDescent="0.25">
      <c r="A67" s="162" t="s">
        <v>105</v>
      </c>
      <c r="B67" s="163" t="s">
        <v>105</v>
      </c>
      <c r="C67" s="164">
        <v>192</v>
      </c>
      <c r="D67" s="164">
        <v>2914</v>
      </c>
      <c r="E67" s="164">
        <v>3554</v>
      </c>
      <c r="F67" s="164">
        <v>12704</v>
      </c>
      <c r="G67" s="164">
        <v>11770</v>
      </c>
      <c r="H67" s="164">
        <v>9201</v>
      </c>
      <c r="I67" s="165">
        <f>IFERROR(H67/G67-1,"-")</f>
        <v>-0.21826677994902299</v>
      </c>
      <c r="J67" s="164">
        <f t="shared" si="16"/>
        <v>-2569</v>
      </c>
      <c r="K67" s="165">
        <f>H67/H$8</f>
        <v>3.6038710769076506E-3</v>
      </c>
      <c r="L67" s="81"/>
    </row>
    <row r="68" spans="1:12" x14ac:dyDescent="0.25">
      <c r="A68" s="162"/>
      <c r="B68" s="159" t="s">
        <v>112</v>
      </c>
      <c r="C68" s="160">
        <v>27243</v>
      </c>
      <c r="D68" s="160">
        <v>56962</v>
      </c>
      <c r="E68" s="160">
        <v>37256</v>
      </c>
      <c r="F68" s="160">
        <v>84965</v>
      </c>
      <c r="G68" s="160">
        <v>66925</v>
      </c>
      <c r="H68" s="160">
        <v>63455</v>
      </c>
      <c r="I68" s="161">
        <f>IFERROR(H68/G68-1,"-")</f>
        <v>-5.1849084796413925E-2</v>
      </c>
      <c r="J68" s="160">
        <f t="shared" si="16"/>
        <v>-3470</v>
      </c>
      <c r="K68" s="161">
        <f>H68/H$8</f>
        <v>2.4854215757545373E-2</v>
      </c>
      <c r="L68" s="81"/>
    </row>
    <row r="69" spans="1:12" s="57" customFormat="1" x14ac:dyDescent="0.25">
      <c r="A69" s="162"/>
      <c r="B69" s="163" t="s">
        <v>115</v>
      </c>
      <c r="C69" s="164">
        <v>4781</v>
      </c>
      <c r="D69" s="164">
        <v>17702</v>
      </c>
      <c r="E69" s="164">
        <v>14386</v>
      </c>
      <c r="F69" s="164">
        <v>34295</v>
      </c>
      <c r="G69" s="164">
        <v>39006</v>
      </c>
      <c r="H69" s="164">
        <v>43298</v>
      </c>
      <c r="I69" s="165">
        <f t="shared" ref="I69:I76" si="17">IFERROR(H69/G69-1,"-")</f>
        <v>0.11003435368917613</v>
      </c>
      <c r="J69" s="164">
        <f t="shared" si="16"/>
        <v>4292</v>
      </c>
      <c r="K69" s="165">
        <f t="shared" ref="K69:K76" si="18">H69/H$8</f>
        <v>1.6959070741000701E-2</v>
      </c>
      <c r="L69" s="166"/>
    </row>
    <row r="70" spans="1:12" s="57" customFormat="1" x14ac:dyDescent="0.25">
      <c r="A70" s="162"/>
      <c r="B70" s="163" t="s">
        <v>118</v>
      </c>
      <c r="C70" s="164">
        <v>3985</v>
      </c>
      <c r="D70" s="164">
        <v>3126</v>
      </c>
      <c r="E70" s="164">
        <v>2920</v>
      </c>
      <c r="F70" s="164">
        <v>3337</v>
      </c>
      <c r="G70" s="164">
        <v>4118</v>
      </c>
      <c r="H70" s="164">
        <v>3574</v>
      </c>
      <c r="I70" s="165">
        <f t="shared" si="17"/>
        <v>-0.13210296260320542</v>
      </c>
      <c r="J70" s="164">
        <f t="shared" si="16"/>
        <v>-544</v>
      </c>
      <c r="K70" s="165">
        <f t="shared" si="18"/>
        <v>1.3998734082021457E-3</v>
      </c>
      <c r="L70" s="166"/>
    </row>
    <row r="71" spans="1:12" x14ac:dyDescent="0.25">
      <c r="A71" s="162"/>
      <c r="B71" s="163" t="s">
        <v>121</v>
      </c>
      <c r="C71" s="164">
        <v>1499</v>
      </c>
      <c r="D71" s="164">
        <v>17440</v>
      </c>
      <c r="E71" s="164">
        <v>4173</v>
      </c>
      <c r="F71" s="164">
        <v>12337</v>
      </c>
      <c r="G71" s="164">
        <v>6011</v>
      </c>
      <c r="H71" s="164">
        <v>3077</v>
      </c>
      <c r="I71" s="165">
        <f t="shared" si="17"/>
        <v>-0.48810514057561138</v>
      </c>
      <c r="J71" s="164">
        <f t="shared" si="16"/>
        <v>-2934</v>
      </c>
      <c r="K71" s="165">
        <f t="shared" si="18"/>
        <v>1.2052071843978742E-3</v>
      </c>
      <c r="L71" s="81"/>
    </row>
    <row r="72" spans="1:12" x14ac:dyDescent="0.25">
      <c r="A72" s="162"/>
      <c r="B72" s="163" t="s">
        <v>128</v>
      </c>
      <c r="C72" s="164">
        <v>721</v>
      </c>
      <c r="D72" s="164">
        <v>1318</v>
      </c>
      <c r="E72" s="164">
        <v>1731</v>
      </c>
      <c r="F72" s="164">
        <v>4521</v>
      </c>
      <c r="G72" s="164">
        <v>1648</v>
      </c>
      <c r="H72" s="164">
        <v>1979</v>
      </c>
      <c r="I72" s="165">
        <f t="shared" si="17"/>
        <v>0.20084951456310685</v>
      </c>
      <c r="J72" s="164">
        <f t="shared" si="16"/>
        <v>331</v>
      </c>
      <c r="K72" s="165">
        <f t="shared" si="18"/>
        <v>7.7513975233129448E-4</v>
      </c>
      <c r="L72" s="81"/>
    </row>
    <row r="73" spans="1:12" x14ac:dyDescent="0.25">
      <c r="A73" s="162"/>
      <c r="B73" s="163" t="s">
        <v>124</v>
      </c>
      <c r="C73" s="164">
        <v>1742</v>
      </c>
      <c r="D73" s="164">
        <v>316</v>
      </c>
      <c r="E73" s="164">
        <v>1535</v>
      </c>
      <c r="F73" s="164">
        <v>3433</v>
      </c>
      <c r="G73" s="164">
        <v>1337</v>
      </c>
      <c r="H73" s="164">
        <v>778</v>
      </c>
      <c r="I73" s="165">
        <f t="shared" si="17"/>
        <v>-0.41810022438294692</v>
      </c>
      <c r="J73" s="164">
        <f t="shared" si="16"/>
        <v>-559</v>
      </c>
      <c r="K73" s="165">
        <f t="shared" si="18"/>
        <v>3.0472901834954378E-4</v>
      </c>
      <c r="L73" s="81"/>
    </row>
    <row r="74" spans="1:12" x14ac:dyDescent="0.25">
      <c r="A74" s="162"/>
      <c r="B74" s="163" t="s">
        <v>133</v>
      </c>
      <c r="C74" s="164">
        <v>1</v>
      </c>
      <c r="D74" s="164">
        <v>14</v>
      </c>
      <c r="E74" s="164">
        <v>3</v>
      </c>
      <c r="F74" s="164">
        <v>0</v>
      </c>
      <c r="G74" s="164">
        <v>0</v>
      </c>
      <c r="H74" s="164">
        <v>120</v>
      </c>
      <c r="I74" s="165" t="str">
        <f t="shared" si="17"/>
        <v>-</v>
      </c>
      <c r="J74" s="164">
        <f t="shared" si="16"/>
        <v>120</v>
      </c>
      <c r="K74" s="165">
        <f t="shared" si="18"/>
        <v>4.7001905143888497E-5</v>
      </c>
      <c r="L74" s="81"/>
    </row>
    <row r="75" spans="1:12" x14ac:dyDescent="0.25">
      <c r="A75" s="162" t="s">
        <v>148</v>
      </c>
      <c r="B75" s="163" t="s">
        <v>136</v>
      </c>
      <c r="C75" s="164">
        <v>0</v>
      </c>
      <c r="D75" s="164">
        <v>44</v>
      </c>
      <c r="E75" s="164">
        <v>59</v>
      </c>
      <c r="F75" s="164">
        <v>157</v>
      </c>
      <c r="G75" s="164">
        <v>34</v>
      </c>
      <c r="H75" s="164">
        <v>56</v>
      </c>
      <c r="I75" s="165">
        <f t="shared" si="17"/>
        <v>0.64705882352941169</v>
      </c>
      <c r="J75" s="164">
        <f t="shared" si="16"/>
        <v>22</v>
      </c>
      <c r="K75" s="165">
        <f t="shared" si="18"/>
        <v>2.1934222400481298E-5</v>
      </c>
      <c r="L75" s="81"/>
    </row>
    <row r="76" spans="1:12" x14ac:dyDescent="0.25">
      <c r="A76" s="162" t="s">
        <v>149</v>
      </c>
      <c r="B76" s="168" t="s">
        <v>149</v>
      </c>
      <c r="C76" s="169">
        <f t="shared" ref="C76:H76" si="19">C68-SUM(C69:C75)</f>
        <v>14514</v>
      </c>
      <c r="D76" s="169">
        <f t="shared" si="19"/>
        <v>17002</v>
      </c>
      <c r="E76" s="169">
        <f t="shared" si="19"/>
        <v>12449</v>
      </c>
      <c r="F76" s="169">
        <f t="shared" si="19"/>
        <v>26885</v>
      </c>
      <c r="G76" s="169">
        <f t="shared" si="19"/>
        <v>14771</v>
      </c>
      <c r="H76" s="169">
        <f t="shared" si="19"/>
        <v>10573</v>
      </c>
      <c r="I76" s="170">
        <f t="shared" si="17"/>
        <v>-0.28420553787827496</v>
      </c>
      <c r="J76" s="169">
        <f>H76-G76</f>
        <v>-4198</v>
      </c>
      <c r="K76" s="170">
        <f t="shared" si="18"/>
        <v>4.1412595257194424E-3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65490</v>
      </c>
      <c r="D78" s="176">
        <v>310799</v>
      </c>
      <c r="E78" s="176">
        <v>340598</v>
      </c>
      <c r="F78" s="176">
        <v>405702</v>
      </c>
      <c r="G78" s="176">
        <v>405133</v>
      </c>
      <c r="H78" s="176">
        <v>370106</v>
      </c>
      <c r="I78" s="177">
        <f>IFERROR(H78/G78-1,"-")</f>
        <v>-8.6458027363853329E-2</v>
      </c>
      <c r="J78" s="176">
        <f>H78-G78</f>
        <v>-35027</v>
      </c>
      <c r="K78" s="177">
        <f>H78/H$8</f>
        <v>0.14496405920986663</v>
      </c>
      <c r="L78" s="81"/>
    </row>
    <row r="79" spans="1:12" x14ac:dyDescent="0.25">
      <c r="A79" s="162" t="s">
        <v>101</v>
      </c>
      <c r="B79" s="159" t="s">
        <v>102</v>
      </c>
      <c r="C79" s="160">
        <v>30219</v>
      </c>
      <c r="D79" s="160">
        <v>157891</v>
      </c>
      <c r="E79" s="160">
        <v>148058</v>
      </c>
      <c r="F79" s="160">
        <v>161111</v>
      </c>
      <c r="G79" s="160">
        <v>169329</v>
      </c>
      <c r="H79" s="160">
        <v>171591</v>
      </c>
      <c r="I79" s="161">
        <f>IFERROR(H79/G79-1,"-")</f>
        <v>1.3358609570717439E-2</v>
      </c>
      <c r="J79" s="160">
        <f t="shared" ref="J79:J89" si="20">H79-G79</f>
        <v>2262</v>
      </c>
      <c r="K79" s="161">
        <f>H79/H$8</f>
        <v>6.7209199212874757E-2</v>
      </c>
      <c r="L79" s="81"/>
    </row>
    <row r="80" spans="1:12" x14ac:dyDescent="0.25">
      <c r="A80" s="162" t="s">
        <v>108</v>
      </c>
      <c r="B80" s="163" t="s">
        <v>108</v>
      </c>
      <c r="C80" s="164">
        <v>11793</v>
      </c>
      <c r="D80" s="164">
        <v>19464</v>
      </c>
      <c r="E80" s="164">
        <v>25323</v>
      </c>
      <c r="F80" s="164">
        <v>33545</v>
      </c>
      <c r="G80" s="164">
        <v>23099</v>
      </c>
      <c r="H80" s="164">
        <v>32952</v>
      </c>
      <c r="I80" s="165">
        <f>IFERROR(H80/G80-1,"-")</f>
        <v>0.4265552621325599</v>
      </c>
      <c r="J80" s="164">
        <f t="shared" si="20"/>
        <v>9853</v>
      </c>
      <c r="K80" s="165">
        <f>H80/H$8</f>
        <v>1.2906723152511781E-2</v>
      </c>
      <c r="L80" s="81"/>
    </row>
    <row r="81" spans="1:12" x14ac:dyDescent="0.25">
      <c r="A81" s="162" t="s">
        <v>105</v>
      </c>
      <c r="B81" s="163" t="s">
        <v>105</v>
      </c>
      <c r="C81" s="164">
        <v>18426</v>
      </c>
      <c r="D81" s="164">
        <v>138427</v>
      </c>
      <c r="E81" s="164">
        <v>122735</v>
      </c>
      <c r="F81" s="164">
        <v>127566</v>
      </c>
      <c r="G81" s="164">
        <v>146230</v>
      </c>
      <c r="H81" s="164">
        <v>138639</v>
      </c>
      <c r="I81" s="165">
        <f>IFERROR(H81/G81-1,"-")</f>
        <v>-5.1911372495384023E-2</v>
      </c>
      <c r="J81" s="164">
        <f t="shared" si="20"/>
        <v>-7591</v>
      </c>
      <c r="K81" s="165">
        <f>H81/H$8</f>
        <v>5.4302476060362981E-2</v>
      </c>
      <c r="L81" s="81"/>
    </row>
    <row r="82" spans="1:12" x14ac:dyDescent="0.25">
      <c r="A82" s="162"/>
      <c r="B82" s="159" t="s">
        <v>112</v>
      </c>
      <c r="C82" s="160">
        <v>35271</v>
      </c>
      <c r="D82" s="160">
        <v>152908</v>
      </c>
      <c r="E82" s="160">
        <v>192540</v>
      </c>
      <c r="F82" s="160">
        <v>244591</v>
      </c>
      <c r="G82" s="160">
        <v>235804</v>
      </c>
      <c r="H82" s="160">
        <v>198515</v>
      </c>
      <c r="I82" s="161">
        <f>IFERROR(H82/G82-1,"-")</f>
        <v>-0.15813557021933466</v>
      </c>
      <c r="J82" s="160">
        <f t="shared" si="20"/>
        <v>-37289</v>
      </c>
      <c r="K82" s="161">
        <f>H82/H$8</f>
        <v>7.7754859996991874E-2</v>
      </c>
      <c r="L82" s="81"/>
    </row>
    <row r="83" spans="1:12" s="57" customFormat="1" x14ac:dyDescent="0.25">
      <c r="A83" s="162"/>
      <c r="B83" s="163" t="s">
        <v>115</v>
      </c>
      <c r="C83" s="164">
        <v>1510</v>
      </c>
      <c r="D83" s="164">
        <v>28356</v>
      </c>
      <c r="E83" s="164">
        <v>37494</v>
      </c>
      <c r="F83" s="164">
        <v>47307</v>
      </c>
      <c r="G83" s="164">
        <v>42208</v>
      </c>
      <c r="H83" s="164">
        <v>43920</v>
      </c>
      <c r="I83" s="165">
        <f t="shared" ref="I83:I90" si="21">IFERROR(H83/G83-1,"-")</f>
        <v>4.0561031084154653E-2</v>
      </c>
      <c r="J83" s="164">
        <f t="shared" si="20"/>
        <v>1712</v>
      </c>
      <c r="K83" s="165">
        <f t="shared" ref="K83:K90" si="22">H83/H$8</f>
        <v>1.7202697282663191E-2</v>
      </c>
      <c r="L83" s="166"/>
    </row>
    <row r="84" spans="1:12" s="57" customFormat="1" x14ac:dyDescent="0.25">
      <c r="A84" s="162"/>
      <c r="B84" s="163" t="s">
        <v>118</v>
      </c>
      <c r="C84" s="164">
        <v>9110</v>
      </c>
      <c r="D84" s="164">
        <v>63199</v>
      </c>
      <c r="E84" s="164">
        <v>71295</v>
      </c>
      <c r="F84" s="164">
        <v>87638</v>
      </c>
      <c r="G84" s="164">
        <v>77498</v>
      </c>
      <c r="H84" s="164">
        <v>61200</v>
      </c>
      <c r="I84" s="165">
        <f t="shared" si="21"/>
        <v>-0.21030220134713151</v>
      </c>
      <c r="J84" s="164">
        <f t="shared" si="20"/>
        <v>-16298</v>
      </c>
      <c r="K84" s="165">
        <f t="shared" si="22"/>
        <v>2.3970971623383134E-2</v>
      </c>
      <c r="L84" s="166"/>
    </row>
    <row r="85" spans="1:12" x14ac:dyDescent="0.25">
      <c r="A85" s="162"/>
      <c r="B85" s="163" t="s">
        <v>121</v>
      </c>
      <c r="C85" s="164">
        <v>6118</v>
      </c>
      <c r="D85" s="164">
        <v>12742</v>
      </c>
      <c r="E85" s="164">
        <v>16668</v>
      </c>
      <c r="F85" s="164">
        <v>30513</v>
      </c>
      <c r="G85" s="164">
        <v>34104</v>
      </c>
      <c r="H85" s="164">
        <v>28216</v>
      </c>
      <c r="I85" s="165">
        <f t="shared" si="21"/>
        <v>-0.1726483696927047</v>
      </c>
      <c r="J85" s="164">
        <f t="shared" si="20"/>
        <v>-5888</v>
      </c>
      <c r="K85" s="165">
        <f t="shared" si="22"/>
        <v>1.1051714629499649E-2</v>
      </c>
      <c r="L85" s="81"/>
    </row>
    <row r="86" spans="1:12" x14ac:dyDescent="0.25">
      <c r="A86" s="162"/>
      <c r="B86" s="163" t="s">
        <v>128</v>
      </c>
      <c r="C86" s="164">
        <v>482</v>
      </c>
      <c r="D86" s="164">
        <v>4009</v>
      </c>
      <c r="E86" s="164">
        <v>4570</v>
      </c>
      <c r="F86" s="164">
        <v>7162</v>
      </c>
      <c r="G86" s="164">
        <v>5929</v>
      </c>
      <c r="H86" s="164">
        <v>5958</v>
      </c>
      <c r="I86" s="165">
        <f t="shared" si="21"/>
        <v>4.8912126834204095E-3</v>
      </c>
      <c r="J86" s="164">
        <f t="shared" si="20"/>
        <v>29</v>
      </c>
      <c r="K86" s="165">
        <f t="shared" si="22"/>
        <v>2.3336445903940641E-3</v>
      </c>
      <c r="L86" s="81"/>
    </row>
    <row r="87" spans="1:12" x14ac:dyDescent="0.25">
      <c r="A87" s="162"/>
      <c r="B87" s="163" t="s">
        <v>124</v>
      </c>
      <c r="C87" s="164">
        <v>963</v>
      </c>
      <c r="D87" s="164">
        <v>1713</v>
      </c>
      <c r="E87" s="164">
        <v>2232</v>
      </c>
      <c r="F87" s="164">
        <v>3663</v>
      </c>
      <c r="G87" s="164">
        <v>3029</v>
      </c>
      <c r="H87" s="164">
        <v>3209</v>
      </c>
      <c r="I87" s="165">
        <f t="shared" si="21"/>
        <v>5.9425552987784735E-2</v>
      </c>
      <c r="J87" s="164">
        <f t="shared" si="20"/>
        <v>180</v>
      </c>
      <c r="K87" s="165">
        <f t="shared" si="22"/>
        <v>1.2569092800561515E-3</v>
      </c>
      <c r="L87" s="81"/>
    </row>
    <row r="88" spans="1:12" x14ac:dyDescent="0.25">
      <c r="A88" s="162"/>
      <c r="B88" s="163" t="s">
        <v>133</v>
      </c>
      <c r="C88" s="164">
        <v>174</v>
      </c>
      <c r="D88" s="164">
        <v>576</v>
      </c>
      <c r="E88" s="164">
        <v>1554</v>
      </c>
      <c r="F88" s="164">
        <v>1368</v>
      </c>
      <c r="G88" s="164">
        <v>1119</v>
      </c>
      <c r="H88" s="164">
        <v>684</v>
      </c>
      <c r="I88" s="165">
        <f t="shared" si="21"/>
        <v>-0.38873994638069709</v>
      </c>
      <c r="J88" s="164">
        <f t="shared" si="20"/>
        <v>-435</v>
      </c>
      <c r="K88" s="165">
        <f t="shared" si="22"/>
        <v>2.6791085932016445E-4</v>
      </c>
      <c r="L88" s="81"/>
    </row>
    <row r="89" spans="1:12" x14ac:dyDescent="0.25">
      <c r="A89" s="162" t="s">
        <v>148</v>
      </c>
      <c r="B89" s="163" t="s">
        <v>136</v>
      </c>
      <c r="C89" s="164">
        <v>984</v>
      </c>
      <c r="D89" s="164">
        <v>423</v>
      </c>
      <c r="E89" s="164">
        <v>976</v>
      </c>
      <c r="F89" s="164">
        <v>564</v>
      </c>
      <c r="G89" s="164">
        <v>443</v>
      </c>
      <c r="H89" s="164">
        <v>697</v>
      </c>
      <c r="I89" s="165">
        <f t="shared" si="21"/>
        <v>0.57336343115124144</v>
      </c>
      <c r="J89" s="164">
        <f t="shared" si="20"/>
        <v>254</v>
      </c>
      <c r="K89" s="165">
        <f t="shared" si="22"/>
        <v>2.7300273237741902E-4</v>
      </c>
      <c r="L89" s="81"/>
    </row>
    <row r="90" spans="1:12" x14ac:dyDescent="0.25">
      <c r="A90" s="162" t="s">
        <v>149</v>
      </c>
      <c r="B90" s="168" t="s">
        <v>149</v>
      </c>
      <c r="C90" s="169">
        <f t="shared" ref="C90:H90" si="23">C82-SUM(C83:C89)</f>
        <v>15930</v>
      </c>
      <c r="D90" s="169">
        <f t="shared" si="23"/>
        <v>41890</v>
      </c>
      <c r="E90" s="169">
        <f t="shared" si="23"/>
        <v>57751</v>
      </c>
      <c r="F90" s="169">
        <f t="shared" si="23"/>
        <v>66376</v>
      </c>
      <c r="G90" s="169">
        <f t="shared" si="23"/>
        <v>71474</v>
      </c>
      <c r="H90" s="169">
        <f t="shared" si="23"/>
        <v>54631</v>
      </c>
      <c r="I90" s="170">
        <f t="shared" si="21"/>
        <v>-0.235652125248342</v>
      </c>
      <c r="J90" s="169">
        <f>H90-G90</f>
        <v>-16843</v>
      </c>
      <c r="K90" s="170">
        <f t="shared" si="22"/>
        <v>2.1398008999298106E-2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5644</v>
      </c>
      <c r="D92" s="176">
        <v>10085</v>
      </c>
      <c r="E92" s="176">
        <v>12793</v>
      </c>
      <c r="F92" s="176">
        <v>12513</v>
      </c>
      <c r="G92" s="176">
        <v>13411</v>
      </c>
      <c r="H92" s="176">
        <v>12140</v>
      </c>
      <c r="I92" s="177">
        <f>IFERROR(H92/G92-1,"-")</f>
        <v>-9.4772947580344491E-2</v>
      </c>
      <c r="J92" s="176">
        <f>H92-G92</f>
        <v>-1271</v>
      </c>
      <c r="K92" s="177">
        <f>H92/H$8</f>
        <v>4.755026070390053E-3</v>
      </c>
      <c r="L92" s="81"/>
    </row>
    <row r="93" spans="1:12" x14ac:dyDescent="0.25">
      <c r="A93" s="162" t="s">
        <v>101</v>
      </c>
      <c r="B93" s="159" t="s">
        <v>102</v>
      </c>
      <c r="C93" s="160">
        <v>3198</v>
      </c>
      <c r="D93" s="160">
        <v>5218</v>
      </c>
      <c r="E93" s="160">
        <v>7187</v>
      </c>
      <c r="F93" s="160">
        <v>6735</v>
      </c>
      <c r="G93" s="160">
        <v>7528</v>
      </c>
      <c r="H93" s="160">
        <v>7877</v>
      </c>
      <c r="I93" s="161">
        <f>IFERROR(H93/G93-1,"-")</f>
        <v>4.6360255047821486E-2</v>
      </c>
      <c r="J93" s="160">
        <f t="shared" ref="J93:J103" si="24">H93-G93</f>
        <v>349</v>
      </c>
      <c r="K93" s="161">
        <f>H93/H$8</f>
        <v>3.0852833901534142E-3</v>
      </c>
      <c r="L93" s="81"/>
    </row>
    <row r="94" spans="1:12" x14ac:dyDescent="0.25">
      <c r="A94" s="162" t="s">
        <v>108</v>
      </c>
      <c r="B94" s="163" t="s">
        <v>108</v>
      </c>
      <c r="C94" s="164">
        <v>1900</v>
      </c>
      <c r="D94" s="164">
        <v>1685</v>
      </c>
      <c r="E94" s="164">
        <v>2115</v>
      </c>
      <c r="F94" s="164">
        <v>2258</v>
      </c>
      <c r="G94" s="164">
        <v>3166</v>
      </c>
      <c r="H94" s="164">
        <v>3632</v>
      </c>
      <c r="I94" s="165">
        <f>IFERROR(H94/G94-1,"-")</f>
        <v>0.14718888186986745</v>
      </c>
      <c r="J94" s="164">
        <f t="shared" si="24"/>
        <v>466</v>
      </c>
      <c r="K94" s="165">
        <f>H94/H$8</f>
        <v>1.4225909956883586E-3</v>
      </c>
      <c r="L94" s="81"/>
    </row>
    <row r="95" spans="1:12" x14ac:dyDescent="0.25">
      <c r="A95" s="162" t="s">
        <v>105</v>
      </c>
      <c r="B95" s="163" t="s">
        <v>105</v>
      </c>
      <c r="C95" s="164">
        <v>1298</v>
      </c>
      <c r="D95" s="164">
        <v>3533</v>
      </c>
      <c r="E95" s="164">
        <v>5072</v>
      </c>
      <c r="F95" s="164">
        <v>4477</v>
      </c>
      <c r="G95" s="164">
        <v>4362</v>
      </c>
      <c r="H95" s="164">
        <v>4245</v>
      </c>
      <c r="I95" s="165">
        <f>IFERROR(H95/G95-1,"-")</f>
        <v>-2.6822558459422274E-2</v>
      </c>
      <c r="J95" s="164">
        <f t="shared" si="24"/>
        <v>-117</v>
      </c>
      <c r="K95" s="165">
        <f>H95/H$8</f>
        <v>1.6626923944650556E-3</v>
      </c>
      <c r="L95" s="81"/>
    </row>
    <row r="96" spans="1:12" x14ac:dyDescent="0.25">
      <c r="A96" s="162"/>
      <c r="B96" s="159" t="s">
        <v>112</v>
      </c>
      <c r="C96" s="160">
        <v>2446</v>
      </c>
      <c r="D96" s="160">
        <v>4867</v>
      </c>
      <c r="E96" s="160">
        <v>5606</v>
      </c>
      <c r="F96" s="160">
        <v>5778</v>
      </c>
      <c r="G96" s="160">
        <v>5883</v>
      </c>
      <c r="H96" s="160">
        <v>4263</v>
      </c>
      <c r="I96" s="161">
        <f>IFERROR(H96/G96-1,"-")</f>
        <v>-0.27536970933197347</v>
      </c>
      <c r="J96" s="160">
        <f t="shared" si="24"/>
        <v>-1620</v>
      </c>
      <c r="K96" s="161">
        <f>H96/H$8</f>
        <v>1.6697426802366388E-3</v>
      </c>
      <c r="L96" s="81"/>
    </row>
    <row r="97" spans="1:12" s="57" customFormat="1" x14ac:dyDescent="0.25">
      <c r="A97" s="162"/>
      <c r="B97" s="163" t="s">
        <v>115</v>
      </c>
      <c r="C97" s="164">
        <v>44</v>
      </c>
      <c r="D97" s="164">
        <v>524</v>
      </c>
      <c r="E97" s="164">
        <v>550</v>
      </c>
      <c r="F97" s="164">
        <v>732</v>
      </c>
      <c r="G97" s="164">
        <v>482</v>
      </c>
      <c r="H97" s="164">
        <v>435</v>
      </c>
      <c r="I97" s="165">
        <f t="shared" ref="I97:I104" si="25">IFERROR(H97/G97-1,"-")</f>
        <v>-9.7510373443983389E-2</v>
      </c>
      <c r="J97" s="164">
        <f t="shared" si="24"/>
        <v>-47</v>
      </c>
      <c r="K97" s="165">
        <f t="shared" ref="K97:K104" si="26">H97/H$8</f>
        <v>1.7038190614659582E-4</v>
      </c>
      <c r="L97" s="166"/>
    </row>
    <row r="98" spans="1:12" s="57" customFormat="1" x14ac:dyDescent="0.25">
      <c r="A98" s="162"/>
      <c r="B98" s="163" t="s">
        <v>118</v>
      </c>
      <c r="C98" s="164">
        <v>579</v>
      </c>
      <c r="D98" s="164">
        <v>1417</v>
      </c>
      <c r="E98" s="164">
        <v>1273</v>
      </c>
      <c r="F98" s="164">
        <v>1592</v>
      </c>
      <c r="G98" s="164">
        <v>1415</v>
      </c>
      <c r="H98" s="164">
        <v>1283</v>
      </c>
      <c r="I98" s="165">
        <f t="shared" si="25"/>
        <v>-9.3286219081272104E-2</v>
      </c>
      <c r="J98" s="164">
        <f t="shared" si="24"/>
        <v>-132</v>
      </c>
      <c r="K98" s="165">
        <f t="shared" si="26"/>
        <v>5.0252870249674125E-4</v>
      </c>
      <c r="L98" s="166"/>
    </row>
    <row r="99" spans="1:12" x14ac:dyDescent="0.25">
      <c r="A99" s="162"/>
      <c r="B99" s="163" t="s">
        <v>121</v>
      </c>
      <c r="C99" s="164">
        <v>723</v>
      </c>
      <c r="D99" s="164">
        <v>572</v>
      </c>
      <c r="E99" s="164">
        <v>732</v>
      </c>
      <c r="F99" s="164">
        <v>862</v>
      </c>
      <c r="G99" s="164">
        <v>787</v>
      </c>
      <c r="H99" s="164">
        <v>624</v>
      </c>
      <c r="I99" s="165">
        <f t="shared" si="25"/>
        <v>-0.20711562897077507</v>
      </c>
      <c r="J99" s="164">
        <f t="shared" si="24"/>
        <v>-163</v>
      </c>
      <c r="K99" s="165">
        <f t="shared" si="26"/>
        <v>2.4440990674822019E-4</v>
      </c>
      <c r="L99" s="81"/>
    </row>
    <row r="100" spans="1:12" x14ac:dyDescent="0.25">
      <c r="A100" s="162"/>
      <c r="B100" s="163" t="s">
        <v>128</v>
      </c>
      <c r="C100" s="164">
        <v>57</v>
      </c>
      <c r="D100" s="164">
        <v>372</v>
      </c>
      <c r="E100" s="164">
        <v>200</v>
      </c>
      <c r="F100" s="164">
        <v>229</v>
      </c>
      <c r="G100" s="164">
        <v>274</v>
      </c>
      <c r="H100" s="164">
        <v>105</v>
      </c>
      <c r="I100" s="165">
        <f t="shared" si="25"/>
        <v>-0.61678832116788329</v>
      </c>
      <c r="J100" s="164">
        <f t="shared" si="24"/>
        <v>-169</v>
      </c>
      <c r="K100" s="165">
        <f t="shared" si="26"/>
        <v>4.1126667000902439E-5</v>
      </c>
      <c r="L100" s="81"/>
    </row>
    <row r="101" spans="1:12" x14ac:dyDescent="0.25">
      <c r="A101" s="162"/>
      <c r="B101" s="163" t="s">
        <v>124</v>
      </c>
      <c r="C101" s="164">
        <v>68</v>
      </c>
      <c r="D101" s="164">
        <v>104</v>
      </c>
      <c r="E101" s="164">
        <v>83</v>
      </c>
      <c r="F101" s="164">
        <v>66</v>
      </c>
      <c r="G101" s="164">
        <v>152</v>
      </c>
      <c r="H101" s="164">
        <v>131</v>
      </c>
      <c r="I101" s="165">
        <f t="shared" si="25"/>
        <v>-0.13815789473684215</v>
      </c>
      <c r="J101" s="164">
        <f t="shared" si="24"/>
        <v>-21</v>
      </c>
      <c r="K101" s="165">
        <f t="shared" si="26"/>
        <v>5.1310413115411612E-5</v>
      </c>
      <c r="L101" s="81"/>
    </row>
    <row r="102" spans="1:12" x14ac:dyDescent="0.25">
      <c r="A102" s="162"/>
      <c r="B102" s="163" t="s">
        <v>133</v>
      </c>
      <c r="C102" s="164">
        <v>12</v>
      </c>
      <c r="D102" s="164">
        <v>21</v>
      </c>
      <c r="E102" s="164">
        <v>10</v>
      </c>
      <c r="F102" s="164">
        <v>0</v>
      </c>
      <c r="G102" s="164">
        <v>24</v>
      </c>
      <c r="H102" s="164">
        <v>38</v>
      </c>
      <c r="I102" s="165">
        <f t="shared" si="25"/>
        <v>0.58333333333333326</v>
      </c>
      <c r="J102" s="164">
        <f t="shared" si="24"/>
        <v>14</v>
      </c>
      <c r="K102" s="165">
        <f t="shared" si="26"/>
        <v>1.4883936628898025E-5</v>
      </c>
      <c r="L102" s="81"/>
    </row>
    <row r="103" spans="1:12" x14ac:dyDescent="0.25">
      <c r="A103" s="162" t="s">
        <v>148</v>
      </c>
      <c r="B103" s="163" t="s">
        <v>136</v>
      </c>
      <c r="C103" s="164">
        <v>15</v>
      </c>
      <c r="D103" s="164">
        <v>10</v>
      </c>
      <c r="E103" s="164">
        <v>63</v>
      </c>
      <c r="F103" s="164">
        <v>6</v>
      </c>
      <c r="G103" s="164">
        <v>52</v>
      </c>
      <c r="H103" s="164">
        <v>2</v>
      </c>
      <c r="I103" s="165">
        <f t="shared" si="25"/>
        <v>-0.96153846153846156</v>
      </c>
      <c r="J103" s="164">
        <f t="shared" si="24"/>
        <v>-50</v>
      </c>
      <c r="K103" s="165">
        <f t="shared" si="26"/>
        <v>7.8336508573147496E-7</v>
      </c>
      <c r="L103" s="81"/>
    </row>
    <row r="104" spans="1:12" x14ac:dyDescent="0.25">
      <c r="A104" s="162" t="s">
        <v>149</v>
      </c>
      <c r="B104" s="168" t="s">
        <v>149</v>
      </c>
      <c r="C104" s="169">
        <f t="shared" ref="C104:H104" si="27">C96-SUM(C97:C103)</f>
        <v>948</v>
      </c>
      <c r="D104" s="169">
        <f t="shared" si="27"/>
        <v>1847</v>
      </c>
      <c r="E104" s="169">
        <f t="shared" si="27"/>
        <v>2695</v>
      </c>
      <c r="F104" s="169">
        <f t="shared" si="27"/>
        <v>2291</v>
      </c>
      <c r="G104" s="169">
        <f t="shared" si="27"/>
        <v>2697</v>
      </c>
      <c r="H104" s="169">
        <f t="shared" si="27"/>
        <v>1645</v>
      </c>
      <c r="I104" s="170">
        <f t="shared" si="25"/>
        <v>-0.39006303299962919</v>
      </c>
      <c r="J104" s="169">
        <f>H104-G104</f>
        <v>-1052</v>
      </c>
      <c r="K104" s="170">
        <f t="shared" si="26"/>
        <v>6.4431778301413817E-4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42859</v>
      </c>
      <c r="D106" s="176">
        <v>104052</v>
      </c>
      <c r="E106" s="176">
        <v>111302</v>
      </c>
      <c r="F106" s="176">
        <v>117998</v>
      </c>
      <c r="G106" s="176">
        <v>115884</v>
      </c>
      <c r="H106" s="176">
        <v>101917</v>
      </c>
      <c r="I106" s="177">
        <f>IFERROR(H106/G106-1,"-")</f>
        <v>-0.12052569811190506</v>
      </c>
      <c r="J106" s="176">
        <f>H106-G106</f>
        <v>-13967</v>
      </c>
      <c r="K106" s="177">
        <f>H106/H$8</f>
        <v>3.9919109721247369E-2</v>
      </c>
      <c r="L106" s="81"/>
    </row>
    <row r="107" spans="1:12" x14ac:dyDescent="0.25">
      <c r="A107" s="162" t="s">
        <v>101</v>
      </c>
      <c r="B107" s="159" t="s">
        <v>102</v>
      </c>
      <c r="C107" s="160">
        <v>18255</v>
      </c>
      <c r="D107" s="160">
        <v>14287</v>
      </c>
      <c r="E107" s="160">
        <v>13349</v>
      </c>
      <c r="F107" s="160">
        <v>21013</v>
      </c>
      <c r="G107" s="160">
        <v>18035</v>
      </c>
      <c r="H107" s="160">
        <v>19095</v>
      </c>
      <c r="I107" s="161">
        <f>IFERROR(H107/G107-1,"-")</f>
        <v>5.8774604934848984E-2</v>
      </c>
      <c r="J107" s="160">
        <f t="shared" ref="J107:J117" si="28">H107-G107</f>
        <v>1060</v>
      </c>
      <c r="K107" s="161">
        <f>H107/H$8</f>
        <v>7.4791781560212571E-3</v>
      </c>
      <c r="L107" s="81"/>
    </row>
    <row r="108" spans="1:12" x14ac:dyDescent="0.25">
      <c r="A108" s="162" t="s">
        <v>108</v>
      </c>
      <c r="B108" s="163" t="s">
        <v>108</v>
      </c>
      <c r="C108" s="164">
        <v>15887</v>
      </c>
      <c r="D108" s="164">
        <v>6057</v>
      </c>
      <c r="E108" s="164">
        <v>2644</v>
      </c>
      <c r="F108" s="164">
        <v>4016</v>
      </c>
      <c r="G108" s="164">
        <v>6881</v>
      </c>
      <c r="H108" s="164">
        <v>11864</v>
      </c>
      <c r="I108" s="165">
        <f>IFERROR(H108/G108-1,"-")</f>
        <v>0.72416799883737837</v>
      </c>
      <c r="J108" s="164">
        <f t="shared" si="28"/>
        <v>4983</v>
      </c>
      <c r="K108" s="165">
        <f>H108/H$8</f>
        <v>4.6469216885591099E-3</v>
      </c>
      <c r="L108" s="81"/>
    </row>
    <row r="109" spans="1:12" x14ac:dyDescent="0.25">
      <c r="A109" s="162" t="s">
        <v>105</v>
      </c>
      <c r="B109" s="163" t="s">
        <v>105</v>
      </c>
      <c r="C109" s="164">
        <v>2368</v>
      </c>
      <c r="D109" s="164">
        <v>8230</v>
      </c>
      <c r="E109" s="164">
        <v>10705</v>
      </c>
      <c r="F109" s="164">
        <v>16997</v>
      </c>
      <c r="G109" s="164">
        <v>11154</v>
      </c>
      <c r="H109" s="164">
        <v>7231</v>
      </c>
      <c r="I109" s="165">
        <f>IFERROR(H109/G109-1,"-")</f>
        <v>-0.35171239017392864</v>
      </c>
      <c r="J109" s="164">
        <f t="shared" si="28"/>
        <v>-3923</v>
      </c>
      <c r="K109" s="165">
        <f>H109/H$8</f>
        <v>2.832256467462148E-3</v>
      </c>
      <c r="L109" s="81"/>
    </row>
    <row r="110" spans="1:12" x14ac:dyDescent="0.25">
      <c r="A110" s="162"/>
      <c r="B110" s="159" t="s">
        <v>112</v>
      </c>
      <c r="C110" s="160">
        <v>24604</v>
      </c>
      <c r="D110" s="160">
        <v>89765</v>
      </c>
      <c r="E110" s="160">
        <v>97953</v>
      </c>
      <c r="F110" s="160">
        <v>96985</v>
      </c>
      <c r="G110" s="160">
        <v>97849</v>
      </c>
      <c r="H110" s="160">
        <v>82822</v>
      </c>
      <c r="I110" s="161">
        <f>IFERROR(H110/G110-1,"-")</f>
        <v>-0.15357336303896818</v>
      </c>
      <c r="J110" s="160">
        <f t="shared" si="28"/>
        <v>-15027</v>
      </c>
      <c r="K110" s="161">
        <f>H110/H$8</f>
        <v>3.2439931565226107E-2</v>
      </c>
      <c r="L110" s="81"/>
    </row>
    <row r="111" spans="1:12" s="57" customFormat="1" x14ac:dyDescent="0.25">
      <c r="A111" s="162"/>
      <c r="B111" s="163" t="s">
        <v>115</v>
      </c>
      <c r="C111" s="164">
        <v>2132</v>
      </c>
      <c r="D111" s="164">
        <v>55252</v>
      </c>
      <c r="E111" s="164">
        <v>63430</v>
      </c>
      <c r="F111" s="164">
        <v>57570</v>
      </c>
      <c r="G111" s="164">
        <v>57301</v>
      </c>
      <c r="H111" s="164">
        <v>55142</v>
      </c>
      <c r="I111" s="165">
        <f t="shared" ref="I111:I118" si="29">IFERROR(H111/G111-1,"-")</f>
        <v>-3.7678225510898611E-2</v>
      </c>
      <c r="J111" s="164">
        <f t="shared" si="28"/>
        <v>-2159</v>
      </c>
      <c r="K111" s="165">
        <f t="shared" ref="K111:K118" si="30">H111/H$8</f>
        <v>2.1598158778702498E-2</v>
      </c>
      <c r="L111" s="166"/>
    </row>
    <row r="112" spans="1:12" s="57" customFormat="1" x14ac:dyDescent="0.25">
      <c r="A112" s="162"/>
      <c r="B112" s="163" t="s">
        <v>118</v>
      </c>
      <c r="C112" s="164">
        <v>5807</v>
      </c>
      <c r="D112" s="164">
        <v>2829</v>
      </c>
      <c r="E112" s="164">
        <v>6831</v>
      </c>
      <c r="F112" s="164">
        <v>4423</v>
      </c>
      <c r="G112" s="164">
        <v>4711</v>
      </c>
      <c r="H112" s="164">
        <v>2582</v>
      </c>
      <c r="I112" s="165">
        <f t="shared" si="29"/>
        <v>-0.45192103587348753</v>
      </c>
      <c r="J112" s="164">
        <f t="shared" si="28"/>
        <v>-2129</v>
      </c>
      <c r="K112" s="165">
        <f t="shared" si="30"/>
        <v>1.0113243256793343E-3</v>
      </c>
      <c r="L112" s="166"/>
    </row>
    <row r="113" spans="1:12" x14ac:dyDescent="0.25">
      <c r="A113" s="162"/>
      <c r="B113" s="163" t="s">
        <v>121</v>
      </c>
      <c r="C113" s="164">
        <v>6409</v>
      </c>
      <c r="D113" s="164">
        <v>5583</v>
      </c>
      <c r="E113" s="164">
        <v>6665</v>
      </c>
      <c r="F113" s="164">
        <v>6516</v>
      </c>
      <c r="G113" s="164">
        <v>12848</v>
      </c>
      <c r="H113" s="164">
        <v>5288</v>
      </c>
      <c r="I113" s="165">
        <f t="shared" si="29"/>
        <v>-0.58841843088418433</v>
      </c>
      <c r="J113" s="164">
        <f t="shared" si="28"/>
        <v>-7560</v>
      </c>
      <c r="K113" s="165">
        <f t="shared" si="30"/>
        <v>2.0712172866740198E-3</v>
      </c>
      <c r="L113" s="81"/>
    </row>
    <row r="114" spans="1:12" x14ac:dyDescent="0.25">
      <c r="A114" s="162"/>
      <c r="B114" s="163" t="s">
        <v>128</v>
      </c>
      <c r="C114" s="164">
        <v>660</v>
      </c>
      <c r="D114" s="164">
        <v>6241</v>
      </c>
      <c r="E114" s="164">
        <v>3512</v>
      </c>
      <c r="F114" s="164">
        <v>5058</v>
      </c>
      <c r="G114" s="164">
        <v>3016</v>
      </c>
      <c r="H114" s="164">
        <v>2038</v>
      </c>
      <c r="I114" s="165">
        <f t="shared" si="29"/>
        <v>-0.32427055702917773</v>
      </c>
      <c r="J114" s="164">
        <f t="shared" si="28"/>
        <v>-978</v>
      </c>
      <c r="K114" s="165">
        <f t="shared" si="30"/>
        <v>7.98249022360373E-4</v>
      </c>
      <c r="L114" s="81"/>
    </row>
    <row r="115" spans="1:12" x14ac:dyDescent="0.25">
      <c r="A115" s="162"/>
      <c r="B115" s="163" t="s">
        <v>124</v>
      </c>
      <c r="C115" s="164">
        <v>2887</v>
      </c>
      <c r="D115" s="164">
        <v>3171</v>
      </c>
      <c r="E115" s="164">
        <v>2062</v>
      </c>
      <c r="F115" s="164">
        <v>1796</v>
      </c>
      <c r="G115" s="164">
        <v>2585</v>
      </c>
      <c r="H115" s="164">
        <v>1245</v>
      </c>
      <c r="I115" s="165">
        <f t="shared" si="29"/>
        <v>-0.51837524177949712</v>
      </c>
      <c r="J115" s="164">
        <f t="shared" si="28"/>
        <v>-1340</v>
      </c>
      <c r="K115" s="165">
        <f t="shared" si="30"/>
        <v>4.8764476586784318E-4</v>
      </c>
      <c r="L115" s="81"/>
    </row>
    <row r="116" spans="1:12" x14ac:dyDescent="0.25">
      <c r="A116" s="162"/>
      <c r="B116" s="163" t="s">
        <v>133</v>
      </c>
      <c r="C116" s="164">
        <v>0</v>
      </c>
      <c r="D116" s="164">
        <v>64</v>
      </c>
      <c r="E116" s="164">
        <v>112</v>
      </c>
      <c r="F116" s="164">
        <v>309</v>
      </c>
      <c r="G116" s="164">
        <v>182</v>
      </c>
      <c r="H116" s="164">
        <v>715</v>
      </c>
      <c r="I116" s="165">
        <f t="shared" si="29"/>
        <v>2.9285714285714284</v>
      </c>
      <c r="J116" s="164">
        <f t="shared" si="28"/>
        <v>533</v>
      </c>
      <c r="K116" s="165">
        <f t="shared" si="30"/>
        <v>2.8005301814900232E-4</v>
      </c>
      <c r="L116" s="81"/>
    </row>
    <row r="117" spans="1:12" x14ac:dyDescent="0.25">
      <c r="A117" s="162" t="s">
        <v>148</v>
      </c>
      <c r="B117" s="163" t="s">
        <v>136</v>
      </c>
      <c r="C117" s="164">
        <v>41</v>
      </c>
      <c r="D117" s="164">
        <v>175</v>
      </c>
      <c r="E117" s="164">
        <v>5</v>
      </c>
      <c r="F117" s="164">
        <v>117</v>
      </c>
      <c r="G117" s="164">
        <v>143</v>
      </c>
      <c r="H117" s="164">
        <v>621</v>
      </c>
      <c r="I117" s="165">
        <f t="shared" si="29"/>
        <v>3.3426573426573425</v>
      </c>
      <c r="J117" s="164">
        <f t="shared" si="28"/>
        <v>478</v>
      </c>
      <c r="K117" s="165">
        <f t="shared" si="30"/>
        <v>2.4323485911962299E-4</v>
      </c>
      <c r="L117" s="81"/>
    </row>
    <row r="118" spans="1:12" x14ac:dyDescent="0.25">
      <c r="A118" s="162" t="s">
        <v>149</v>
      </c>
      <c r="B118" s="168" t="s">
        <v>149</v>
      </c>
      <c r="C118" s="169">
        <f t="shared" ref="C118:H118" si="31">C110-SUM(C111:C117)</f>
        <v>6668</v>
      </c>
      <c r="D118" s="169">
        <f t="shared" si="31"/>
        <v>16450</v>
      </c>
      <c r="E118" s="169">
        <f t="shared" si="31"/>
        <v>15336</v>
      </c>
      <c r="F118" s="169">
        <f t="shared" si="31"/>
        <v>21196</v>
      </c>
      <c r="G118" s="169">
        <f t="shared" si="31"/>
        <v>17063</v>
      </c>
      <c r="H118" s="169">
        <f t="shared" si="31"/>
        <v>15191</v>
      </c>
      <c r="I118" s="170">
        <f t="shared" si="29"/>
        <v>-0.1097110707378538</v>
      </c>
      <c r="J118" s="169">
        <f>H118-G118</f>
        <v>-1872</v>
      </c>
      <c r="K118" s="170">
        <f t="shared" si="30"/>
        <v>5.9500495086734183E-3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24025</v>
      </c>
      <c r="D120" s="176">
        <v>44866</v>
      </c>
      <c r="E120" s="176">
        <v>42611</v>
      </c>
      <c r="F120" s="176">
        <v>38316</v>
      </c>
      <c r="G120" s="176">
        <v>45582</v>
      </c>
      <c r="H120" s="176">
        <v>46526</v>
      </c>
      <c r="I120" s="177">
        <f>IFERROR(H120/G120-1,"-")</f>
        <v>2.0709929358079915E-2</v>
      </c>
      <c r="J120" s="176">
        <f>H120-G120</f>
        <v>944</v>
      </c>
      <c r="K120" s="177">
        <f>H120/H$8</f>
        <v>1.8223421989371304E-2</v>
      </c>
      <c r="L120" s="81"/>
    </row>
    <row r="121" spans="1:12" x14ac:dyDescent="0.25">
      <c r="A121" s="162" t="s">
        <v>101</v>
      </c>
      <c r="B121" s="159" t="s">
        <v>102</v>
      </c>
      <c r="C121" s="160">
        <v>15346</v>
      </c>
      <c r="D121" s="160">
        <v>26282</v>
      </c>
      <c r="E121" s="160">
        <v>28209</v>
      </c>
      <c r="F121" s="160">
        <v>24741</v>
      </c>
      <c r="G121" s="160">
        <v>30811</v>
      </c>
      <c r="H121" s="160">
        <v>30808</v>
      </c>
      <c r="I121" s="161">
        <f>IFERROR(H121/G121-1,"-")</f>
        <v>-9.7367823180039004E-5</v>
      </c>
      <c r="J121" s="160">
        <f t="shared" ref="J121:J131" si="32">H121-G121</f>
        <v>-3</v>
      </c>
      <c r="K121" s="161">
        <f>H121/H$8</f>
        <v>1.206695578060764E-2</v>
      </c>
      <c r="L121" s="81"/>
    </row>
    <row r="122" spans="1:12" x14ac:dyDescent="0.25">
      <c r="A122" s="162" t="s">
        <v>108</v>
      </c>
      <c r="B122" s="163" t="s">
        <v>108</v>
      </c>
      <c r="C122" s="164">
        <v>7729</v>
      </c>
      <c r="D122" s="164">
        <v>11828</v>
      </c>
      <c r="E122" s="164">
        <v>11521</v>
      </c>
      <c r="F122" s="164">
        <v>9774</v>
      </c>
      <c r="G122" s="164">
        <v>15075</v>
      </c>
      <c r="H122" s="164">
        <v>13988</v>
      </c>
      <c r="I122" s="165">
        <f>IFERROR(H122/G122-1,"-")</f>
        <v>-7.2106135986732989E-2</v>
      </c>
      <c r="J122" s="164">
        <f t="shared" si="32"/>
        <v>-1087</v>
      </c>
      <c r="K122" s="165">
        <f>H122/H$8</f>
        <v>5.4788554096059363E-3</v>
      </c>
      <c r="L122" s="81"/>
    </row>
    <row r="123" spans="1:12" x14ac:dyDescent="0.25">
      <c r="A123" s="162" t="s">
        <v>105</v>
      </c>
      <c r="B123" s="163" t="s">
        <v>105</v>
      </c>
      <c r="C123" s="164">
        <v>7617</v>
      </c>
      <c r="D123" s="164">
        <v>14454</v>
      </c>
      <c r="E123" s="164">
        <v>16688</v>
      </c>
      <c r="F123" s="164">
        <v>14967</v>
      </c>
      <c r="G123" s="164">
        <v>15736</v>
      </c>
      <c r="H123" s="164">
        <v>16820</v>
      </c>
      <c r="I123" s="165">
        <f>IFERROR(H123/G123-1,"-")</f>
        <v>6.8886629384850018E-2</v>
      </c>
      <c r="J123" s="164">
        <f t="shared" si="32"/>
        <v>1084</v>
      </c>
      <c r="K123" s="165">
        <f>H123/H$8</f>
        <v>6.5881003710017046E-3</v>
      </c>
      <c r="L123" s="81"/>
    </row>
    <row r="124" spans="1:12" x14ac:dyDescent="0.25">
      <c r="A124" s="162"/>
      <c r="B124" s="159" t="s">
        <v>112</v>
      </c>
      <c r="C124" s="160">
        <v>8679</v>
      </c>
      <c r="D124" s="160">
        <v>18584</v>
      </c>
      <c r="E124" s="160">
        <v>14402</v>
      </c>
      <c r="F124" s="160">
        <v>13575</v>
      </c>
      <c r="G124" s="160">
        <v>14771</v>
      </c>
      <c r="H124" s="160">
        <v>15718</v>
      </c>
      <c r="I124" s="161">
        <f>IFERROR(H124/G124-1,"-")</f>
        <v>6.41121115699681E-2</v>
      </c>
      <c r="J124" s="160">
        <f t="shared" si="32"/>
        <v>947</v>
      </c>
      <c r="K124" s="161">
        <f>H124/H$8</f>
        <v>6.1564662087636619E-3</v>
      </c>
      <c r="L124" s="81"/>
    </row>
    <row r="125" spans="1:12" s="57" customFormat="1" x14ac:dyDescent="0.25">
      <c r="A125" s="162"/>
      <c r="B125" s="163" t="s">
        <v>115</v>
      </c>
      <c r="C125" s="164">
        <v>352</v>
      </c>
      <c r="D125" s="164">
        <v>1644</v>
      </c>
      <c r="E125" s="164">
        <v>1553</v>
      </c>
      <c r="F125" s="164">
        <v>1323</v>
      </c>
      <c r="G125" s="164">
        <v>1409</v>
      </c>
      <c r="H125" s="164">
        <v>1591</v>
      </c>
      <c r="I125" s="165">
        <f t="shared" ref="I125:I132" si="33">IFERROR(H125/G125-1,"-")</f>
        <v>0.12916962384669972</v>
      </c>
      <c r="J125" s="164">
        <f t="shared" si="32"/>
        <v>182</v>
      </c>
      <c r="K125" s="165">
        <f t="shared" ref="K125:K132" si="34">H125/H$8</f>
        <v>6.2316692569938832E-4</v>
      </c>
      <c r="L125" s="166"/>
    </row>
    <row r="126" spans="1:12" s="57" customFormat="1" x14ac:dyDescent="0.25">
      <c r="A126" s="162"/>
      <c r="B126" s="163" t="s">
        <v>118</v>
      </c>
      <c r="C126" s="164">
        <v>704</v>
      </c>
      <c r="D126" s="164">
        <v>1982</v>
      </c>
      <c r="E126" s="164">
        <v>1617</v>
      </c>
      <c r="F126" s="164">
        <v>1644</v>
      </c>
      <c r="G126" s="164">
        <v>1465</v>
      </c>
      <c r="H126" s="164">
        <v>1355</v>
      </c>
      <c r="I126" s="165">
        <f t="shared" si="33"/>
        <v>-7.5085324232081918E-2</v>
      </c>
      <c r="J126" s="164">
        <f t="shared" si="32"/>
        <v>-110</v>
      </c>
      <c r="K126" s="165">
        <f t="shared" si="34"/>
        <v>5.3072984558307434E-4</v>
      </c>
      <c r="L126" s="166"/>
    </row>
    <row r="127" spans="1:12" x14ac:dyDescent="0.25">
      <c r="A127" s="162"/>
      <c r="B127" s="163" t="s">
        <v>121</v>
      </c>
      <c r="C127" s="164">
        <v>2061</v>
      </c>
      <c r="D127" s="164">
        <v>1622</v>
      </c>
      <c r="E127" s="164">
        <v>2014</v>
      </c>
      <c r="F127" s="164">
        <v>1952</v>
      </c>
      <c r="G127" s="164">
        <v>1563</v>
      </c>
      <c r="H127" s="164">
        <v>1535</v>
      </c>
      <c r="I127" s="165">
        <f t="shared" si="33"/>
        <v>-1.7914267434421038E-2</v>
      </c>
      <c r="J127" s="164">
        <f t="shared" si="32"/>
        <v>-28</v>
      </c>
      <c r="K127" s="165">
        <f t="shared" si="34"/>
        <v>6.0123270329890701E-4</v>
      </c>
      <c r="L127" s="81"/>
    </row>
    <row r="128" spans="1:12" x14ac:dyDescent="0.25">
      <c r="A128" s="162"/>
      <c r="B128" s="163" t="s">
        <v>128</v>
      </c>
      <c r="C128" s="164">
        <v>94</v>
      </c>
      <c r="D128" s="164">
        <v>435</v>
      </c>
      <c r="E128" s="164">
        <v>431</v>
      </c>
      <c r="F128" s="164">
        <v>534</v>
      </c>
      <c r="G128" s="164">
        <v>431</v>
      </c>
      <c r="H128" s="164">
        <v>386</v>
      </c>
      <c r="I128" s="165">
        <f t="shared" si="33"/>
        <v>-0.10440835266821347</v>
      </c>
      <c r="J128" s="164">
        <f t="shared" si="32"/>
        <v>-45</v>
      </c>
      <c r="K128" s="165">
        <f t="shared" si="34"/>
        <v>1.5118946154617468E-4</v>
      </c>
      <c r="L128" s="81"/>
    </row>
    <row r="129" spans="1:12" x14ac:dyDescent="0.25">
      <c r="A129" s="162"/>
      <c r="B129" s="163" t="s">
        <v>124</v>
      </c>
      <c r="C129" s="164">
        <v>221</v>
      </c>
      <c r="D129" s="164">
        <v>325</v>
      </c>
      <c r="E129" s="164">
        <v>258</v>
      </c>
      <c r="F129" s="164">
        <v>367</v>
      </c>
      <c r="G129" s="164">
        <v>397</v>
      </c>
      <c r="H129" s="164">
        <v>341</v>
      </c>
      <c r="I129" s="165">
        <f t="shared" si="33"/>
        <v>-0.1410579345088161</v>
      </c>
      <c r="J129" s="164">
        <f t="shared" si="32"/>
        <v>-56</v>
      </c>
      <c r="K129" s="165">
        <f t="shared" si="34"/>
        <v>1.3356374711721649E-4</v>
      </c>
      <c r="L129" s="81"/>
    </row>
    <row r="130" spans="1:12" x14ac:dyDescent="0.25">
      <c r="A130" s="162"/>
      <c r="B130" s="163" t="s">
        <v>133</v>
      </c>
      <c r="C130" s="164">
        <v>19</v>
      </c>
      <c r="D130" s="164">
        <v>88</v>
      </c>
      <c r="E130" s="164">
        <v>51</v>
      </c>
      <c r="F130" s="164">
        <v>37</v>
      </c>
      <c r="G130" s="164">
        <v>24</v>
      </c>
      <c r="H130" s="164">
        <v>71</v>
      </c>
      <c r="I130" s="165">
        <f t="shared" si="33"/>
        <v>1.9583333333333335</v>
      </c>
      <c r="J130" s="164">
        <f t="shared" si="32"/>
        <v>47</v>
      </c>
      <c r="K130" s="165">
        <f t="shared" si="34"/>
        <v>2.7809460543467363E-5</v>
      </c>
      <c r="L130" s="81"/>
    </row>
    <row r="131" spans="1:12" x14ac:dyDescent="0.25">
      <c r="A131" s="162" t="s">
        <v>148</v>
      </c>
      <c r="B131" s="163" t="s">
        <v>136</v>
      </c>
      <c r="C131" s="164">
        <v>56</v>
      </c>
      <c r="D131" s="164">
        <v>196</v>
      </c>
      <c r="E131" s="164">
        <v>95</v>
      </c>
      <c r="F131" s="164">
        <v>78</v>
      </c>
      <c r="G131" s="164">
        <v>122</v>
      </c>
      <c r="H131" s="164">
        <v>122</v>
      </c>
      <c r="I131" s="165">
        <f t="shared" si="33"/>
        <v>0</v>
      </c>
      <c r="J131" s="164">
        <f t="shared" si="32"/>
        <v>0</v>
      </c>
      <c r="K131" s="165">
        <f t="shared" si="34"/>
        <v>4.7785270229619976E-5</v>
      </c>
      <c r="L131" s="81"/>
    </row>
    <row r="132" spans="1:12" x14ac:dyDescent="0.25">
      <c r="A132" s="162" t="s">
        <v>149</v>
      </c>
      <c r="B132" s="168" t="s">
        <v>149</v>
      </c>
      <c r="C132" s="169">
        <f t="shared" ref="C132:H132" si="35">C124-SUM(C125:C131)</f>
        <v>5172</v>
      </c>
      <c r="D132" s="169">
        <f t="shared" si="35"/>
        <v>12292</v>
      </c>
      <c r="E132" s="169">
        <f t="shared" si="35"/>
        <v>8383</v>
      </c>
      <c r="F132" s="169">
        <f t="shared" si="35"/>
        <v>7640</v>
      </c>
      <c r="G132" s="169">
        <f t="shared" si="35"/>
        <v>9360</v>
      </c>
      <c r="H132" s="169">
        <f t="shared" si="35"/>
        <v>10317</v>
      </c>
      <c r="I132" s="170">
        <f t="shared" si="33"/>
        <v>0.10224358974358982</v>
      </c>
      <c r="J132" s="169">
        <f>H132-G132</f>
        <v>957</v>
      </c>
      <c r="K132" s="170">
        <f t="shared" si="34"/>
        <v>4.040988794745814E-3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24096</v>
      </c>
      <c r="D134" s="176">
        <v>125910</v>
      </c>
      <c r="E134" s="176">
        <v>140451</v>
      </c>
      <c r="F134" s="176">
        <v>159924</v>
      </c>
      <c r="G134" s="176">
        <v>143215</v>
      </c>
      <c r="H134" s="176">
        <v>146616</v>
      </c>
      <c r="I134" s="177">
        <f>IFERROR(H134/G134-1,"-")</f>
        <v>2.3747512481234523E-2</v>
      </c>
      <c r="J134" s="176">
        <f>H134-G134</f>
        <v>3401</v>
      </c>
      <c r="K134" s="177">
        <f>H134/H$8</f>
        <v>5.7426927704802969E-2</v>
      </c>
      <c r="L134" s="81"/>
    </row>
    <row r="135" spans="1:12" x14ac:dyDescent="0.25">
      <c r="A135" s="162" t="s">
        <v>101</v>
      </c>
      <c r="B135" s="159" t="s">
        <v>102</v>
      </c>
      <c r="C135" s="160">
        <v>10388</v>
      </c>
      <c r="D135" s="160">
        <v>7510</v>
      </c>
      <c r="E135" s="160">
        <v>8116</v>
      </c>
      <c r="F135" s="160">
        <v>6651</v>
      </c>
      <c r="G135" s="160">
        <v>7050</v>
      </c>
      <c r="H135" s="160">
        <v>16299</v>
      </c>
      <c r="I135" s="161">
        <f>IFERROR(H135/G135-1,"-")</f>
        <v>1.3119148936170211</v>
      </c>
      <c r="J135" s="160">
        <f t="shared" ref="J135:J145" si="36">H135-G135</f>
        <v>9249</v>
      </c>
      <c r="K135" s="161">
        <f>H135/H$8</f>
        <v>6.3840337661686553E-3</v>
      </c>
      <c r="L135" s="81"/>
    </row>
    <row r="136" spans="1:12" x14ac:dyDescent="0.25">
      <c r="A136" s="162" t="s">
        <v>108</v>
      </c>
      <c r="B136" s="163" t="s">
        <v>108</v>
      </c>
      <c r="C136" s="164">
        <v>7870</v>
      </c>
      <c r="D136" s="164">
        <v>5049</v>
      </c>
      <c r="E136" s="164">
        <v>4755</v>
      </c>
      <c r="F136" s="164">
        <v>2991</v>
      </c>
      <c r="G136" s="164">
        <v>2488</v>
      </c>
      <c r="H136" s="164">
        <v>7733</v>
      </c>
      <c r="I136" s="165">
        <f>IFERROR(H136/G136-1,"-")</f>
        <v>2.108118971061093</v>
      </c>
      <c r="J136" s="164">
        <f t="shared" si="36"/>
        <v>5245</v>
      </c>
      <c r="K136" s="165">
        <f>H136/H$8</f>
        <v>3.0288811039807478E-3</v>
      </c>
      <c r="L136" s="81"/>
    </row>
    <row r="137" spans="1:12" x14ac:dyDescent="0.25">
      <c r="A137" s="162" t="s">
        <v>105</v>
      </c>
      <c r="B137" s="163" t="s">
        <v>105</v>
      </c>
      <c r="C137" s="164">
        <v>2518</v>
      </c>
      <c r="D137" s="164">
        <v>2461</v>
      </c>
      <c r="E137" s="164">
        <v>3361</v>
      </c>
      <c r="F137" s="164">
        <v>3660</v>
      </c>
      <c r="G137" s="164">
        <v>4562</v>
      </c>
      <c r="H137" s="164">
        <v>8566</v>
      </c>
      <c r="I137" s="165">
        <f>IFERROR(H137/G137-1,"-")</f>
        <v>0.87768522577816754</v>
      </c>
      <c r="J137" s="164">
        <f t="shared" si="36"/>
        <v>4004</v>
      </c>
      <c r="K137" s="165">
        <f>H137/H$8</f>
        <v>3.3551526621879075E-3</v>
      </c>
      <c r="L137" s="81"/>
    </row>
    <row r="138" spans="1:12" x14ac:dyDescent="0.25">
      <c r="A138" s="162"/>
      <c r="B138" s="159" t="s">
        <v>112</v>
      </c>
      <c r="C138" s="160">
        <v>13708</v>
      </c>
      <c r="D138" s="160">
        <v>118400</v>
      </c>
      <c r="E138" s="160">
        <v>132335</v>
      </c>
      <c r="F138" s="160">
        <v>153273</v>
      </c>
      <c r="G138" s="160">
        <v>136165</v>
      </c>
      <c r="H138" s="160">
        <v>130317</v>
      </c>
      <c r="I138" s="161">
        <f>IFERROR(H138/G138-1,"-")</f>
        <v>-4.294789409907096E-2</v>
      </c>
      <c r="J138" s="160">
        <f t="shared" si="36"/>
        <v>-5848</v>
      </c>
      <c r="K138" s="161">
        <f>H138/H$8</f>
        <v>5.1042893938634315E-2</v>
      </c>
      <c r="L138" s="81"/>
    </row>
    <row r="139" spans="1:12" s="57" customFormat="1" x14ac:dyDescent="0.25">
      <c r="A139" s="162"/>
      <c r="B139" s="163" t="s">
        <v>115</v>
      </c>
      <c r="C139" s="164">
        <v>167</v>
      </c>
      <c r="D139" s="164">
        <v>59127</v>
      </c>
      <c r="E139" s="164">
        <v>59272</v>
      </c>
      <c r="F139" s="164">
        <v>74566</v>
      </c>
      <c r="G139" s="164">
        <v>74655</v>
      </c>
      <c r="H139" s="164">
        <v>61122</v>
      </c>
      <c r="I139" s="165">
        <f t="shared" ref="I139:I146" si="37">IFERROR(H139/G139-1,"-")</f>
        <v>-0.18127385975487242</v>
      </c>
      <c r="J139" s="164">
        <f t="shared" si="36"/>
        <v>-13533</v>
      </c>
      <c r="K139" s="165">
        <f t="shared" ref="K139:K146" si="38">H139/H$8</f>
        <v>2.3940420385039608E-2</v>
      </c>
      <c r="L139" s="166"/>
    </row>
    <row r="140" spans="1:12" s="57" customFormat="1" x14ac:dyDescent="0.25">
      <c r="A140" s="162"/>
      <c r="B140" s="163" t="s">
        <v>118</v>
      </c>
      <c r="C140" s="164">
        <v>1716</v>
      </c>
      <c r="D140" s="164">
        <v>6863</v>
      </c>
      <c r="E140" s="164">
        <v>12664</v>
      </c>
      <c r="F140" s="164">
        <v>15299</v>
      </c>
      <c r="G140" s="164">
        <v>10398</v>
      </c>
      <c r="H140" s="164">
        <v>10136</v>
      </c>
      <c r="I140" s="165">
        <f t="shared" si="37"/>
        <v>-2.5197153298711306E-2</v>
      </c>
      <c r="J140" s="164">
        <f t="shared" si="36"/>
        <v>-262</v>
      </c>
      <c r="K140" s="165">
        <f t="shared" si="38"/>
        <v>3.9700942544871149E-3</v>
      </c>
      <c r="L140" s="166"/>
    </row>
    <row r="141" spans="1:12" x14ac:dyDescent="0.25">
      <c r="A141" s="162"/>
      <c r="B141" s="163" t="s">
        <v>121</v>
      </c>
      <c r="C141" s="164">
        <v>3880</v>
      </c>
      <c r="D141" s="164">
        <v>15637</v>
      </c>
      <c r="E141" s="164">
        <v>15901</v>
      </c>
      <c r="F141" s="164">
        <v>17473</v>
      </c>
      <c r="G141" s="164">
        <v>12618</v>
      </c>
      <c r="H141" s="164">
        <v>14385</v>
      </c>
      <c r="I141" s="165">
        <f t="shared" si="37"/>
        <v>0.14003804089396099</v>
      </c>
      <c r="J141" s="164">
        <f t="shared" si="36"/>
        <v>1767</v>
      </c>
      <c r="K141" s="165">
        <f t="shared" si="38"/>
        <v>5.6343533791236335E-3</v>
      </c>
      <c r="L141" s="81"/>
    </row>
    <row r="142" spans="1:12" x14ac:dyDescent="0.25">
      <c r="A142" s="162"/>
      <c r="B142" s="163" t="s">
        <v>128</v>
      </c>
      <c r="C142" s="164">
        <v>171</v>
      </c>
      <c r="D142" s="164">
        <v>5879</v>
      </c>
      <c r="E142" s="164">
        <v>5786</v>
      </c>
      <c r="F142" s="164">
        <v>5717</v>
      </c>
      <c r="G142" s="164">
        <v>3153</v>
      </c>
      <c r="H142" s="164">
        <v>2746</v>
      </c>
      <c r="I142" s="165">
        <f t="shared" si="37"/>
        <v>-0.1290834126228988</v>
      </c>
      <c r="J142" s="164">
        <f t="shared" si="36"/>
        <v>-407</v>
      </c>
      <c r="K142" s="165">
        <f t="shared" si="38"/>
        <v>1.0755602627093152E-3</v>
      </c>
      <c r="L142" s="81"/>
    </row>
    <row r="143" spans="1:12" x14ac:dyDescent="0.25">
      <c r="A143" s="162"/>
      <c r="B143" s="163" t="s">
        <v>124</v>
      </c>
      <c r="C143" s="164">
        <v>579</v>
      </c>
      <c r="D143" s="164">
        <v>1313</v>
      </c>
      <c r="E143" s="164">
        <v>3918</v>
      </c>
      <c r="F143" s="164">
        <v>4860</v>
      </c>
      <c r="G143" s="164">
        <v>2524</v>
      </c>
      <c r="H143" s="164">
        <v>3065</v>
      </c>
      <c r="I143" s="165">
        <f t="shared" si="37"/>
        <v>0.21434231378763857</v>
      </c>
      <c r="J143" s="164">
        <f t="shared" si="36"/>
        <v>541</v>
      </c>
      <c r="K143" s="165">
        <f t="shared" si="38"/>
        <v>1.2005069938834853E-3</v>
      </c>
      <c r="L143" s="81"/>
    </row>
    <row r="144" spans="1:12" x14ac:dyDescent="0.25">
      <c r="A144" s="162"/>
      <c r="B144" s="163" t="s">
        <v>133</v>
      </c>
      <c r="C144" s="164">
        <v>46</v>
      </c>
      <c r="D144" s="164">
        <v>98</v>
      </c>
      <c r="E144" s="164">
        <v>46</v>
      </c>
      <c r="F144" s="164">
        <v>193</v>
      </c>
      <c r="G144" s="164">
        <v>122</v>
      </c>
      <c r="H144" s="164">
        <v>97</v>
      </c>
      <c r="I144" s="165">
        <f t="shared" si="37"/>
        <v>-0.20491803278688525</v>
      </c>
      <c r="J144" s="164">
        <f t="shared" si="36"/>
        <v>-25</v>
      </c>
      <c r="K144" s="165">
        <f t="shared" si="38"/>
        <v>3.7993206657976539E-5</v>
      </c>
      <c r="L144" s="81"/>
    </row>
    <row r="145" spans="1:12" x14ac:dyDescent="0.25">
      <c r="A145" s="162" t="s">
        <v>148</v>
      </c>
      <c r="B145" s="163" t="s">
        <v>136</v>
      </c>
      <c r="C145" s="164">
        <v>11</v>
      </c>
      <c r="D145" s="164">
        <v>12</v>
      </c>
      <c r="E145" s="164">
        <v>133</v>
      </c>
      <c r="F145" s="164">
        <v>71</v>
      </c>
      <c r="G145" s="164">
        <v>79</v>
      </c>
      <c r="H145" s="164">
        <v>62</v>
      </c>
      <c r="I145" s="165">
        <f t="shared" si="37"/>
        <v>-0.21518987341772156</v>
      </c>
      <c r="J145" s="164">
        <f t="shared" si="36"/>
        <v>-17</v>
      </c>
      <c r="K145" s="165">
        <f t="shared" si="38"/>
        <v>2.4284317657675724E-5</v>
      </c>
      <c r="L145" s="81"/>
    </row>
    <row r="146" spans="1:12" x14ac:dyDescent="0.25">
      <c r="A146" s="162" t="s">
        <v>149</v>
      </c>
      <c r="B146" s="168" t="s">
        <v>149</v>
      </c>
      <c r="C146" s="169">
        <f t="shared" ref="C146:H146" si="39">C138-SUM(C139:C145)</f>
        <v>7138</v>
      </c>
      <c r="D146" s="169">
        <f t="shared" si="39"/>
        <v>29471</v>
      </c>
      <c r="E146" s="169">
        <f t="shared" si="39"/>
        <v>34615</v>
      </c>
      <c r="F146" s="169">
        <f t="shared" si="39"/>
        <v>35094</v>
      </c>
      <c r="G146" s="169">
        <f t="shared" si="39"/>
        <v>32616</v>
      </c>
      <c r="H146" s="169">
        <f t="shared" si="39"/>
        <v>38704</v>
      </c>
      <c r="I146" s="170">
        <f t="shared" si="37"/>
        <v>0.18665685553102773</v>
      </c>
      <c r="J146" s="169">
        <f>H146-G146</f>
        <v>6088</v>
      </c>
      <c r="K146" s="170">
        <f t="shared" si="38"/>
        <v>1.5159681139075504E-2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17002</v>
      </c>
      <c r="D148" s="176">
        <v>45699</v>
      </c>
      <c r="E148" s="176">
        <v>61188</v>
      </c>
      <c r="F148" s="176">
        <v>58843</v>
      </c>
      <c r="G148" s="176">
        <v>60449</v>
      </c>
      <c r="H148" s="176">
        <v>42708</v>
      </c>
      <c r="I148" s="177">
        <f>IFERROR(H148/G148-1,"-")</f>
        <v>-0.29348707174643085</v>
      </c>
      <c r="J148" s="176">
        <f>H148-G148</f>
        <v>-17741</v>
      </c>
      <c r="K148" s="177">
        <f>H148/H$8</f>
        <v>1.6727978040709916E-2</v>
      </c>
      <c r="L148" s="81"/>
    </row>
    <row r="149" spans="1:12" x14ac:dyDescent="0.25">
      <c r="A149" s="162" t="s">
        <v>101</v>
      </c>
      <c r="B149" s="159" t="s">
        <v>102</v>
      </c>
      <c r="C149" s="160">
        <v>8705</v>
      </c>
      <c r="D149" s="160">
        <v>22994</v>
      </c>
      <c r="E149" s="160">
        <v>29416</v>
      </c>
      <c r="F149" s="160">
        <v>30214</v>
      </c>
      <c r="G149" s="160">
        <v>26361</v>
      </c>
      <c r="H149" s="160">
        <v>15555</v>
      </c>
      <c r="I149" s="161">
        <f>IFERROR(H149/G149-1,"-")</f>
        <v>-0.40992375099578926</v>
      </c>
      <c r="J149" s="160">
        <f t="shared" ref="J149:J159" si="40">H149-G149</f>
        <v>-10806</v>
      </c>
      <c r="K149" s="161">
        <f>H149/H$8</f>
        <v>6.092621954276547E-3</v>
      </c>
      <c r="L149" s="81"/>
    </row>
    <row r="150" spans="1:12" x14ac:dyDescent="0.25">
      <c r="A150" s="162" t="s">
        <v>108</v>
      </c>
      <c r="B150" s="163" t="s">
        <v>108</v>
      </c>
      <c r="C150" s="164">
        <v>7667</v>
      </c>
      <c r="D150" s="164">
        <v>10474</v>
      </c>
      <c r="E150" s="164">
        <v>17565</v>
      </c>
      <c r="F150" s="164">
        <v>18021</v>
      </c>
      <c r="G150" s="164">
        <v>14282</v>
      </c>
      <c r="H150" s="164">
        <v>3387</v>
      </c>
      <c r="I150" s="165">
        <f>IFERROR(H150/G150-1,"-")</f>
        <v>-0.76284834056854778</v>
      </c>
      <c r="J150" s="164">
        <f t="shared" si="40"/>
        <v>-10895</v>
      </c>
      <c r="K150" s="165">
        <f>H150/H$8</f>
        <v>1.3266287726862529E-3</v>
      </c>
      <c r="L150" s="81"/>
    </row>
    <row r="151" spans="1:12" x14ac:dyDescent="0.25">
      <c r="A151" s="162" t="s">
        <v>105</v>
      </c>
      <c r="B151" s="163" t="s">
        <v>105</v>
      </c>
      <c r="C151" s="164">
        <v>1038</v>
      </c>
      <c r="D151" s="164">
        <v>12520</v>
      </c>
      <c r="E151" s="164">
        <v>11851</v>
      </c>
      <c r="F151" s="164">
        <v>12193</v>
      </c>
      <c r="G151" s="164">
        <v>12079</v>
      </c>
      <c r="H151" s="164">
        <v>12168</v>
      </c>
      <c r="I151" s="165">
        <f>IFERROR(H151/G151-1,"-")</f>
        <v>7.3681596158623464E-3</v>
      </c>
      <c r="J151" s="164">
        <f t="shared" si="40"/>
        <v>89</v>
      </c>
      <c r="K151" s="165">
        <f>H151/H$8</f>
        <v>4.7659931815902936E-3</v>
      </c>
      <c r="L151" s="81"/>
    </row>
    <row r="152" spans="1:12" x14ac:dyDescent="0.25">
      <c r="A152" s="162"/>
      <c r="B152" s="159" t="s">
        <v>112</v>
      </c>
      <c r="C152" s="160">
        <v>8297</v>
      </c>
      <c r="D152" s="160">
        <v>22705</v>
      </c>
      <c r="E152" s="160">
        <v>31772</v>
      </c>
      <c r="F152" s="160">
        <v>28629</v>
      </c>
      <c r="G152" s="160">
        <v>34088</v>
      </c>
      <c r="H152" s="160">
        <v>27153</v>
      </c>
      <c r="I152" s="161">
        <f>IFERROR(H152/G152-1,"-")</f>
        <v>-0.2034440272236564</v>
      </c>
      <c r="J152" s="160">
        <f t="shared" si="40"/>
        <v>-6935</v>
      </c>
      <c r="K152" s="161">
        <f>H152/H$8</f>
        <v>1.0635356086433369E-2</v>
      </c>
      <c r="L152" s="81"/>
    </row>
    <row r="153" spans="1:12" s="57" customFormat="1" x14ac:dyDescent="0.25">
      <c r="A153" s="162"/>
      <c r="B153" s="163" t="s">
        <v>115</v>
      </c>
      <c r="C153" s="164">
        <v>250</v>
      </c>
      <c r="D153" s="164">
        <v>8770</v>
      </c>
      <c r="E153" s="164">
        <v>14345</v>
      </c>
      <c r="F153" s="164">
        <v>12957</v>
      </c>
      <c r="G153" s="164">
        <v>10565</v>
      </c>
      <c r="H153" s="164">
        <v>11979</v>
      </c>
      <c r="I153" s="165">
        <f t="shared" ref="I153:I160" si="41">IFERROR(H153/G153-1,"-")</f>
        <v>0.13383814481779455</v>
      </c>
      <c r="J153" s="164">
        <f t="shared" si="40"/>
        <v>1414</v>
      </c>
      <c r="K153" s="165">
        <f t="shared" ref="K153:K160" si="42">H153/H$8</f>
        <v>4.6919651809886696E-3</v>
      </c>
      <c r="L153" s="166"/>
    </row>
    <row r="154" spans="1:12" s="57" customFormat="1" x14ac:dyDescent="0.25">
      <c r="A154" s="162"/>
      <c r="B154" s="163" t="s">
        <v>118</v>
      </c>
      <c r="C154" s="164">
        <v>1425</v>
      </c>
      <c r="D154" s="164">
        <v>6240</v>
      </c>
      <c r="E154" s="164">
        <v>5093</v>
      </c>
      <c r="F154" s="164">
        <v>5398</v>
      </c>
      <c r="G154" s="164">
        <v>4526</v>
      </c>
      <c r="H154" s="164">
        <v>4229</v>
      </c>
      <c r="I154" s="165">
        <f t="shared" si="41"/>
        <v>-6.5620857269111821E-2</v>
      </c>
      <c r="J154" s="164">
        <f t="shared" si="40"/>
        <v>-297</v>
      </c>
      <c r="K154" s="165">
        <f t="shared" si="42"/>
        <v>1.6564254737792038E-3</v>
      </c>
      <c r="L154" s="166"/>
    </row>
    <row r="155" spans="1:12" x14ac:dyDescent="0.25">
      <c r="A155" s="162"/>
      <c r="B155" s="163" t="s">
        <v>121</v>
      </c>
      <c r="C155" s="164">
        <v>2976</v>
      </c>
      <c r="D155" s="164">
        <v>2195</v>
      </c>
      <c r="E155" s="164">
        <v>5266</v>
      </c>
      <c r="F155" s="164">
        <v>3319</v>
      </c>
      <c r="G155" s="164">
        <v>12194</v>
      </c>
      <c r="H155" s="164">
        <v>5656</v>
      </c>
      <c r="I155" s="165">
        <f t="shared" si="41"/>
        <v>-0.53616532721010335</v>
      </c>
      <c r="J155" s="164">
        <f t="shared" si="40"/>
        <v>-6538</v>
      </c>
      <c r="K155" s="165">
        <f t="shared" si="42"/>
        <v>2.2153564624486114E-3</v>
      </c>
      <c r="L155" s="81"/>
    </row>
    <row r="156" spans="1:12" x14ac:dyDescent="0.25">
      <c r="A156" s="162"/>
      <c r="B156" s="163" t="s">
        <v>128</v>
      </c>
      <c r="C156" s="164">
        <v>450</v>
      </c>
      <c r="D156" s="164">
        <v>266</v>
      </c>
      <c r="E156" s="164">
        <v>757</v>
      </c>
      <c r="F156" s="164">
        <v>849</v>
      </c>
      <c r="G156" s="164">
        <v>723</v>
      </c>
      <c r="H156" s="164">
        <v>738</v>
      </c>
      <c r="I156" s="165">
        <f t="shared" si="41"/>
        <v>2.0746887966804906E-2</v>
      </c>
      <c r="J156" s="164">
        <f t="shared" si="40"/>
        <v>15</v>
      </c>
      <c r="K156" s="165">
        <f t="shared" si="42"/>
        <v>2.8906171663491424E-4</v>
      </c>
      <c r="L156" s="81"/>
    </row>
    <row r="157" spans="1:12" x14ac:dyDescent="0.25">
      <c r="A157" s="162"/>
      <c r="B157" s="163" t="s">
        <v>124</v>
      </c>
      <c r="C157" s="164">
        <v>275</v>
      </c>
      <c r="D157" s="164">
        <v>1515</v>
      </c>
      <c r="E157" s="164">
        <v>1047</v>
      </c>
      <c r="F157" s="164">
        <v>965</v>
      </c>
      <c r="G157" s="164">
        <v>1319</v>
      </c>
      <c r="H157" s="164">
        <v>592</v>
      </c>
      <c r="I157" s="165">
        <f t="shared" si="41"/>
        <v>-0.55117513267626994</v>
      </c>
      <c r="J157" s="164">
        <f t="shared" si="40"/>
        <v>-727</v>
      </c>
      <c r="K157" s="165">
        <f t="shared" si="42"/>
        <v>2.3187606537651659E-4</v>
      </c>
      <c r="L157" s="81"/>
    </row>
    <row r="158" spans="1:12" x14ac:dyDescent="0.25">
      <c r="A158" s="162"/>
      <c r="B158" s="163" t="s">
        <v>133</v>
      </c>
      <c r="C158" s="164">
        <v>8</v>
      </c>
      <c r="D158" s="164">
        <v>53</v>
      </c>
      <c r="E158" s="164">
        <v>483</v>
      </c>
      <c r="F158" s="164">
        <v>8</v>
      </c>
      <c r="G158" s="164">
        <v>12</v>
      </c>
      <c r="H158" s="164">
        <v>16</v>
      </c>
      <c r="I158" s="165">
        <f t="shared" si="41"/>
        <v>0.33333333333333326</v>
      </c>
      <c r="J158" s="164">
        <f t="shared" si="40"/>
        <v>4</v>
      </c>
      <c r="K158" s="165">
        <f t="shared" si="42"/>
        <v>6.2669206858517997E-6</v>
      </c>
      <c r="L158" s="81"/>
    </row>
    <row r="159" spans="1:12" x14ac:dyDescent="0.25">
      <c r="A159" s="162" t="s">
        <v>148</v>
      </c>
      <c r="B159" s="163" t="s">
        <v>136</v>
      </c>
      <c r="C159" s="164">
        <v>96</v>
      </c>
      <c r="D159" s="164">
        <v>17</v>
      </c>
      <c r="E159" s="164">
        <v>14</v>
      </c>
      <c r="F159" s="164">
        <v>5</v>
      </c>
      <c r="G159" s="164">
        <v>54</v>
      </c>
      <c r="H159" s="164">
        <v>4</v>
      </c>
      <c r="I159" s="165">
        <f t="shared" si="41"/>
        <v>-0.92592592592592593</v>
      </c>
      <c r="J159" s="164">
        <f t="shared" si="40"/>
        <v>-50</v>
      </c>
      <c r="K159" s="165">
        <f t="shared" si="42"/>
        <v>1.5667301714629499E-6</v>
      </c>
      <c r="L159" s="81"/>
    </row>
    <row r="160" spans="1:12" x14ac:dyDescent="0.25">
      <c r="A160" s="162" t="s">
        <v>149</v>
      </c>
      <c r="B160" s="168" t="s">
        <v>149</v>
      </c>
      <c r="C160" s="169">
        <f t="shared" ref="C160:H160" si="43">C152-SUM(C153:C159)</f>
        <v>2817</v>
      </c>
      <c r="D160" s="169">
        <f t="shared" si="43"/>
        <v>3649</v>
      </c>
      <c r="E160" s="169">
        <f t="shared" si="43"/>
        <v>4767</v>
      </c>
      <c r="F160" s="169">
        <f t="shared" si="43"/>
        <v>5128</v>
      </c>
      <c r="G160" s="169">
        <f t="shared" si="43"/>
        <v>4695</v>
      </c>
      <c r="H160" s="169">
        <f t="shared" si="43"/>
        <v>3939</v>
      </c>
      <c r="I160" s="170">
        <f t="shared" si="41"/>
        <v>-0.16102236421725236</v>
      </c>
      <c r="J160" s="169">
        <f>H160-G160</f>
        <v>-756</v>
      </c>
      <c r="K160" s="170">
        <f t="shared" si="42"/>
        <v>1.54283753634814E-3</v>
      </c>
      <c r="L160" s="81"/>
    </row>
    <row r="161" spans="1:14" ht="6" customHeight="1" x14ac:dyDescent="0.25">
      <c r="A161" s="162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1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1">
    <mergeCell ref="B4:K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89860-047A-47E1-823D-8B21899EF40B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3" spans="1:12" ht="42" customHeight="1" thickBot="1" x14ac:dyDescent="0.3">
      <c r="B3" s="276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3" s="276"/>
      <c r="D3" s="276"/>
      <c r="E3" s="276"/>
      <c r="F3" s="276"/>
      <c r="G3" s="276"/>
      <c r="H3" s="276"/>
      <c r="I3" s="276"/>
      <c r="J3" s="276"/>
      <c r="K3" s="276"/>
    </row>
    <row r="4" spans="1:12" ht="6" customHeight="1" x14ac:dyDescent="0.25"/>
    <row r="5" spans="1:12" ht="15.75" x14ac:dyDescent="0.25">
      <c r="B5" s="145"/>
      <c r="C5" s="307" t="s">
        <v>45</v>
      </c>
      <c r="D5" s="308"/>
      <c r="E5" s="308"/>
      <c r="F5" s="308"/>
      <c r="G5" s="308"/>
      <c r="H5" s="308"/>
      <c r="I5" s="308"/>
      <c r="J5" s="308"/>
      <c r="K5" s="308"/>
    </row>
    <row r="6" spans="1:12" s="146" customFormat="1" ht="72" customHeight="1" x14ac:dyDescent="0.25">
      <c r="B6" s="147"/>
      <c r="C6" s="172" t="s">
        <v>263</v>
      </c>
      <c r="D6" s="172" t="s">
        <v>264</v>
      </c>
      <c r="E6" s="172" t="s">
        <v>265</v>
      </c>
      <c r="F6" s="172" t="s">
        <v>266</v>
      </c>
      <c r="G6" s="172" t="s">
        <v>267</v>
      </c>
      <c r="H6" s="172" t="s">
        <v>268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1715527</v>
      </c>
      <c r="D8" s="176">
        <v>11903772</v>
      </c>
      <c r="E8" s="176">
        <v>13789247</v>
      </c>
      <c r="F8" s="176">
        <v>14776511</v>
      </c>
      <c r="G8" s="176">
        <v>14247242</v>
      </c>
      <c r="H8" s="176">
        <v>13962054</v>
      </c>
      <c r="I8" s="177">
        <f>IFERROR(H8/G8-1,"-")</f>
        <v>-2.0017067162893754E-2</v>
      </c>
      <c r="J8" s="176">
        <f>H8-G8</f>
        <v>-285188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516183</v>
      </c>
      <c r="D9" s="160">
        <v>1344300</v>
      </c>
      <c r="E9" s="160">
        <v>1467257</v>
      </c>
      <c r="F9" s="160">
        <v>1447927</v>
      </c>
      <c r="G9" s="160">
        <v>1400626</v>
      </c>
      <c r="H9" s="160">
        <v>1412144</v>
      </c>
      <c r="I9" s="161">
        <f>IFERROR(H9/G9-1,"-")</f>
        <v>8.2234657931525845E-3</v>
      </c>
      <c r="J9" s="160">
        <f t="shared" ref="J9:J19" si="0">H9-G9</f>
        <v>11518</v>
      </c>
      <c r="K9" s="161">
        <f>H9/H$8</f>
        <v>0.10114156556048272</v>
      </c>
      <c r="L9" s="81"/>
    </row>
    <row r="10" spans="1:12" x14ac:dyDescent="0.25">
      <c r="A10" s="162" t="s">
        <v>108</v>
      </c>
      <c r="B10" s="163" t="s">
        <v>108</v>
      </c>
      <c r="C10" s="164">
        <v>321942</v>
      </c>
      <c r="D10" s="164">
        <v>394865</v>
      </c>
      <c r="E10" s="164">
        <v>439574</v>
      </c>
      <c r="F10" s="164">
        <v>447092</v>
      </c>
      <c r="G10" s="164">
        <v>387973</v>
      </c>
      <c r="H10" s="164">
        <v>399929</v>
      </c>
      <c r="I10" s="165">
        <f>IFERROR(H10/G10-1,"-")</f>
        <v>3.0816577442244641E-2</v>
      </c>
      <c r="J10" s="164">
        <f t="shared" si="0"/>
        <v>11956</v>
      </c>
      <c r="K10" s="165">
        <f>H10/H$8</f>
        <v>2.864399464434101E-2</v>
      </c>
      <c r="L10" s="81"/>
    </row>
    <row r="11" spans="1:12" x14ac:dyDescent="0.25">
      <c r="A11" s="162" t="s">
        <v>105</v>
      </c>
      <c r="B11" s="163" t="s">
        <v>105</v>
      </c>
      <c r="C11" s="164">
        <v>194241</v>
      </c>
      <c r="D11" s="164">
        <v>949435</v>
      </c>
      <c r="E11" s="164">
        <v>1027683</v>
      </c>
      <c r="F11" s="164">
        <v>1000835</v>
      </c>
      <c r="G11" s="164">
        <v>1012653</v>
      </c>
      <c r="H11" s="164">
        <v>1012215</v>
      </c>
      <c r="I11" s="165">
        <f>IFERROR(H11/G11-1,"-")</f>
        <v>-4.3252723292186435E-4</v>
      </c>
      <c r="J11" s="164">
        <f t="shared" si="0"/>
        <v>-438</v>
      </c>
      <c r="K11" s="165">
        <f>H11/H$8</f>
        <v>7.2497570916141701E-2</v>
      </c>
      <c r="L11" s="81"/>
    </row>
    <row r="12" spans="1:12" x14ac:dyDescent="0.25">
      <c r="A12" s="1"/>
      <c r="B12" s="159" t="s">
        <v>112</v>
      </c>
      <c r="C12" s="160">
        <v>1199344</v>
      </c>
      <c r="D12" s="160">
        <v>10559472</v>
      </c>
      <c r="E12" s="160">
        <v>12321990</v>
      </c>
      <c r="F12" s="160">
        <v>13328584</v>
      </c>
      <c r="G12" s="160">
        <v>12846616</v>
      </c>
      <c r="H12" s="160">
        <v>12549910</v>
      </c>
      <c r="I12" s="161">
        <f>IFERROR(H12/G12-1,"-")</f>
        <v>-2.3096043347135109E-2</v>
      </c>
      <c r="J12" s="160">
        <f t="shared" si="0"/>
        <v>-296706</v>
      </c>
      <c r="K12" s="161">
        <f>H12/H$8</f>
        <v>0.8988584344395173</v>
      </c>
      <c r="L12" s="81"/>
    </row>
    <row r="13" spans="1:12" s="57" customFormat="1" x14ac:dyDescent="0.25">
      <c r="A13" s="162"/>
      <c r="B13" s="163" t="s">
        <v>115</v>
      </c>
      <c r="C13" s="164">
        <v>86152</v>
      </c>
      <c r="D13" s="164">
        <v>4536259</v>
      </c>
      <c r="E13" s="164">
        <v>5228570</v>
      </c>
      <c r="F13" s="164">
        <v>5695876</v>
      </c>
      <c r="G13" s="164">
        <v>5566154</v>
      </c>
      <c r="H13" s="164">
        <v>5602918</v>
      </c>
      <c r="I13" s="165">
        <f t="shared" ref="I13:I20" si="1">IFERROR(H13/G13-1,"-")</f>
        <v>6.6049196626611906E-3</v>
      </c>
      <c r="J13" s="164">
        <f t="shared" si="0"/>
        <v>36764</v>
      </c>
      <c r="K13" s="165">
        <f t="shared" ref="K13:K20" si="2">H13/H$8</f>
        <v>0.40129611302176599</v>
      </c>
      <c r="L13" s="166"/>
    </row>
    <row r="14" spans="1:12" s="57" customFormat="1" x14ac:dyDescent="0.25">
      <c r="A14" s="162"/>
      <c r="B14" s="163" t="s">
        <v>118</v>
      </c>
      <c r="C14" s="164">
        <v>202491</v>
      </c>
      <c r="D14" s="164">
        <v>1276733</v>
      </c>
      <c r="E14" s="164">
        <v>1551064</v>
      </c>
      <c r="F14" s="164">
        <v>1699785</v>
      </c>
      <c r="G14" s="164">
        <v>1583520</v>
      </c>
      <c r="H14" s="164">
        <v>1467175</v>
      </c>
      <c r="I14" s="165">
        <f t="shared" si="1"/>
        <v>-7.3472390623421258E-2</v>
      </c>
      <c r="J14" s="164">
        <f t="shared" si="0"/>
        <v>-116345</v>
      </c>
      <c r="K14" s="165">
        <f t="shared" si="2"/>
        <v>0.10508303434437369</v>
      </c>
      <c r="L14" s="166"/>
    </row>
    <row r="15" spans="1:12" x14ac:dyDescent="0.25">
      <c r="A15" s="162"/>
      <c r="B15" s="163" t="s">
        <v>121</v>
      </c>
      <c r="C15" s="164">
        <v>201682</v>
      </c>
      <c r="D15" s="164">
        <v>524499</v>
      </c>
      <c r="E15" s="164">
        <v>647197</v>
      </c>
      <c r="F15" s="164">
        <v>705593</v>
      </c>
      <c r="G15" s="164">
        <v>650452</v>
      </c>
      <c r="H15" s="164">
        <v>626361</v>
      </c>
      <c r="I15" s="165">
        <f t="shared" si="1"/>
        <v>-3.7037321739344375E-2</v>
      </c>
      <c r="J15" s="164">
        <f t="shared" si="0"/>
        <v>-24091</v>
      </c>
      <c r="K15" s="165">
        <f t="shared" si="2"/>
        <v>4.4861665769234241E-2</v>
      </c>
      <c r="L15" s="81"/>
    </row>
    <row r="16" spans="1:12" x14ac:dyDescent="0.25">
      <c r="A16" s="162"/>
      <c r="B16" s="163" t="s">
        <v>128</v>
      </c>
      <c r="C16" s="164">
        <v>23025</v>
      </c>
      <c r="D16" s="164">
        <v>538588</v>
      </c>
      <c r="E16" s="164">
        <v>497956</v>
      </c>
      <c r="F16" s="164">
        <v>547473</v>
      </c>
      <c r="G16" s="164">
        <v>508597</v>
      </c>
      <c r="H16" s="164">
        <v>504910</v>
      </c>
      <c r="I16" s="165">
        <f t="shared" si="1"/>
        <v>-7.2493545970582218E-3</v>
      </c>
      <c r="J16" s="164">
        <f t="shared" si="0"/>
        <v>-3687</v>
      </c>
      <c r="K16" s="165">
        <f t="shared" si="2"/>
        <v>3.616301727525191E-2</v>
      </c>
      <c r="L16" s="81"/>
    </row>
    <row r="17" spans="1:12" x14ac:dyDescent="0.25">
      <c r="A17" s="162"/>
      <c r="B17" s="163" t="s">
        <v>124</v>
      </c>
      <c r="C17" s="164">
        <v>61964</v>
      </c>
      <c r="D17" s="164">
        <v>475192</v>
      </c>
      <c r="E17" s="164">
        <v>466874</v>
      </c>
      <c r="F17" s="164">
        <v>500495</v>
      </c>
      <c r="G17" s="164">
        <v>456482</v>
      </c>
      <c r="H17" s="164">
        <v>463061</v>
      </c>
      <c r="I17" s="165">
        <f t="shared" si="1"/>
        <v>1.441239742202316E-2</v>
      </c>
      <c r="J17" s="164">
        <f t="shared" si="0"/>
        <v>6579</v>
      </c>
      <c r="K17" s="165">
        <f t="shared" si="2"/>
        <v>3.3165678918015931E-2</v>
      </c>
      <c r="L17" s="81"/>
    </row>
    <row r="18" spans="1:12" x14ac:dyDescent="0.25">
      <c r="A18" s="162"/>
      <c r="B18" s="163" t="s">
        <v>133</v>
      </c>
      <c r="C18" s="164">
        <v>3093</v>
      </c>
      <c r="D18" s="164">
        <v>257029</v>
      </c>
      <c r="E18" s="164">
        <v>324909</v>
      </c>
      <c r="F18" s="164">
        <v>302900</v>
      </c>
      <c r="G18" s="164">
        <v>294934</v>
      </c>
      <c r="H18" s="164">
        <v>260860</v>
      </c>
      <c r="I18" s="165">
        <f t="shared" si="1"/>
        <v>-0.11553093234418543</v>
      </c>
      <c r="J18" s="164">
        <f t="shared" si="0"/>
        <v>-34074</v>
      </c>
      <c r="K18" s="165">
        <f t="shared" si="2"/>
        <v>1.8683497428100479E-2</v>
      </c>
      <c r="L18" s="81"/>
    </row>
    <row r="19" spans="1:12" x14ac:dyDescent="0.25">
      <c r="A19" s="162" t="s">
        <v>148</v>
      </c>
      <c r="B19" s="163" t="s">
        <v>136</v>
      </c>
      <c r="C19" s="164">
        <v>19836</v>
      </c>
      <c r="D19" s="164">
        <v>202244</v>
      </c>
      <c r="E19" s="164">
        <v>297195</v>
      </c>
      <c r="F19" s="164">
        <v>322112</v>
      </c>
      <c r="G19" s="164">
        <v>272435</v>
      </c>
      <c r="H19" s="164">
        <v>258733</v>
      </c>
      <c r="I19" s="165">
        <f t="shared" si="1"/>
        <v>-5.0294565676216374E-2</v>
      </c>
      <c r="J19" s="164">
        <f t="shared" si="0"/>
        <v>-13702</v>
      </c>
      <c r="K19" s="165">
        <f t="shared" si="2"/>
        <v>1.8531155945966115E-2</v>
      </c>
      <c r="L19" s="81"/>
    </row>
    <row r="20" spans="1:12" x14ac:dyDescent="0.25">
      <c r="A20" s="162" t="s">
        <v>149</v>
      </c>
      <c r="B20" s="168" t="s">
        <v>149</v>
      </c>
      <c r="C20" s="169">
        <f t="shared" ref="C20:H20" si="3">C12-SUM(C13:C19)</f>
        <v>601101</v>
      </c>
      <c r="D20" s="169">
        <f t="shared" si="3"/>
        <v>2748928</v>
      </c>
      <c r="E20" s="169">
        <f t="shared" si="3"/>
        <v>3308225</v>
      </c>
      <c r="F20" s="169">
        <f t="shared" si="3"/>
        <v>3554350</v>
      </c>
      <c r="G20" s="169">
        <f t="shared" si="3"/>
        <v>3514042</v>
      </c>
      <c r="H20" s="169">
        <f t="shared" si="3"/>
        <v>3365892</v>
      </c>
      <c r="I20" s="170">
        <f t="shared" si="1"/>
        <v>-4.2159427804220884E-2</v>
      </c>
      <c r="J20" s="169">
        <f>H20-G20</f>
        <v>-148150</v>
      </c>
      <c r="K20" s="170">
        <f t="shared" si="2"/>
        <v>0.24107427173680893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667222</v>
      </c>
      <c r="D22" s="176">
        <v>4868672</v>
      </c>
      <c r="E22" s="176">
        <v>5427808</v>
      </c>
      <c r="F22" s="176">
        <v>5661261</v>
      </c>
      <c r="G22" s="176">
        <v>5369729</v>
      </c>
      <c r="H22" s="176">
        <v>5401457</v>
      </c>
      <c r="I22" s="177">
        <f>IFERROR(H22/G22-1,"-")</f>
        <v>5.908678072952922E-3</v>
      </c>
      <c r="J22" s="176">
        <f>H22-G22</f>
        <v>31728</v>
      </c>
      <c r="K22" s="177">
        <f>H22/H$8</f>
        <v>0.38686693232958419</v>
      </c>
      <c r="L22" s="81"/>
    </row>
    <row r="23" spans="1:12" x14ac:dyDescent="0.25">
      <c r="A23" s="162" t="s">
        <v>101</v>
      </c>
      <c r="B23" s="159" t="s">
        <v>102</v>
      </c>
      <c r="C23" s="160">
        <v>184622</v>
      </c>
      <c r="D23" s="160">
        <v>272109</v>
      </c>
      <c r="E23" s="160">
        <v>252019</v>
      </c>
      <c r="F23" s="160">
        <v>229205</v>
      </c>
      <c r="G23" s="160">
        <v>197743</v>
      </c>
      <c r="H23" s="160">
        <v>196311</v>
      </c>
      <c r="I23" s="161">
        <f>IFERROR(H23/G23-1,"-")</f>
        <v>-7.241722842275089E-3</v>
      </c>
      <c r="J23" s="160">
        <f t="shared" ref="J23:J33" si="4">H23-G23</f>
        <v>-1432</v>
      </c>
      <c r="K23" s="161">
        <f>H23/H$8</f>
        <v>1.4060323789035625E-2</v>
      </c>
      <c r="L23" s="81"/>
    </row>
    <row r="24" spans="1:12" x14ac:dyDescent="0.25">
      <c r="A24" s="162" t="s">
        <v>108</v>
      </c>
      <c r="B24" s="163" t="s">
        <v>108</v>
      </c>
      <c r="C24" s="164">
        <v>99524</v>
      </c>
      <c r="D24" s="164">
        <v>88440</v>
      </c>
      <c r="E24" s="164">
        <v>85746</v>
      </c>
      <c r="F24" s="164">
        <v>73923</v>
      </c>
      <c r="G24" s="164">
        <v>61518</v>
      </c>
      <c r="H24" s="164">
        <v>59095</v>
      </c>
      <c r="I24" s="165">
        <f>IFERROR(H24/G24-1,"-")</f>
        <v>-3.9386846126337027E-2</v>
      </c>
      <c r="J24" s="164">
        <f t="shared" si="4"/>
        <v>-2423</v>
      </c>
      <c r="K24" s="165">
        <f>H24/H$8</f>
        <v>4.2325434352280828E-3</v>
      </c>
      <c r="L24" s="81"/>
    </row>
    <row r="25" spans="1:12" x14ac:dyDescent="0.25">
      <c r="A25" s="162" t="s">
        <v>105</v>
      </c>
      <c r="B25" s="163" t="s">
        <v>105</v>
      </c>
      <c r="C25" s="164">
        <v>85098</v>
      </c>
      <c r="D25" s="164">
        <v>183669</v>
      </c>
      <c r="E25" s="164">
        <v>166273</v>
      </c>
      <c r="F25" s="164">
        <v>155282</v>
      </c>
      <c r="G25" s="164">
        <v>136225</v>
      </c>
      <c r="H25" s="164">
        <v>137216</v>
      </c>
      <c r="I25" s="165">
        <f>IFERROR(H25/G25-1,"-")</f>
        <v>7.2747293081298903E-3</v>
      </c>
      <c r="J25" s="164">
        <f t="shared" si="4"/>
        <v>991</v>
      </c>
      <c r="K25" s="165">
        <f>H25/H$8</f>
        <v>9.8277803538075418E-3</v>
      </c>
      <c r="L25" s="81"/>
    </row>
    <row r="26" spans="1:12" x14ac:dyDescent="0.25">
      <c r="A26" s="162"/>
      <c r="B26" s="159" t="s">
        <v>112</v>
      </c>
      <c r="C26" s="160">
        <v>482600</v>
      </c>
      <c r="D26" s="160">
        <v>4596563</v>
      </c>
      <c r="E26" s="160">
        <v>5175789</v>
      </c>
      <c r="F26" s="160">
        <v>5432056</v>
      </c>
      <c r="G26" s="160">
        <v>5171986</v>
      </c>
      <c r="H26" s="160">
        <v>5205146</v>
      </c>
      <c r="I26" s="161">
        <f>IFERROR(H26/G26-1,"-")</f>
        <v>6.4114636041163742E-3</v>
      </c>
      <c r="J26" s="160">
        <f t="shared" si="4"/>
        <v>33160</v>
      </c>
      <c r="K26" s="161">
        <f>H26/H$8</f>
        <v>0.37280660854054853</v>
      </c>
      <c r="L26" s="81"/>
    </row>
    <row r="27" spans="1:12" s="57" customFormat="1" x14ac:dyDescent="0.25">
      <c r="A27" s="162"/>
      <c r="B27" s="163" t="s">
        <v>115</v>
      </c>
      <c r="C27" s="164">
        <v>24257</v>
      </c>
      <c r="D27" s="164">
        <v>2136550</v>
      </c>
      <c r="E27" s="164">
        <v>2475763</v>
      </c>
      <c r="F27" s="164">
        <v>2621459</v>
      </c>
      <c r="G27" s="164">
        <v>2546762</v>
      </c>
      <c r="H27" s="164">
        <v>2590923</v>
      </c>
      <c r="I27" s="165">
        <f t="shared" ref="I27:I34" si="5">IFERROR(H27/G27-1,"-")</f>
        <v>1.734005768893998E-2</v>
      </c>
      <c r="J27" s="164">
        <f t="shared" si="4"/>
        <v>44161</v>
      </c>
      <c r="K27" s="165">
        <f t="shared" ref="K27:K34" si="6">H27/H$8</f>
        <v>0.18556889981946784</v>
      </c>
      <c r="L27" s="166"/>
    </row>
    <row r="28" spans="1:12" s="57" customFormat="1" x14ac:dyDescent="0.25">
      <c r="A28" s="162"/>
      <c r="B28" s="163" t="s">
        <v>118</v>
      </c>
      <c r="C28" s="164">
        <v>76663</v>
      </c>
      <c r="D28" s="164">
        <v>550158</v>
      </c>
      <c r="E28" s="164">
        <v>613528</v>
      </c>
      <c r="F28" s="164">
        <v>624862</v>
      </c>
      <c r="G28" s="164">
        <v>568315</v>
      </c>
      <c r="H28" s="164">
        <v>542149</v>
      </c>
      <c r="I28" s="165">
        <f t="shared" si="5"/>
        <v>-4.6041367903363439E-2</v>
      </c>
      <c r="J28" s="164">
        <f t="shared" si="4"/>
        <v>-26166</v>
      </c>
      <c r="K28" s="165">
        <f t="shared" si="6"/>
        <v>3.8830174987147303E-2</v>
      </c>
      <c r="L28" s="166"/>
    </row>
    <row r="29" spans="1:12" x14ac:dyDescent="0.25">
      <c r="A29" s="162"/>
      <c r="B29" s="163" t="s">
        <v>121</v>
      </c>
      <c r="C29" s="164">
        <v>88039</v>
      </c>
      <c r="D29" s="164">
        <v>202685</v>
      </c>
      <c r="E29" s="164">
        <v>226566</v>
      </c>
      <c r="F29" s="164">
        <v>239585</v>
      </c>
      <c r="G29" s="164">
        <v>175682</v>
      </c>
      <c r="H29" s="164">
        <v>191658</v>
      </c>
      <c r="I29" s="165">
        <f t="shared" si="5"/>
        <v>9.0937033959085145E-2</v>
      </c>
      <c r="J29" s="164">
        <f t="shared" si="4"/>
        <v>15976</v>
      </c>
      <c r="K29" s="165">
        <f t="shared" si="6"/>
        <v>1.3727063367610525E-2</v>
      </c>
      <c r="L29" s="81"/>
    </row>
    <row r="30" spans="1:12" x14ac:dyDescent="0.25">
      <c r="A30" s="162"/>
      <c r="B30" s="163" t="s">
        <v>128</v>
      </c>
      <c r="C30" s="164">
        <v>10166</v>
      </c>
      <c r="D30" s="164">
        <v>256961</v>
      </c>
      <c r="E30" s="164">
        <v>217666</v>
      </c>
      <c r="F30" s="164">
        <v>227896</v>
      </c>
      <c r="G30" s="164">
        <v>217547</v>
      </c>
      <c r="H30" s="164">
        <v>223378</v>
      </c>
      <c r="I30" s="165">
        <f t="shared" si="5"/>
        <v>2.6803403402483106E-2</v>
      </c>
      <c r="J30" s="164">
        <f t="shared" si="4"/>
        <v>5831</v>
      </c>
      <c r="K30" s="165">
        <f t="shared" si="6"/>
        <v>1.5998935400192552E-2</v>
      </c>
      <c r="L30" s="81"/>
    </row>
    <row r="31" spans="1:12" x14ac:dyDescent="0.25">
      <c r="A31" s="162"/>
      <c r="B31" s="163" t="s">
        <v>124</v>
      </c>
      <c r="C31" s="164">
        <v>35310</v>
      </c>
      <c r="D31" s="164">
        <v>284548</v>
      </c>
      <c r="E31" s="164">
        <v>252681</v>
      </c>
      <c r="F31" s="164">
        <v>263789</v>
      </c>
      <c r="G31" s="164">
        <v>253921</v>
      </c>
      <c r="H31" s="164">
        <v>258980</v>
      </c>
      <c r="I31" s="165">
        <f t="shared" si="5"/>
        <v>1.9923519519850608E-2</v>
      </c>
      <c r="J31" s="164">
        <f t="shared" si="4"/>
        <v>5059</v>
      </c>
      <c r="K31" s="165">
        <f t="shared" si="6"/>
        <v>1.8548846752777206E-2</v>
      </c>
      <c r="L31" s="81"/>
    </row>
    <row r="32" spans="1:12" x14ac:dyDescent="0.25">
      <c r="A32" s="162"/>
      <c r="B32" s="163" t="s">
        <v>133</v>
      </c>
      <c r="C32" s="164">
        <v>762</v>
      </c>
      <c r="D32" s="164">
        <v>98979</v>
      </c>
      <c r="E32" s="164">
        <v>112165</v>
      </c>
      <c r="F32" s="164">
        <v>104947</v>
      </c>
      <c r="G32" s="164">
        <v>98039</v>
      </c>
      <c r="H32" s="164">
        <v>102735</v>
      </c>
      <c r="I32" s="165">
        <f t="shared" si="5"/>
        <v>4.7899305378471757E-2</v>
      </c>
      <c r="J32" s="164">
        <f t="shared" si="4"/>
        <v>4696</v>
      </c>
      <c r="K32" s="165">
        <f t="shared" si="6"/>
        <v>7.3581580475193696E-3</v>
      </c>
      <c r="L32" s="81"/>
    </row>
    <row r="33" spans="1:12" x14ac:dyDescent="0.25">
      <c r="A33" s="162" t="s">
        <v>148</v>
      </c>
      <c r="B33" s="163" t="s">
        <v>136</v>
      </c>
      <c r="C33" s="164">
        <v>2423</v>
      </c>
      <c r="D33" s="164">
        <v>60418</v>
      </c>
      <c r="E33" s="164">
        <v>99402</v>
      </c>
      <c r="F33" s="164">
        <v>96944</v>
      </c>
      <c r="G33" s="164">
        <v>83324</v>
      </c>
      <c r="H33" s="164">
        <v>84684</v>
      </c>
      <c r="I33" s="165">
        <f t="shared" si="5"/>
        <v>1.6321828044741027E-2</v>
      </c>
      <c r="J33" s="164">
        <f t="shared" si="4"/>
        <v>1360</v>
      </c>
      <c r="K33" s="165">
        <f t="shared" si="6"/>
        <v>6.0652966963170322E-3</v>
      </c>
      <c r="L33" s="81"/>
    </row>
    <row r="34" spans="1:12" x14ac:dyDescent="0.25">
      <c r="A34" s="162" t="s">
        <v>149</v>
      </c>
      <c r="B34" s="168" t="s">
        <v>149</v>
      </c>
      <c r="C34" s="169">
        <f t="shared" ref="C34:H34" si="7">C26-SUM(C27:C33)</f>
        <v>244980</v>
      </c>
      <c r="D34" s="169">
        <f t="shared" si="7"/>
        <v>1006264</v>
      </c>
      <c r="E34" s="169">
        <f t="shared" si="7"/>
        <v>1178018</v>
      </c>
      <c r="F34" s="169">
        <f t="shared" si="7"/>
        <v>1252574</v>
      </c>
      <c r="G34" s="169">
        <f t="shared" si="7"/>
        <v>1228396</v>
      </c>
      <c r="H34" s="169">
        <f t="shared" si="7"/>
        <v>1210639</v>
      </c>
      <c r="I34" s="170">
        <f t="shared" si="5"/>
        <v>-1.4455436194842686E-2</v>
      </c>
      <c r="J34" s="169">
        <f>H34-G34</f>
        <v>-17757</v>
      </c>
      <c r="K34" s="170">
        <f t="shared" si="6"/>
        <v>8.6709233469516728E-2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321425</v>
      </c>
      <c r="D36" s="176">
        <v>3311807</v>
      </c>
      <c r="E36" s="176">
        <v>3819949</v>
      </c>
      <c r="F36" s="176">
        <v>4063149</v>
      </c>
      <c r="G36" s="176">
        <v>4012752</v>
      </c>
      <c r="H36" s="176">
        <v>3983208</v>
      </c>
      <c r="I36" s="177">
        <f>IFERROR(H36/G36-1,"-")</f>
        <v>-7.3625282599074637E-3</v>
      </c>
      <c r="J36" s="176">
        <f>H36-G36</f>
        <v>-29544</v>
      </c>
      <c r="K36" s="177">
        <f>H36/H$8</f>
        <v>0.28528811018779904</v>
      </c>
      <c r="L36" s="81"/>
    </row>
    <row r="37" spans="1:12" x14ac:dyDescent="0.25">
      <c r="A37" s="162" t="s">
        <v>101</v>
      </c>
      <c r="B37" s="159" t="s">
        <v>102</v>
      </c>
      <c r="C37" s="160">
        <v>56953</v>
      </c>
      <c r="D37" s="160">
        <v>157978</v>
      </c>
      <c r="E37" s="160">
        <v>152827</v>
      </c>
      <c r="F37" s="160">
        <v>175711</v>
      </c>
      <c r="G37" s="160">
        <v>183221</v>
      </c>
      <c r="H37" s="160">
        <v>203844</v>
      </c>
      <c r="I37" s="161">
        <f>IFERROR(H37/G37-1,"-")</f>
        <v>0.11255805830117738</v>
      </c>
      <c r="J37" s="160">
        <f t="shared" ref="J37:J47" si="8">H37-G37</f>
        <v>20623</v>
      </c>
      <c r="K37" s="161">
        <f>H37/H$8</f>
        <v>1.4599857585424036E-2</v>
      </c>
      <c r="L37" s="81"/>
    </row>
    <row r="38" spans="1:12" x14ac:dyDescent="0.25">
      <c r="A38" s="162" t="s">
        <v>108</v>
      </c>
      <c r="B38" s="163" t="s">
        <v>108</v>
      </c>
      <c r="C38" s="164">
        <v>38823</v>
      </c>
      <c r="D38" s="164">
        <v>51406</v>
      </c>
      <c r="E38" s="164">
        <v>43444</v>
      </c>
      <c r="F38" s="164">
        <v>78610</v>
      </c>
      <c r="G38" s="164">
        <v>67635</v>
      </c>
      <c r="H38" s="164">
        <v>87252</v>
      </c>
      <c r="I38" s="165">
        <f>IFERROR(H38/G38-1,"-")</f>
        <v>0.2900421379463296</v>
      </c>
      <c r="J38" s="164">
        <f t="shared" si="8"/>
        <v>19617</v>
      </c>
      <c r="K38" s="165">
        <f>H38/H$8</f>
        <v>6.2492237889926507E-3</v>
      </c>
      <c r="L38" s="81"/>
    </row>
    <row r="39" spans="1:12" x14ac:dyDescent="0.25">
      <c r="A39" s="162" t="s">
        <v>105</v>
      </c>
      <c r="B39" s="163" t="s">
        <v>105</v>
      </c>
      <c r="C39" s="164">
        <v>18130</v>
      </c>
      <c r="D39" s="164">
        <v>106572</v>
      </c>
      <c r="E39" s="164">
        <v>109383</v>
      </c>
      <c r="F39" s="164">
        <v>97101</v>
      </c>
      <c r="G39" s="164">
        <v>115586</v>
      </c>
      <c r="H39" s="164">
        <v>116592</v>
      </c>
      <c r="I39" s="165">
        <f>IFERROR(H39/G39-1,"-")</f>
        <v>8.7034761995397059E-3</v>
      </c>
      <c r="J39" s="164">
        <f t="shared" si="8"/>
        <v>1006</v>
      </c>
      <c r="K39" s="165">
        <f>H39/H$8</f>
        <v>8.3506337964313841E-3</v>
      </c>
      <c r="L39" s="81"/>
    </row>
    <row r="40" spans="1:12" x14ac:dyDescent="0.25">
      <c r="A40" s="162"/>
      <c r="B40" s="159" t="s">
        <v>112</v>
      </c>
      <c r="C40" s="160">
        <v>264472</v>
      </c>
      <c r="D40" s="160">
        <v>3153829</v>
      </c>
      <c r="E40" s="160">
        <v>3667122</v>
      </c>
      <c r="F40" s="160">
        <v>3887438</v>
      </c>
      <c r="G40" s="160">
        <v>3829531</v>
      </c>
      <c r="H40" s="160">
        <v>3779364</v>
      </c>
      <c r="I40" s="161">
        <f>IFERROR(H40/G40-1,"-")</f>
        <v>-1.310003757640299E-2</v>
      </c>
      <c r="J40" s="160">
        <f t="shared" si="8"/>
        <v>-50167</v>
      </c>
      <c r="K40" s="161">
        <f>H40/H$8</f>
        <v>0.270688252602375</v>
      </c>
      <c r="L40" s="81"/>
    </row>
    <row r="41" spans="1:12" s="57" customFormat="1" x14ac:dyDescent="0.25">
      <c r="A41" s="162"/>
      <c r="B41" s="163" t="s">
        <v>115</v>
      </c>
      <c r="C41" s="164">
        <v>14341</v>
      </c>
      <c r="D41" s="164">
        <v>1455449</v>
      </c>
      <c r="E41" s="164">
        <v>1674789</v>
      </c>
      <c r="F41" s="164">
        <v>1832086</v>
      </c>
      <c r="G41" s="164">
        <v>1818139</v>
      </c>
      <c r="H41" s="164">
        <v>1829595</v>
      </c>
      <c r="I41" s="165">
        <f t="shared" ref="I41:I48" si="9">IFERROR(H41/G41-1,"-")</f>
        <v>6.3009483873344152E-3</v>
      </c>
      <c r="J41" s="164">
        <f t="shared" si="8"/>
        <v>11456</v>
      </c>
      <c r="K41" s="165">
        <f t="shared" ref="K41:K48" si="10">H41/H$8</f>
        <v>0.1310405331479165</v>
      </c>
      <c r="L41" s="166"/>
    </row>
    <row r="42" spans="1:12" s="57" customFormat="1" x14ac:dyDescent="0.25">
      <c r="A42" s="162"/>
      <c r="B42" s="163" t="s">
        <v>118</v>
      </c>
      <c r="C42" s="164">
        <v>23576</v>
      </c>
      <c r="D42" s="164">
        <v>125696</v>
      </c>
      <c r="E42" s="164">
        <v>157084</v>
      </c>
      <c r="F42" s="164">
        <v>156354</v>
      </c>
      <c r="G42" s="164">
        <v>151841</v>
      </c>
      <c r="H42" s="164">
        <v>162930</v>
      </c>
      <c r="I42" s="165">
        <f t="shared" si="9"/>
        <v>7.3030340948755601E-2</v>
      </c>
      <c r="J42" s="164">
        <f t="shared" si="8"/>
        <v>11089</v>
      </c>
      <c r="K42" s="165">
        <f t="shared" si="10"/>
        <v>1.1669486452351495E-2</v>
      </c>
      <c r="L42" s="166"/>
    </row>
    <row r="43" spans="1:12" x14ac:dyDescent="0.25">
      <c r="A43" s="162"/>
      <c r="B43" s="163" t="s">
        <v>121</v>
      </c>
      <c r="C43" s="164">
        <v>31302</v>
      </c>
      <c r="D43" s="164">
        <v>77108</v>
      </c>
      <c r="E43" s="164">
        <v>103262</v>
      </c>
      <c r="F43" s="164">
        <v>99506</v>
      </c>
      <c r="G43" s="164">
        <v>100848</v>
      </c>
      <c r="H43" s="164">
        <v>108426</v>
      </c>
      <c r="I43" s="165">
        <f t="shared" si="9"/>
        <v>7.5142789148024747E-2</v>
      </c>
      <c r="J43" s="164">
        <f t="shared" si="8"/>
        <v>7578</v>
      </c>
      <c r="K43" s="165">
        <f t="shared" si="10"/>
        <v>7.7657628311708291E-3</v>
      </c>
      <c r="L43" s="81"/>
    </row>
    <row r="44" spans="1:12" x14ac:dyDescent="0.25">
      <c r="A44" s="162"/>
      <c r="B44" s="163" t="s">
        <v>128</v>
      </c>
      <c r="C44" s="164">
        <v>5244</v>
      </c>
      <c r="D44" s="164">
        <v>188142</v>
      </c>
      <c r="E44" s="164">
        <v>187792</v>
      </c>
      <c r="F44" s="164">
        <v>196939</v>
      </c>
      <c r="G44" s="164">
        <v>177814</v>
      </c>
      <c r="H44" s="164">
        <v>186082</v>
      </c>
      <c r="I44" s="165">
        <f t="shared" si="9"/>
        <v>4.6498026027196993E-2</v>
      </c>
      <c r="J44" s="164">
        <f t="shared" si="8"/>
        <v>8268</v>
      </c>
      <c r="K44" s="165">
        <f t="shared" si="10"/>
        <v>1.332769519441767E-2</v>
      </c>
      <c r="L44" s="81"/>
    </row>
    <row r="45" spans="1:12" x14ac:dyDescent="0.25">
      <c r="A45" s="162"/>
      <c r="B45" s="163" t="s">
        <v>124</v>
      </c>
      <c r="C45" s="164">
        <v>7762</v>
      </c>
      <c r="D45" s="164">
        <v>122122</v>
      </c>
      <c r="E45" s="164">
        <v>144557</v>
      </c>
      <c r="F45" s="164">
        <v>157718</v>
      </c>
      <c r="G45" s="164">
        <v>130799</v>
      </c>
      <c r="H45" s="164">
        <v>136930</v>
      </c>
      <c r="I45" s="165">
        <f t="shared" si="9"/>
        <v>4.6873447044702088E-2</v>
      </c>
      <c r="J45" s="164">
        <f t="shared" si="8"/>
        <v>6131</v>
      </c>
      <c r="K45" s="165">
        <f t="shared" si="10"/>
        <v>9.8072962617104902E-3</v>
      </c>
      <c r="L45" s="81"/>
    </row>
    <row r="46" spans="1:12" x14ac:dyDescent="0.25">
      <c r="A46" s="162"/>
      <c r="B46" s="163" t="s">
        <v>133</v>
      </c>
      <c r="C46" s="164">
        <v>950</v>
      </c>
      <c r="D46" s="164">
        <v>101728</v>
      </c>
      <c r="E46" s="164">
        <v>114789</v>
      </c>
      <c r="F46" s="164">
        <v>109100</v>
      </c>
      <c r="G46" s="164">
        <v>116737</v>
      </c>
      <c r="H46" s="164">
        <v>89892</v>
      </c>
      <c r="I46" s="165">
        <f t="shared" si="9"/>
        <v>-0.22996136614783658</v>
      </c>
      <c r="J46" s="164">
        <f t="shared" si="8"/>
        <v>-26845</v>
      </c>
      <c r="K46" s="165">
        <f t="shared" si="10"/>
        <v>6.4383077160423529E-3</v>
      </c>
      <c r="L46" s="81"/>
    </row>
    <row r="47" spans="1:12" x14ac:dyDescent="0.25">
      <c r="A47" s="162" t="s">
        <v>148</v>
      </c>
      <c r="B47" s="163" t="s">
        <v>136</v>
      </c>
      <c r="C47" s="164">
        <v>14076</v>
      </c>
      <c r="D47" s="164">
        <v>97230</v>
      </c>
      <c r="E47" s="164">
        <v>120998</v>
      </c>
      <c r="F47" s="164">
        <v>135388</v>
      </c>
      <c r="G47" s="164">
        <v>116123</v>
      </c>
      <c r="H47" s="164">
        <v>100112</v>
      </c>
      <c r="I47" s="165">
        <f t="shared" si="9"/>
        <v>-0.13787966208244706</v>
      </c>
      <c r="J47" s="164">
        <f t="shared" si="8"/>
        <v>-16011</v>
      </c>
      <c r="K47" s="165">
        <f t="shared" si="10"/>
        <v>7.170291706363548E-3</v>
      </c>
      <c r="L47" s="81"/>
    </row>
    <row r="48" spans="1:12" x14ac:dyDescent="0.25">
      <c r="A48" s="162" t="s">
        <v>149</v>
      </c>
      <c r="B48" s="168" t="s">
        <v>149</v>
      </c>
      <c r="C48" s="169">
        <f t="shared" ref="C48:H48" si="11">C40-SUM(C41:C47)</f>
        <v>167221</v>
      </c>
      <c r="D48" s="169">
        <f t="shared" si="11"/>
        <v>986354</v>
      </c>
      <c r="E48" s="169">
        <f t="shared" si="11"/>
        <v>1163851</v>
      </c>
      <c r="F48" s="169">
        <f t="shared" si="11"/>
        <v>1200347</v>
      </c>
      <c r="G48" s="169">
        <f t="shared" si="11"/>
        <v>1217230</v>
      </c>
      <c r="H48" s="169">
        <f t="shared" si="11"/>
        <v>1165397</v>
      </c>
      <c r="I48" s="170">
        <f t="shared" si="9"/>
        <v>-4.2582749357147009E-2</v>
      </c>
      <c r="J48" s="169">
        <f>H48-G48</f>
        <v>-51833</v>
      </c>
      <c r="K48" s="170">
        <f t="shared" si="10"/>
        <v>8.3468879292402112E-2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15769</v>
      </c>
      <c r="D50" s="176">
        <v>67370</v>
      </c>
      <c r="E50" s="176">
        <v>76289</v>
      </c>
      <c r="F50" s="176">
        <v>81406</v>
      </c>
      <c r="G50" s="176">
        <v>80713</v>
      </c>
      <c r="H50" s="176">
        <v>78069</v>
      </c>
      <c r="I50" s="177">
        <f>IFERROR(H50/G50-1,"-")</f>
        <v>-3.2758043933443171E-2</v>
      </c>
      <c r="J50" s="176">
        <f>H50-G50</f>
        <v>-2644</v>
      </c>
      <c r="K50" s="177">
        <f>H50/H$8</f>
        <v>5.591512538198176E-3</v>
      </c>
      <c r="L50" s="81"/>
    </row>
    <row r="51" spans="1:12" x14ac:dyDescent="0.25">
      <c r="A51" s="162" t="s">
        <v>101</v>
      </c>
      <c r="B51" s="159" t="s">
        <v>102</v>
      </c>
      <c r="C51" s="160">
        <v>3267</v>
      </c>
      <c r="D51" s="160">
        <v>5646</v>
      </c>
      <c r="E51" s="160">
        <v>20111</v>
      </c>
      <c r="F51" s="160">
        <v>13982</v>
      </c>
      <c r="G51" s="160">
        <v>8503</v>
      </c>
      <c r="H51" s="160">
        <v>14767</v>
      </c>
      <c r="I51" s="161">
        <f>IFERROR(H51/G51-1,"-")</f>
        <v>0.73668117135128774</v>
      </c>
      <c r="J51" s="160">
        <f t="shared" ref="J51:J61" si="12">H51-G51</f>
        <v>6264</v>
      </c>
      <c r="K51" s="161">
        <f>H51/H$8</f>
        <v>1.0576524055844506E-3</v>
      </c>
      <c r="L51" s="81"/>
    </row>
    <row r="52" spans="1:12" x14ac:dyDescent="0.25">
      <c r="A52" s="162" t="s">
        <v>108</v>
      </c>
      <c r="B52" s="163" t="s">
        <v>108</v>
      </c>
      <c r="C52" s="164">
        <v>1979</v>
      </c>
      <c r="D52" s="164">
        <v>872</v>
      </c>
      <c r="E52" s="164">
        <v>13917</v>
      </c>
      <c r="F52" s="164">
        <v>7798</v>
      </c>
      <c r="G52" s="164">
        <v>4265</v>
      </c>
      <c r="H52" s="164">
        <v>4244</v>
      </c>
      <c r="I52" s="165">
        <f>IFERROR(H52/G52-1,"-")</f>
        <v>-4.9237983587339107E-3</v>
      </c>
      <c r="J52" s="164">
        <f t="shared" si="12"/>
        <v>-21</v>
      </c>
      <c r="K52" s="165">
        <f>H52/H$8</f>
        <v>3.03966737272324E-4</v>
      </c>
      <c r="L52" s="81"/>
    </row>
    <row r="53" spans="1:12" x14ac:dyDescent="0.25">
      <c r="A53" s="162" t="s">
        <v>105</v>
      </c>
      <c r="B53" s="163" t="s">
        <v>105</v>
      </c>
      <c r="C53" s="164">
        <v>1288</v>
      </c>
      <c r="D53" s="164">
        <v>4774</v>
      </c>
      <c r="E53" s="164">
        <v>6194</v>
      </c>
      <c r="F53" s="164">
        <v>6184</v>
      </c>
      <c r="G53" s="164">
        <v>4238</v>
      </c>
      <c r="H53" s="164">
        <v>10523</v>
      </c>
      <c r="I53" s="165">
        <f>IFERROR(H53/G53-1,"-")</f>
        <v>1.4830108541764981</v>
      </c>
      <c r="J53" s="164">
        <f t="shared" si="12"/>
        <v>6285</v>
      </c>
      <c r="K53" s="165">
        <f>H53/H$8</f>
        <v>7.5368566831212659E-4</v>
      </c>
      <c r="L53" s="81"/>
    </row>
    <row r="54" spans="1:12" x14ac:dyDescent="0.25">
      <c r="A54" s="162"/>
      <c r="B54" s="159" t="s">
        <v>112</v>
      </c>
      <c r="C54" s="160">
        <v>12502</v>
      </c>
      <c r="D54" s="160">
        <v>61724</v>
      </c>
      <c r="E54" s="160">
        <v>56178</v>
      </c>
      <c r="F54" s="160">
        <v>67424</v>
      </c>
      <c r="G54" s="160">
        <v>72210</v>
      </c>
      <c r="H54" s="160">
        <v>63302</v>
      </c>
      <c r="I54" s="161">
        <f>IFERROR(H54/G54-1,"-")</f>
        <v>-0.12336241517795321</v>
      </c>
      <c r="J54" s="160">
        <f t="shared" si="12"/>
        <v>-8908</v>
      </c>
      <c r="K54" s="161">
        <f>H54/H$8</f>
        <v>4.5338601326137254E-3</v>
      </c>
      <c r="L54" s="81"/>
    </row>
    <row r="55" spans="1:12" s="57" customFormat="1" x14ac:dyDescent="0.25">
      <c r="A55" s="162"/>
      <c r="B55" s="163" t="s">
        <v>115</v>
      </c>
      <c r="C55" s="164">
        <v>493</v>
      </c>
      <c r="D55" s="164">
        <v>27273</v>
      </c>
      <c r="E55" s="164">
        <v>22323</v>
      </c>
      <c r="F55" s="164">
        <v>25696</v>
      </c>
      <c r="G55" s="164">
        <v>28765</v>
      </c>
      <c r="H55" s="164">
        <v>22050</v>
      </c>
      <c r="I55" s="165">
        <f t="shared" ref="I55:I62" si="13">IFERROR(H55/G55-1,"-")</f>
        <v>-0.233443420823918</v>
      </c>
      <c r="J55" s="164">
        <f t="shared" si="12"/>
        <v>-6715</v>
      </c>
      <c r="K55" s="165">
        <f t="shared" ref="K55:K62" si="14">H55/H$8</f>
        <v>1.5792805270628519E-3</v>
      </c>
      <c r="L55" s="166"/>
    </row>
    <row r="56" spans="1:12" s="57" customFormat="1" x14ac:dyDescent="0.25">
      <c r="A56" s="162"/>
      <c r="B56" s="163" t="s">
        <v>118</v>
      </c>
      <c r="C56" s="164">
        <v>5396</v>
      </c>
      <c r="D56" s="164">
        <v>15566</v>
      </c>
      <c r="E56" s="164">
        <v>12374</v>
      </c>
      <c r="F56" s="164">
        <v>16030</v>
      </c>
      <c r="G56" s="164">
        <v>17666</v>
      </c>
      <c r="H56" s="164">
        <v>17039</v>
      </c>
      <c r="I56" s="165">
        <f t="shared" si="13"/>
        <v>-3.5491905354919084E-2</v>
      </c>
      <c r="J56" s="164">
        <f t="shared" si="12"/>
        <v>-627</v>
      </c>
      <c r="K56" s="165">
        <f t="shared" si="14"/>
        <v>1.2203791791666183E-3</v>
      </c>
      <c r="L56" s="166"/>
    </row>
    <row r="57" spans="1:12" x14ac:dyDescent="0.25">
      <c r="A57" s="162"/>
      <c r="B57" s="163" t="s">
        <v>121</v>
      </c>
      <c r="C57" s="164">
        <v>1106</v>
      </c>
      <c r="D57" s="164">
        <v>2268</v>
      </c>
      <c r="E57" s="164">
        <v>3103</v>
      </c>
      <c r="F57" s="164">
        <v>2661</v>
      </c>
      <c r="G57" s="164">
        <v>2293</v>
      </c>
      <c r="H57" s="164">
        <v>2948</v>
      </c>
      <c r="I57" s="165">
        <f t="shared" si="13"/>
        <v>0.28565198430004357</v>
      </c>
      <c r="J57" s="164">
        <f t="shared" si="12"/>
        <v>655</v>
      </c>
      <c r="K57" s="165">
        <f t="shared" si="14"/>
        <v>2.1114371853883391E-4</v>
      </c>
      <c r="L57" s="81"/>
    </row>
    <row r="58" spans="1:12" x14ac:dyDescent="0.25">
      <c r="A58" s="162"/>
      <c r="B58" s="163" t="s">
        <v>128</v>
      </c>
      <c r="C58" s="164">
        <v>475</v>
      </c>
      <c r="D58" s="164">
        <v>1332</v>
      </c>
      <c r="E58" s="164">
        <v>942</v>
      </c>
      <c r="F58" s="164">
        <v>2093</v>
      </c>
      <c r="G58" s="164">
        <v>1937</v>
      </c>
      <c r="H58" s="164">
        <v>2834</v>
      </c>
      <c r="I58" s="165">
        <f t="shared" si="13"/>
        <v>0.46308724832214776</v>
      </c>
      <c r="J58" s="164">
        <f t="shared" si="12"/>
        <v>897</v>
      </c>
      <c r="K58" s="165">
        <f t="shared" si="14"/>
        <v>2.0297873077986949E-4</v>
      </c>
      <c r="L58" s="81"/>
    </row>
    <row r="59" spans="1:12" x14ac:dyDescent="0.25">
      <c r="A59" s="162"/>
      <c r="B59" s="163" t="s">
        <v>124</v>
      </c>
      <c r="C59" s="164">
        <v>197</v>
      </c>
      <c r="D59" s="164">
        <v>1199</v>
      </c>
      <c r="E59" s="164">
        <v>1303</v>
      </c>
      <c r="F59" s="164">
        <v>1127</v>
      </c>
      <c r="G59" s="164">
        <v>1344</v>
      </c>
      <c r="H59" s="164">
        <v>1228</v>
      </c>
      <c r="I59" s="165">
        <f t="shared" si="13"/>
        <v>-8.6309523809523836E-2</v>
      </c>
      <c r="J59" s="164">
        <f t="shared" si="12"/>
        <v>-116</v>
      </c>
      <c r="K59" s="165">
        <f t="shared" si="14"/>
        <v>8.7952675157967444E-5</v>
      </c>
      <c r="L59" s="81"/>
    </row>
    <row r="60" spans="1:12" x14ac:dyDescent="0.25">
      <c r="A60" s="162"/>
      <c r="B60" s="163" t="s">
        <v>133</v>
      </c>
      <c r="C60" s="164">
        <v>107</v>
      </c>
      <c r="D60" s="164">
        <v>201</v>
      </c>
      <c r="E60" s="164">
        <v>488</v>
      </c>
      <c r="F60" s="164">
        <v>325</v>
      </c>
      <c r="G60" s="164">
        <v>594</v>
      </c>
      <c r="H60" s="164">
        <v>535</v>
      </c>
      <c r="I60" s="165">
        <f t="shared" si="13"/>
        <v>-9.9326599326599374E-2</v>
      </c>
      <c r="J60" s="164">
        <f t="shared" si="12"/>
        <v>-59</v>
      </c>
      <c r="K60" s="165">
        <f t="shared" si="14"/>
        <v>3.8318144307420669E-5</v>
      </c>
      <c r="L60" s="81"/>
    </row>
    <row r="61" spans="1:12" x14ac:dyDescent="0.25">
      <c r="A61" s="162" t="s">
        <v>148</v>
      </c>
      <c r="B61" s="163" t="s">
        <v>136</v>
      </c>
      <c r="C61" s="164">
        <v>55</v>
      </c>
      <c r="D61" s="164">
        <v>242</v>
      </c>
      <c r="E61" s="164">
        <v>438</v>
      </c>
      <c r="F61" s="164">
        <v>378</v>
      </c>
      <c r="G61" s="164">
        <v>860</v>
      </c>
      <c r="H61" s="164">
        <v>398</v>
      </c>
      <c r="I61" s="165">
        <f t="shared" si="13"/>
        <v>-0.53720930232558139</v>
      </c>
      <c r="J61" s="164">
        <f t="shared" si="12"/>
        <v>-462</v>
      </c>
      <c r="K61" s="165">
        <f t="shared" si="14"/>
        <v>2.8505834456735378E-5</v>
      </c>
      <c r="L61" s="81"/>
    </row>
    <row r="62" spans="1:12" x14ac:dyDescent="0.25">
      <c r="A62" s="162" t="s">
        <v>149</v>
      </c>
      <c r="B62" s="168" t="s">
        <v>149</v>
      </c>
      <c r="C62" s="169">
        <f t="shared" ref="C62:H62" si="15">C54-SUM(C55:C61)</f>
        <v>4673</v>
      </c>
      <c r="D62" s="169">
        <f t="shared" si="15"/>
        <v>13643</v>
      </c>
      <c r="E62" s="169">
        <f t="shared" si="15"/>
        <v>15207</v>
      </c>
      <c r="F62" s="169">
        <f t="shared" si="15"/>
        <v>19114</v>
      </c>
      <c r="G62" s="169">
        <f t="shared" si="15"/>
        <v>18751</v>
      </c>
      <c r="H62" s="169">
        <f t="shared" si="15"/>
        <v>16270</v>
      </c>
      <c r="I62" s="170">
        <f t="shared" si="13"/>
        <v>-0.13231294330969012</v>
      </c>
      <c r="J62" s="169">
        <f>H62-G62</f>
        <v>-2481</v>
      </c>
      <c r="K62" s="170">
        <f t="shared" si="14"/>
        <v>1.1653013231434286E-3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106021</v>
      </c>
      <c r="D64" s="176">
        <v>340319</v>
      </c>
      <c r="E64" s="176">
        <v>457157</v>
      </c>
      <c r="F64" s="176">
        <v>611590</v>
      </c>
      <c r="G64" s="176">
        <v>448286</v>
      </c>
      <c r="H64" s="176">
        <v>457603</v>
      </c>
      <c r="I64" s="177">
        <f>IFERROR(H64/G64-1,"-")</f>
        <v>2.0783606893813422E-2</v>
      </c>
      <c r="J64" s="176">
        <f>H64-G64</f>
        <v>9317</v>
      </c>
      <c r="K64" s="177">
        <f>H64/H$8</f>
        <v>3.2774762223380598E-2</v>
      </c>
      <c r="L64" s="81"/>
    </row>
    <row r="65" spans="1:12" x14ac:dyDescent="0.25">
      <c r="A65" s="162" t="s">
        <v>101</v>
      </c>
      <c r="B65" s="159" t="s">
        <v>102</v>
      </c>
      <c r="C65" s="160">
        <v>21830</v>
      </c>
      <c r="D65" s="160">
        <v>47175</v>
      </c>
      <c r="E65" s="160">
        <v>27853</v>
      </c>
      <c r="F65" s="160">
        <v>95607</v>
      </c>
      <c r="G65" s="160">
        <v>52023</v>
      </c>
      <c r="H65" s="160">
        <v>64140</v>
      </c>
      <c r="I65" s="161">
        <f>IFERROR(H65/G65-1,"-")</f>
        <v>0.23291621013782371</v>
      </c>
      <c r="J65" s="160">
        <f t="shared" ref="J65:J75" si="16">H65-G65</f>
        <v>12117</v>
      </c>
      <c r="K65" s="161">
        <f>H65/H$8</f>
        <v>4.5938799549120777E-3</v>
      </c>
      <c r="L65" s="81"/>
    </row>
    <row r="66" spans="1:12" x14ac:dyDescent="0.25">
      <c r="A66" s="162" t="s">
        <v>108</v>
      </c>
      <c r="B66" s="163" t="s">
        <v>108</v>
      </c>
      <c r="C66" s="164">
        <v>20958</v>
      </c>
      <c r="D66" s="164">
        <v>29496</v>
      </c>
      <c r="E66" s="164">
        <v>15749</v>
      </c>
      <c r="F66" s="164">
        <v>42114</v>
      </c>
      <c r="G66" s="164">
        <v>13524</v>
      </c>
      <c r="H66" s="164">
        <v>25857</v>
      </c>
      <c r="I66" s="165">
        <f>IFERROR(H66/G66-1,"-")</f>
        <v>0.9119343389529726</v>
      </c>
      <c r="J66" s="164">
        <f t="shared" si="16"/>
        <v>12333</v>
      </c>
      <c r="K66" s="165">
        <f>H66/H$8</f>
        <v>1.851948144592479E-3</v>
      </c>
      <c r="L66" s="81"/>
    </row>
    <row r="67" spans="1:12" x14ac:dyDescent="0.25">
      <c r="A67" s="162" t="s">
        <v>105</v>
      </c>
      <c r="B67" s="163" t="s">
        <v>105</v>
      </c>
      <c r="C67" s="164">
        <v>872</v>
      </c>
      <c r="D67" s="164">
        <v>17679</v>
      </c>
      <c r="E67" s="164">
        <v>12104</v>
      </c>
      <c r="F67" s="164">
        <v>53493</v>
      </c>
      <c r="G67" s="164">
        <v>38499</v>
      </c>
      <c r="H67" s="164">
        <v>38283</v>
      </c>
      <c r="I67" s="165">
        <f>IFERROR(H67/G67-1,"-")</f>
        <v>-5.610535338580247E-3</v>
      </c>
      <c r="J67" s="164">
        <f t="shared" si="16"/>
        <v>-216</v>
      </c>
      <c r="K67" s="165">
        <f>H67/H$8</f>
        <v>2.7419318103195991E-3</v>
      </c>
      <c r="L67" s="81"/>
    </row>
    <row r="68" spans="1:12" x14ac:dyDescent="0.25">
      <c r="A68" s="162"/>
      <c r="B68" s="159" t="s">
        <v>112</v>
      </c>
      <c r="C68" s="160">
        <v>84191</v>
      </c>
      <c r="D68" s="160">
        <v>293144</v>
      </c>
      <c r="E68" s="160">
        <v>429304</v>
      </c>
      <c r="F68" s="160">
        <v>515983</v>
      </c>
      <c r="G68" s="160">
        <v>396263</v>
      </c>
      <c r="H68" s="160">
        <v>393463</v>
      </c>
      <c r="I68" s="161">
        <f>IFERROR(H68/G68-1,"-")</f>
        <v>-7.0660142380186697E-3</v>
      </c>
      <c r="J68" s="160">
        <f t="shared" si="16"/>
        <v>-2800</v>
      </c>
      <c r="K68" s="161">
        <f>H68/H$8</f>
        <v>2.8180882268468523E-2</v>
      </c>
      <c r="L68" s="81"/>
    </row>
    <row r="69" spans="1:12" s="57" customFormat="1" x14ac:dyDescent="0.25">
      <c r="A69" s="162"/>
      <c r="B69" s="163" t="s">
        <v>115</v>
      </c>
      <c r="C69" s="164">
        <v>9579</v>
      </c>
      <c r="D69" s="164">
        <v>113636</v>
      </c>
      <c r="E69" s="164">
        <v>153499</v>
      </c>
      <c r="F69" s="164">
        <v>182070</v>
      </c>
      <c r="G69" s="164">
        <v>181565</v>
      </c>
      <c r="H69" s="164">
        <v>201561</v>
      </c>
      <c r="I69" s="165">
        <f t="shared" ref="I69:I76" si="17">IFERROR(H69/G69-1,"-")</f>
        <v>0.11013135791589779</v>
      </c>
      <c r="J69" s="164">
        <f t="shared" si="16"/>
        <v>19996</v>
      </c>
      <c r="K69" s="165">
        <f t="shared" ref="K69:K76" si="18">H69/H$8</f>
        <v>1.4436342962145828E-2</v>
      </c>
      <c r="L69" s="166"/>
    </row>
    <row r="70" spans="1:12" s="57" customFormat="1" x14ac:dyDescent="0.25">
      <c r="A70" s="162"/>
      <c r="B70" s="163" t="s">
        <v>118</v>
      </c>
      <c r="C70" s="164">
        <v>17664</v>
      </c>
      <c r="D70" s="164">
        <v>34268</v>
      </c>
      <c r="E70" s="164">
        <v>31728</v>
      </c>
      <c r="F70" s="164">
        <v>37356</v>
      </c>
      <c r="G70" s="164">
        <v>34980</v>
      </c>
      <c r="H70" s="164">
        <v>30453</v>
      </c>
      <c r="I70" s="165">
        <f t="shared" si="17"/>
        <v>-0.12941680960548885</v>
      </c>
      <c r="J70" s="164">
        <f t="shared" si="16"/>
        <v>-4527</v>
      </c>
      <c r="K70" s="165">
        <f t="shared" si="18"/>
        <v>2.1811260721380965E-3</v>
      </c>
      <c r="L70" s="166"/>
    </row>
    <row r="71" spans="1:12" x14ac:dyDescent="0.25">
      <c r="A71" s="162"/>
      <c r="B71" s="163" t="s">
        <v>121</v>
      </c>
      <c r="C71" s="164">
        <v>5754</v>
      </c>
      <c r="D71" s="164">
        <v>40748</v>
      </c>
      <c r="E71" s="164">
        <v>58212</v>
      </c>
      <c r="F71" s="164">
        <v>68232</v>
      </c>
      <c r="G71" s="164">
        <v>27191</v>
      </c>
      <c r="H71" s="164">
        <v>22520</v>
      </c>
      <c r="I71" s="165">
        <f t="shared" si="17"/>
        <v>-0.1717847817292486</v>
      </c>
      <c r="J71" s="164">
        <f t="shared" si="16"/>
        <v>-4671</v>
      </c>
      <c r="K71" s="165">
        <f t="shared" si="18"/>
        <v>1.6129431958936701E-3</v>
      </c>
      <c r="L71" s="81"/>
    </row>
    <row r="72" spans="1:12" x14ac:dyDescent="0.25">
      <c r="A72" s="162"/>
      <c r="B72" s="163" t="s">
        <v>128</v>
      </c>
      <c r="C72" s="164">
        <v>2053</v>
      </c>
      <c r="D72" s="164">
        <v>10319</v>
      </c>
      <c r="E72" s="164">
        <v>10897</v>
      </c>
      <c r="F72" s="164">
        <v>20972</v>
      </c>
      <c r="G72" s="164">
        <v>15168</v>
      </c>
      <c r="H72" s="164">
        <v>15822</v>
      </c>
      <c r="I72" s="165">
        <f t="shared" si="17"/>
        <v>4.3117088607594889E-2</v>
      </c>
      <c r="J72" s="164">
        <f t="shared" si="16"/>
        <v>654</v>
      </c>
      <c r="K72" s="165">
        <f t="shared" si="18"/>
        <v>1.1332143537046912E-3</v>
      </c>
      <c r="L72" s="81"/>
    </row>
    <row r="73" spans="1:12" x14ac:dyDescent="0.25">
      <c r="A73" s="162"/>
      <c r="B73" s="163" t="s">
        <v>124</v>
      </c>
      <c r="C73" s="164">
        <v>7980</v>
      </c>
      <c r="D73" s="164">
        <v>8650</v>
      </c>
      <c r="E73" s="164">
        <v>8164</v>
      </c>
      <c r="F73" s="164">
        <v>12096</v>
      </c>
      <c r="G73" s="164">
        <v>8825</v>
      </c>
      <c r="H73" s="164">
        <v>7052</v>
      </c>
      <c r="I73" s="165">
        <f t="shared" si="17"/>
        <v>-0.20090651558073658</v>
      </c>
      <c r="J73" s="164">
        <f t="shared" si="16"/>
        <v>-1773</v>
      </c>
      <c r="K73" s="165">
        <f t="shared" si="18"/>
        <v>5.0508327786155248E-4</v>
      </c>
      <c r="L73" s="81"/>
    </row>
    <row r="74" spans="1:12" x14ac:dyDescent="0.25">
      <c r="A74" s="162"/>
      <c r="B74" s="163" t="s">
        <v>133</v>
      </c>
      <c r="C74" s="164">
        <v>2</v>
      </c>
      <c r="D74" s="164">
        <v>7473</v>
      </c>
      <c r="E74" s="164">
        <v>22895</v>
      </c>
      <c r="F74" s="164">
        <v>17246</v>
      </c>
      <c r="G74" s="164">
        <v>10752</v>
      </c>
      <c r="H74" s="164">
        <v>7900</v>
      </c>
      <c r="I74" s="165">
        <f t="shared" si="17"/>
        <v>-0.26525297619047616</v>
      </c>
      <c r="J74" s="164">
        <f t="shared" si="16"/>
        <v>-2852</v>
      </c>
      <c r="K74" s="165">
        <f t="shared" si="18"/>
        <v>5.6581932715630526E-4</v>
      </c>
      <c r="L74" s="81"/>
    </row>
    <row r="75" spans="1:12" x14ac:dyDescent="0.25">
      <c r="A75" s="162" t="s">
        <v>148</v>
      </c>
      <c r="B75" s="163" t="s">
        <v>136</v>
      </c>
      <c r="C75" s="164">
        <v>0</v>
      </c>
      <c r="D75" s="164">
        <v>2112</v>
      </c>
      <c r="E75" s="164">
        <v>6636</v>
      </c>
      <c r="F75" s="164">
        <v>11725</v>
      </c>
      <c r="G75" s="164">
        <v>14062</v>
      </c>
      <c r="H75" s="164">
        <v>13951</v>
      </c>
      <c r="I75" s="165">
        <f t="shared" si="17"/>
        <v>-7.8936139951643058E-3</v>
      </c>
      <c r="J75" s="164">
        <f t="shared" si="16"/>
        <v>-111</v>
      </c>
      <c r="K75" s="165">
        <f t="shared" si="18"/>
        <v>9.9920828267817895E-4</v>
      </c>
      <c r="L75" s="81"/>
    </row>
    <row r="76" spans="1:12" x14ac:dyDescent="0.25">
      <c r="A76" s="162" t="s">
        <v>149</v>
      </c>
      <c r="B76" s="168" t="s">
        <v>149</v>
      </c>
      <c r="C76" s="169">
        <f t="shared" ref="C76:H76" si="19">C68-SUM(C69:C75)</f>
        <v>41159</v>
      </c>
      <c r="D76" s="169">
        <f t="shared" si="19"/>
        <v>75938</v>
      </c>
      <c r="E76" s="169">
        <f t="shared" si="19"/>
        <v>137273</v>
      </c>
      <c r="F76" s="169">
        <f t="shared" si="19"/>
        <v>166286</v>
      </c>
      <c r="G76" s="169">
        <f t="shared" si="19"/>
        <v>103720</v>
      </c>
      <c r="H76" s="169">
        <f t="shared" si="19"/>
        <v>94204</v>
      </c>
      <c r="I76" s="170">
        <f t="shared" si="17"/>
        <v>-9.1747011183956784E-2</v>
      </c>
      <c r="J76" s="169">
        <f>H76-G76</f>
        <v>-9516</v>
      </c>
      <c r="K76" s="170">
        <f t="shared" si="18"/>
        <v>6.7471447968901997E-3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190702</v>
      </c>
      <c r="D78" s="176">
        <v>1588442</v>
      </c>
      <c r="E78" s="176">
        <v>2027258</v>
      </c>
      <c r="F78" s="176">
        <v>2286140</v>
      </c>
      <c r="G78" s="176">
        <v>2299129</v>
      </c>
      <c r="H78" s="176">
        <v>2142292</v>
      </c>
      <c r="I78" s="177">
        <f>IFERROR(H78/G78-1,"-")</f>
        <v>-6.8215833039381391E-2</v>
      </c>
      <c r="J78" s="176">
        <f>H78-G78</f>
        <v>-156837</v>
      </c>
      <c r="K78" s="177">
        <f>H78/H$8</f>
        <v>0.15343673645725764</v>
      </c>
      <c r="L78" s="81"/>
    </row>
    <row r="79" spans="1:12" x14ac:dyDescent="0.25">
      <c r="A79" s="162" t="s">
        <v>101</v>
      </c>
      <c r="B79" s="159" t="s">
        <v>102</v>
      </c>
      <c r="C79" s="160">
        <v>67657</v>
      </c>
      <c r="D79" s="160">
        <v>551279</v>
      </c>
      <c r="E79" s="160">
        <v>610545</v>
      </c>
      <c r="F79" s="160">
        <v>568857</v>
      </c>
      <c r="G79" s="160">
        <v>586227</v>
      </c>
      <c r="H79" s="160">
        <v>587319</v>
      </c>
      <c r="I79" s="161">
        <f>IFERROR(H79/G79-1,"-")</f>
        <v>1.862759647713208E-3</v>
      </c>
      <c r="J79" s="160">
        <f t="shared" ref="J79:J89" si="20">H79-G79</f>
        <v>1092</v>
      </c>
      <c r="K79" s="161">
        <f>H79/H$8</f>
        <v>4.206537232988785E-2</v>
      </c>
      <c r="L79" s="81"/>
    </row>
    <row r="80" spans="1:12" x14ac:dyDescent="0.25">
      <c r="A80" s="162" t="s">
        <v>108</v>
      </c>
      <c r="B80" s="163" t="s">
        <v>108</v>
      </c>
      <c r="C80" s="164">
        <v>28037</v>
      </c>
      <c r="D80" s="164">
        <v>75661</v>
      </c>
      <c r="E80" s="164">
        <v>87331</v>
      </c>
      <c r="F80" s="164">
        <v>83482</v>
      </c>
      <c r="G80" s="164">
        <v>71031</v>
      </c>
      <c r="H80" s="164">
        <v>90505</v>
      </c>
      <c r="I80" s="165">
        <f>IFERROR(H80/G80-1,"-")</f>
        <v>0.27416198561191596</v>
      </c>
      <c r="J80" s="164">
        <f t="shared" si="20"/>
        <v>19474</v>
      </c>
      <c r="K80" s="165">
        <f>H80/H$8</f>
        <v>6.482212430921697E-3</v>
      </c>
      <c r="L80" s="81"/>
    </row>
    <row r="81" spans="1:12" x14ac:dyDescent="0.25">
      <c r="A81" s="162" t="s">
        <v>105</v>
      </c>
      <c r="B81" s="163" t="s">
        <v>105</v>
      </c>
      <c r="C81" s="164">
        <v>39620</v>
      </c>
      <c r="D81" s="164">
        <v>475618</v>
      </c>
      <c r="E81" s="164">
        <v>523214</v>
      </c>
      <c r="F81" s="164">
        <v>485375</v>
      </c>
      <c r="G81" s="164">
        <v>515196</v>
      </c>
      <c r="H81" s="164">
        <v>496814</v>
      </c>
      <c r="I81" s="165">
        <f>IFERROR(H81/G81-1,"-")</f>
        <v>-3.5679624841807756E-2</v>
      </c>
      <c r="J81" s="164">
        <f t="shared" si="20"/>
        <v>-18382</v>
      </c>
      <c r="K81" s="165">
        <f>H81/H$8</f>
        <v>3.5583159898966155E-2</v>
      </c>
      <c r="L81" s="81"/>
    </row>
    <row r="82" spans="1:12" x14ac:dyDescent="0.25">
      <c r="A82" s="162"/>
      <c r="B82" s="159" t="s">
        <v>112</v>
      </c>
      <c r="C82" s="160">
        <v>123045</v>
      </c>
      <c r="D82" s="160">
        <v>1037163</v>
      </c>
      <c r="E82" s="160">
        <v>1416713</v>
      </c>
      <c r="F82" s="160">
        <v>1717283</v>
      </c>
      <c r="G82" s="160">
        <v>1712902</v>
      </c>
      <c r="H82" s="160">
        <v>1554973</v>
      </c>
      <c r="I82" s="161">
        <f>IFERROR(H82/G82-1,"-")</f>
        <v>-9.2199670500705766E-2</v>
      </c>
      <c r="J82" s="160">
        <f t="shared" si="20"/>
        <v>-157929</v>
      </c>
      <c r="K82" s="161">
        <f>H82/H$8</f>
        <v>0.1113713641273698</v>
      </c>
      <c r="L82" s="81"/>
    </row>
    <row r="83" spans="1:12" s="57" customFormat="1" x14ac:dyDescent="0.25">
      <c r="A83" s="162"/>
      <c r="B83" s="163" t="s">
        <v>115</v>
      </c>
      <c r="C83" s="164">
        <v>10723</v>
      </c>
      <c r="D83" s="164">
        <v>166832</v>
      </c>
      <c r="E83" s="164">
        <v>233176</v>
      </c>
      <c r="F83" s="164">
        <v>300106</v>
      </c>
      <c r="G83" s="164">
        <v>283186</v>
      </c>
      <c r="H83" s="164">
        <v>291068</v>
      </c>
      <c r="I83" s="165">
        <f t="shared" ref="I83:I90" si="21">IFERROR(H83/G83-1,"-")</f>
        <v>2.783329684377045E-2</v>
      </c>
      <c r="J83" s="164">
        <f t="shared" si="20"/>
        <v>7882</v>
      </c>
      <c r="K83" s="165">
        <f t="shared" ref="K83:K90" si="22">H83/H$8</f>
        <v>2.0847075938826766E-2</v>
      </c>
      <c r="L83" s="166"/>
    </row>
    <row r="84" spans="1:12" s="57" customFormat="1" x14ac:dyDescent="0.25">
      <c r="A84" s="162"/>
      <c r="B84" s="163" t="s">
        <v>118</v>
      </c>
      <c r="C84" s="164">
        <v>36982</v>
      </c>
      <c r="D84" s="164">
        <v>408738</v>
      </c>
      <c r="E84" s="164">
        <v>550771</v>
      </c>
      <c r="F84" s="164">
        <v>657984</v>
      </c>
      <c r="G84" s="164">
        <v>620990</v>
      </c>
      <c r="H84" s="164">
        <v>537137</v>
      </c>
      <c r="I84" s="165">
        <f t="shared" si="21"/>
        <v>-0.13503115992205994</v>
      </c>
      <c r="J84" s="164">
        <f t="shared" si="20"/>
        <v>-83853</v>
      </c>
      <c r="K84" s="165">
        <f t="shared" si="22"/>
        <v>3.847120201655143E-2</v>
      </c>
      <c r="L84" s="166"/>
    </row>
    <row r="85" spans="1:12" x14ac:dyDescent="0.25">
      <c r="A85" s="162"/>
      <c r="B85" s="163" t="s">
        <v>121</v>
      </c>
      <c r="C85" s="164">
        <v>19630</v>
      </c>
      <c r="D85" s="164">
        <v>74202</v>
      </c>
      <c r="E85" s="164">
        <v>102123</v>
      </c>
      <c r="F85" s="164">
        <v>152320</v>
      </c>
      <c r="G85" s="164">
        <v>164567</v>
      </c>
      <c r="H85" s="164">
        <v>149012</v>
      </c>
      <c r="I85" s="165">
        <f t="shared" si="21"/>
        <v>-9.4520772694404065E-2</v>
      </c>
      <c r="J85" s="164">
        <f t="shared" si="20"/>
        <v>-15555</v>
      </c>
      <c r="K85" s="165">
        <f t="shared" si="22"/>
        <v>1.0672641718761438E-2</v>
      </c>
      <c r="L85" s="81"/>
    </row>
    <row r="86" spans="1:12" x14ac:dyDescent="0.25">
      <c r="A86" s="162"/>
      <c r="B86" s="163" t="s">
        <v>128</v>
      </c>
      <c r="C86" s="164">
        <v>1495</v>
      </c>
      <c r="D86" s="164">
        <v>26621</v>
      </c>
      <c r="E86" s="164">
        <v>26481</v>
      </c>
      <c r="F86" s="164">
        <v>39561</v>
      </c>
      <c r="G86" s="164">
        <v>45554</v>
      </c>
      <c r="H86" s="164">
        <v>34075</v>
      </c>
      <c r="I86" s="165">
        <f t="shared" si="21"/>
        <v>-0.25198665320279234</v>
      </c>
      <c r="J86" s="164">
        <f t="shared" si="20"/>
        <v>-11479</v>
      </c>
      <c r="K86" s="165">
        <f t="shared" si="22"/>
        <v>2.4405434902343166E-3</v>
      </c>
      <c r="L86" s="81"/>
    </row>
    <row r="87" spans="1:12" x14ac:dyDescent="0.25">
      <c r="A87" s="162"/>
      <c r="B87" s="163" t="s">
        <v>124</v>
      </c>
      <c r="C87" s="164">
        <v>1756</v>
      </c>
      <c r="D87" s="164">
        <v>13540</v>
      </c>
      <c r="E87" s="164">
        <v>14645</v>
      </c>
      <c r="F87" s="164">
        <v>18900</v>
      </c>
      <c r="G87" s="164">
        <v>20624</v>
      </c>
      <c r="H87" s="164">
        <v>26221</v>
      </c>
      <c r="I87" s="165">
        <f t="shared" si="21"/>
        <v>0.27138285492629954</v>
      </c>
      <c r="J87" s="164">
        <f t="shared" si="20"/>
        <v>5597</v>
      </c>
      <c r="K87" s="165">
        <f t="shared" si="22"/>
        <v>1.8780188072614532E-3</v>
      </c>
      <c r="L87" s="81"/>
    </row>
    <row r="88" spans="1:12" x14ac:dyDescent="0.25">
      <c r="A88" s="162"/>
      <c r="B88" s="163" t="s">
        <v>133</v>
      </c>
      <c r="C88" s="164">
        <v>780</v>
      </c>
      <c r="D88" s="164">
        <v>28428</v>
      </c>
      <c r="E88" s="164">
        <v>46088</v>
      </c>
      <c r="F88" s="164">
        <v>41379</v>
      </c>
      <c r="G88" s="164">
        <v>42059</v>
      </c>
      <c r="H88" s="164">
        <v>36324</v>
      </c>
      <c r="I88" s="165">
        <f t="shared" si="21"/>
        <v>-0.13635607123326754</v>
      </c>
      <c r="J88" s="164">
        <f t="shared" si="20"/>
        <v>-5735</v>
      </c>
      <c r="K88" s="165">
        <f t="shared" si="22"/>
        <v>2.6016229417247633E-3</v>
      </c>
      <c r="L88" s="81"/>
    </row>
    <row r="89" spans="1:12" x14ac:dyDescent="0.25">
      <c r="A89" s="162" t="s">
        <v>148</v>
      </c>
      <c r="B89" s="163" t="s">
        <v>136</v>
      </c>
      <c r="C89" s="164">
        <v>2550</v>
      </c>
      <c r="D89" s="164">
        <v>26255</v>
      </c>
      <c r="E89" s="164">
        <v>45983</v>
      </c>
      <c r="F89" s="164">
        <v>50475</v>
      </c>
      <c r="G89" s="164">
        <v>39019</v>
      </c>
      <c r="H89" s="164">
        <v>41893</v>
      </c>
      <c r="I89" s="165">
        <f t="shared" si="21"/>
        <v>7.365642379353643E-2</v>
      </c>
      <c r="J89" s="164">
        <f t="shared" si="20"/>
        <v>2874</v>
      </c>
      <c r="K89" s="165">
        <f t="shared" si="22"/>
        <v>3.0004897560201387E-3</v>
      </c>
      <c r="L89" s="81"/>
    </row>
    <row r="90" spans="1:12" x14ac:dyDescent="0.25">
      <c r="A90" s="162" t="s">
        <v>149</v>
      </c>
      <c r="B90" s="168" t="s">
        <v>149</v>
      </c>
      <c r="C90" s="169">
        <f t="shared" ref="C90:H90" si="23">C82-SUM(C83:C89)</f>
        <v>49129</v>
      </c>
      <c r="D90" s="169">
        <f t="shared" si="23"/>
        <v>292547</v>
      </c>
      <c r="E90" s="169">
        <f t="shared" si="23"/>
        <v>397446</v>
      </c>
      <c r="F90" s="169">
        <f t="shared" si="23"/>
        <v>456558</v>
      </c>
      <c r="G90" s="169">
        <f t="shared" si="23"/>
        <v>496903</v>
      </c>
      <c r="H90" s="169">
        <f t="shared" si="23"/>
        <v>439243</v>
      </c>
      <c r="I90" s="170">
        <f t="shared" si="21"/>
        <v>-0.11603874398021341</v>
      </c>
      <c r="J90" s="169">
        <f>H90-G90</f>
        <v>-57660</v>
      </c>
      <c r="K90" s="170">
        <f t="shared" si="22"/>
        <v>3.1459769457989492E-2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20551</v>
      </c>
      <c r="D92" s="176">
        <v>57771</v>
      </c>
      <c r="E92" s="176">
        <v>69703</v>
      </c>
      <c r="F92" s="176">
        <v>70963</v>
      </c>
      <c r="G92" s="176">
        <v>66850</v>
      </c>
      <c r="H92" s="176">
        <v>63869</v>
      </c>
      <c r="I92" s="177">
        <f>IFERROR(H92/G92-1,"-")</f>
        <v>-4.4592370979805507E-2</v>
      </c>
      <c r="J92" s="176">
        <f>H92-G92</f>
        <v>-2981</v>
      </c>
      <c r="K92" s="177">
        <f>H92/H$8</f>
        <v>4.5744702033096276E-3</v>
      </c>
      <c r="L92" s="81"/>
    </row>
    <row r="93" spans="1:12" x14ac:dyDescent="0.25">
      <c r="A93" s="162" t="s">
        <v>101</v>
      </c>
      <c r="B93" s="159" t="s">
        <v>102</v>
      </c>
      <c r="C93" s="160">
        <v>9982</v>
      </c>
      <c r="D93" s="160">
        <v>25950</v>
      </c>
      <c r="E93" s="160">
        <v>31243</v>
      </c>
      <c r="F93" s="160">
        <v>26716</v>
      </c>
      <c r="G93" s="160">
        <v>27170</v>
      </c>
      <c r="H93" s="160">
        <v>27861</v>
      </c>
      <c r="I93" s="161">
        <f>IFERROR(H93/G93-1,"-")</f>
        <v>2.5432462274567635E-2</v>
      </c>
      <c r="J93" s="160">
        <f t="shared" ref="J93:J103" si="24">H93-G93</f>
        <v>691</v>
      </c>
      <c r="K93" s="161">
        <f>H93/H$8</f>
        <v>1.9954800346711162E-3</v>
      </c>
      <c r="L93" s="81"/>
    </row>
    <row r="94" spans="1:12" x14ac:dyDescent="0.25">
      <c r="A94" s="162" t="s">
        <v>108</v>
      </c>
      <c r="B94" s="163" t="s">
        <v>108</v>
      </c>
      <c r="C94" s="164">
        <v>5640</v>
      </c>
      <c r="D94" s="164">
        <v>10848</v>
      </c>
      <c r="E94" s="164">
        <v>8167</v>
      </c>
      <c r="F94" s="164">
        <v>7054</v>
      </c>
      <c r="G94" s="164">
        <v>8445</v>
      </c>
      <c r="H94" s="164">
        <v>10190</v>
      </c>
      <c r="I94" s="165">
        <f>IFERROR(H94/G94-1,"-")</f>
        <v>0.206631142687981</v>
      </c>
      <c r="J94" s="164">
        <f t="shared" si="24"/>
        <v>1745</v>
      </c>
      <c r="K94" s="165">
        <f>H94/H$8</f>
        <v>7.2983530933199369E-4</v>
      </c>
      <c r="L94" s="81"/>
    </row>
    <row r="95" spans="1:12" x14ac:dyDescent="0.25">
      <c r="A95" s="162" t="s">
        <v>105</v>
      </c>
      <c r="B95" s="163" t="s">
        <v>105</v>
      </c>
      <c r="C95" s="164">
        <v>4342</v>
      </c>
      <c r="D95" s="164">
        <v>15102</v>
      </c>
      <c r="E95" s="164">
        <v>23076</v>
      </c>
      <c r="F95" s="164">
        <v>19662</v>
      </c>
      <c r="G95" s="164">
        <v>18725</v>
      </c>
      <c r="H95" s="164">
        <v>17671</v>
      </c>
      <c r="I95" s="165">
        <f>IFERROR(H95/G95-1,"-")</f>
        <v>-5.6288384512683587E-2</v>
      </c>
      <c r="J95" s="164">
        <f t="shared" si="24"/>
        <v>-1054</v>
      </c>
      <c r="K95" s="165">
        <f>H95/H$8</f>
        <v>1.2656447253391228E-3</v>
      </c>
      <c r="L95" s="81"/>
    </row>
    <row r="96" spans="1:12" x14ac:dyDescent="0.25">
      <c r="A96" s="162"/>
      <c r="B96" s="159" t="s">
        <v>112</v>
      </c>
      <c r="C96" s="160">
        <v>10569</v>
      </c>
      <c r="D96" s="160">
        <v>31821</v>
      </c>
      <c r="E96" s="160">
        <v>38460</v>
      </c>
      <c r="F96" s="160">
        <v>44247</v>
      </c>
      <c r="G96" s="160">
        <v>39680</v>
      </c>
      <c r="H96" s="160">
        <v>36008</v>
      </c>
      <c r="I96" s="161">
        <f>IFERROR(H96/G96-1,"-")</f>
        <v>-9.2540322580645151E-2</v>
      </c>
      <c r="J96" s="160">
        <f t="shared" si="24"/>
        <v>-3672</v>
      </c>
      <c r="K96" s="161">
        <f>H96/H$8</f>
        <v>2.5789901686385113E-3</v>
      </c>
      <c r="L96" s="81"/>
    </row>
    <row r="97" spans="1:12" s="57" customFormat="1" x14ac:dyDescent="0.25">
      <c r="A97" s="162"/>
      <c r="B97" s="163" t="s">
        <v>115</v>
      </c>
      <c r="C97" s="164">
        <v>228</v>
      </c>
      <c r="D97" s="164">
        <v>4488</v>
      </c>
      <c r="E97" s="164">
        <v>6248</v>
      </c>
      <c r="F97" s="164">
        <v>7549</v>
      </c>
      <c r="G97" s="164">
        <v>5473</v>
      </c>
      <c r="H97" s="164">
        <v>5435</v>
      </c>
      <c r="I97" s="165">
        <f t="shared" ref="I97:I104" si="25">IFERROR(H97/G97-1,"-")</f>
        <v>-6.9431755892563896E-3</v>
      </c>
      <c r="J97" s="164">
        <f t="shared" si="24"/>
        <v>-38</v>
      </c>
      <c r="K97" s="165">
        <f t="shared" ref="K97:K104" si="26">H97/H$8</f>
        <v>3.8926937254360998E-4</v>
      </c>
      <c r="L97" s="166"/>
    </row>
    <row r="98" spans="1:12" s="57" customFormat="1" x14ac:dyDescent="0.25">
      <c r="A98" s="162"/>
      <c r="B98" s="163" t="s">
        <v>118</v>
      </c>
      <c r="C98" s="164">
        <v>3007</v>
      </c>
      <c r="D98" s="164">
        <v>10382</v>
      </c>
      <c r="E98" s="164">
        <v>12164</v>
      </c>
      <c r="F98" s="164">
        <v>13938</v>
      </c>
      <c r="G98" s="164">
        <v>12522</v>
      </c>
      <c r="H98" s="164">
        <v>11687</v>
      </c>
      <c r="I98" s="165">
        <f t="shared" si="25"/>
        <v>-6.6682638556141205E-2</v>
      </c>
      <c r="J98" s="164">
        <f t="shared" si="24"/>
        <v>-835</v>
      </c>
      <c r="K98" s="165">
        <f t="shared" si="26"/>
        <v>8.3705449069313158E-4</v>
      </c>
      <c r="L98" s="166"/>
    </row>
    <row r="99" spans="1:12" x14ac:dyDescent="0.25">
      <c r="A99" s="162"/>
      <c r="B99" s="163" t="s">
        <v>121</v>
      </c>
      <c r="C99" s="164">
        <v>3179</v>
      </c>
      <c r="D99" s="164">
        <v>3896</v>
      </c>
      <c r="E99" s="164">
        <v>4545</v>
      </c>
      <c r="F99" s="164">
        <v>5210</v>
      </c>
      <c r="G99" s="164">
        <v>4783</v>
      </c>
      <c r="H99" s="164">
        <v>4475</v>
      </c>
      <c r="I99" s="165">
        <f t="shared" si="25"/>
        <v>-6.4394731340163047E-2</v>
      </c>
      <c r="J99" s="164">
        <f t="shared" si="24"/>
        <v>-308</v>
      </c>
      <c r="K99" s="165">
        <f t="shared" si="26"/>
        <v>3.2051158088917291E-4</v>
      </c>
      <c r="L99" s="81"/>
    </row>
    <row r="100" spans="1:12" x14ac:dyDescent="0.25">
      <c r="A100" s="162"/>
      <c r="B100" s="163" t="s">
        <v>128</v>
      </c>
      <c r="C100" s="164">
        <v>176</v>
      </c>
      <c r="D100" s="164">
        <v>2117</v>
      </c>
      <c r="E100" s="164">
        <v>2020</v>
      </c>
      <c r="F100" s="164">
        <v>2374</v>
      </c>
      <c r="G100" s="164">
        <v>1632</v>
      </c>
      <c r="H100" s="164">
        <v>1475</v>
      </c>
      <c r="I100" s="165">
        <f t="shared" si="25"/>
        <v>-9.6200980392156854E-2</v>
      </c>
      <c r="J100" s="164">
        <f t="shared" si="24"/>
        <v>-157</v>
      </c>
      <c r="K100" s="165">
        <f t="shared" si="26"/>
        <v>1.0564348196905698E-4</v>
      </c>
      <c r="L100" s="81"/>
    </row>
    <row r="101" spans="1:12" x14ac:dyDescent="0.25">
      <c r="A101" s="162"/>
      <c r="B101" s="163" t="s">
        <v>124</v>
      </c>
      <c r="C101" s="164">
        <v>327</v>
      </c>
      <c r="D101" s="164">
        <v>1002</v>
      </c>
      <c r="E101" s="164">
        <v>802</v>
      </c>
      <c r="F101" s="164">
        <v>1285</v>
      </c>
      <c r="G101" s="164">
        <v>1504</v>
      </c>
      <c r="H101" s="164">
        <v>1293</v>
      </c>
      <c r="I101" s="165">
        <f t="shared" si="25"/>
        <v>-0.14029255319148937</v>
      </c>
      <c r="J101" s="164">
        <f t="shared" si="24"/>
        <v>-211</v>
      </c>
      <c r="K101" s="165">
        <f t="shared" si="26"/>
        <v>9.2608150634569954E-5</v>
      </c>
      <c r="L101" s="81"/>
    </row>
    <row r="102" spans="1:12" x14ac:dyDescent="0.25">
      <c r="A102" s="162"/>
      <c r="B102" s="163" t="s">
        <v>133</v>
      </c>
      <c r="C102" s="164">
        <v>38</v>
      </c>
      <c r="D102" s="164">
        <v>516</v>
      </c>
      <c r="E102" s="164">
        <v>241</v>
      </c>
      <c r="F102" s="164">
        <v>371</v>
      </c>
      <c r="G102" s="164">
        <v>306</v>
      </c>
      <c r="H102" s="164">
        <v>370</v>
      </c>
      <c r="I102" s="165">
        <f t="shared" si="25"/>
        <v>0.20915032679738554</v>
      </c>
      <c r="J102" s="164">
        <f t="shared" si="24"/>
        <v>64</v>
      </c>
      <c r="K102" s="165">
        <f t="shared" si="26"/>
        <v>2.6500398866814296E-5</v>
      </c>
      <c r="L102" s="81"/>
    </row>
    <row r="103" spans="1:12" x14ac:dyDescent="0.25">
      <c r="A103" s="162" t="s">
        <v>148</v>
      </c>
      <c r="B103" s="163" t="s">
        <v>136</v>
      </c>
      <c r="C103" s="164">
        <v>101</v>
      </c>
      <c r="D103" s="164">
        <v>188</v>
      </c>
      <c r="E103" s="164">
        <v>529</v>
      </c>
      <c r="F103" s="164">
        <v>822</v>
      </c>
      <c r="G103" s="164">
        <v>403</v>
      </c>
      <c r="H103" s="164">
        <v>355</v>
      </c>
      <c r="I103" s="165">
        <f t="shared" si="25"/>
        <v>-0.11910669975186106</v>
      </c>
      <c r="J103" s="164">
        <f t="shared" si="24"/>
        <v>-48</v>
      </c>
      <c r="K103" s="165">
        <f t="shared" si="26"/>
        <v>2.5426058372213716E-5</v>
      </c>
      <c r="L103" s="81"/>
    </row>
    <row r="104" spans="1:12" x14ac:dyDescent="0.25">
      <c r="A104" s="162" t="s">
        <v>149</v>
      </c>
      <c r="B104" s="168" t="s">
        <v>149</v>
      </c>
      <c r="C104" s="169">
        <f t="shared" ref="C104:H104" si="27">C96-SUM(C97:C103)</f>
        <v>3513</v>
      </c>
      <c r="D104" s="169">
        <f t="shared" si="27"/>
        <v>9232</v>
      </c>
      <c r="E104" s="169">
        <f t="shared" si="27"/>
        <v>11911</v>
      </c>
      <c r="F104" s="169">
        <f t="shared" si="27"/>
        <v>12698</v>
      </c>
      <c r="G104" s="169">
        <f t="shared" si="27"/>
        <v>13057</v>
      </c>
      <c r="H104" s="169">
        <f t="shared" si="27"/>
        <v>10918</v>
      </c>
      <c r="I104" s="170">
        <f t="shared" si="25"/>
        <v>-0.16382017308723296</v>
      </c>
      <c r="J104" s="169">
        <f>H104-G104</f>
        <v>-2139</v>
      </c>
      <c r="K104" s="170">
        <f t="shared" si="26"/>
        <v>7.819766346699418E-4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132064</v>
      </c>
      <c r="D106" s="176">
        <v>523413</v>
      </c>
      <c r="E106" s="176">
        <v>549031</v>
      </c>
      <c r="F106" s="176">
        <v>581772</v>
      </c>
      <c r="G106" s="176">
        <v>588360</v>
      </c>
      <c r="H106" s="176">
        <v>506290</v>
      </c>
      <c r="I106" s="177">
        <f>IFERROR(H106/G106-1,"-")</f>
        <v>-0.13948942824121291</v>
      </c>
      <c r="J106" s="176">
        <f>H106-G106</f>
        <v>-82070</v>
      </c>
      <c r="K106" s="177">
        <f>H106/H$8</f>
        <v>3.6261856600755163E-2</v>
      </c>
      <c r="L106" s="81"/>
    </row>
    <row r="107" spans="1:12" x14ac:dyDescent="0.25">
      <c r="A107" s="162" t="s">
        <v>101</v>
      </c>
      <c r="B107" s="159" t="s">
        <v>102</v>
      </c>
      <c r="C107" s="160">
        <v>46350</v>
      </c>
      <c r="D107" s="160">
        <v>58215</v>
      </c>
      <c r="E107" s="160">
        <v>74553</v>
      </c>
      <c r="F107" s="160">
        <v>72129</v>
      </c>
      <c r="G107" s="160">
        <v>74766</v>
      </c>
      <c r="H107" s="160">
        <v>77225</v>
      </c>
      <c r="I107" s="161">
        <f>IFERROR(H107/G107-1,"-")</f>
        <v>3.2889281224085742E-2</v>
      </c>
      <c r="J107" s="160">
        <f t="shared" ref="J107:J117" si="28">H107-G107</f>
        <v>2459</v>
      </c>
      <c r="K107" s="161">
        <f>H107/H$8</f>
        <v>5.5310629797019834E-3</v>
      </c>
      <c r="L107" s="81"/>
    </row>
    <row r="108" spans="1:12" x14ac:dyDescent="0.25">
      <c r="A108" s="162" t="s">
        <v>108</v>
      </c>
      <c r="B108" s="163" t="s">
        <v>108</v>
      </c>
      <c r="C108" s="164">
        <v>42611</v>
      </c>
      <c r="D108" s="164">
        <v>25799</v>
      </c>
      <c r="E108" s="164">
        <v>22838</v>
      </c>
      <c r="F108" s="164">
        <v>15104</v>
      </c>
      <c r="G108" s="164">
        <v>24747</v>
      </c>
      <c r="H108" s="164">
        <v>32626</v>
      </c>
      <c r="I108" s="165">
        <f>IFERROR(H108/G108-1,"-")</f>
        <v>0.31838202610417432</v>
      </c>
      <c r="J108" s="164">
        <f t="shared" si="28"/>
        <v>7879</v>
      </c>
      <c r="K108" s="165">
        <f>H108/H$8</f>
        <v>2.3367621984559006E-3</v>
      </c>
      <c r="L108" s="81"/>
    </row>
    <row r="109" spans="1:12" x14ac:dyDescent="0.25">
      <c r="A109" s="162" t="s">
        <v>105</v>
      </c>
      <c r="B109" s="163" t="s">
        <v>105</v>
      </c>
      <c r="C109" s="164">
        <v>3739</v>
      </c>
      <c r="D109" s="164">
        <v>32416</v>
      </c>
      <c r="E109" s="164">
        <v>51715</v>
      </c>
      <c r="F109" s="164">
        <v>57025</v>
      </c>
      <c r="G109" s="164">
        <v>50019</v>
      </c>
      <c r="H109" s="164">
        <v>44599</v>
      </c>
      <c r="I109" s="165">
        <f>IFERROR(H109/G109-1,"-")</f>
        <v>-0.1083588236470141</v>
      </c>
      <c r="J109" s="164">
        <f t="shared" si="28"/>
        <v>-5420</v>
      </c>
      <c r="K109" s="165">
        <f>H109/H$8</f>
        <v>3.1943007812460832E-3</v>
      </c>
      <c r="L109" s="81"/>
    </row>
    <row r="110" spans="1:12" x14ac:dyDescent="0.25">
      <c r="A110" s="162"/>
      <c r="B110" s="159" t="s">
        <v>112</v>
      </c>
      <c r="C110" s="160">
        <v>85714</v>
      </c>
      <c r="D110" s="160">
        <v>465198</v>
      </c>
      <c r="E110" s="160">
        <v>474478</v>
      </c>
      <c r="F110" s="160">
        <v>509643</v>
      </c>
      <c r="G110" s="160">
        <v>513594</v>
      </c>
      <c r="H110" s="160">
        <v>429065</v>
      </c>
      <c r="I110" s="161">
        <f>IFERROR(H110/G110-1,"-")</f>
        <v>-0.16458330899504281</v>
      </c>
      <c r="J110" s="160">
        <f t="shared" si="28"/>
        <v>-84529</v>
      </c>
      <c r="K110" s="161">
        <f>H110/H$8</f>
        <v>3.0730793621053177E-2</v>
      </c>
      <c r="L110" s="81"/>
    </row>
    <row r="111" spans="1:12" s="57" customFormat="1" x14ac:dyDescent="0.25">
      <c r="A111" s="162"/>
      <c r="B111" s="163" t="s">
        <v>115</v>
      </c>
      <c r="C111" s="164">
        <v>22576</v>
      </c>
      <c r="D111" s="164">
        <v>280269</v>
      </c>
      <c r="E111" s="164">
        <v>285407</v>
      </c>
      <c r="F111" s="164">
        <v>291080</v>
      </c>
      <c r="G111" s="164">
        <v>283226</v>
      </c>
      <c r="H111" s="164">
        <v>248528</v>
      </c>
      <c r="I111" s="165">
        <f t="shared" ref="I111:I118" si="29">IFERROR(H111/G111-1,"-")</f>
        <v>-0.1225099390592671</v>
      </c>
      <c r="J111" s="164">
        <f t="shared" si="28"/>
        <v>-34698</v>
      </c>
      <c r="K111" s="165">
        <f t="shared" ref="K111:K118" si="30">H111/H$8</f>
        <v>1.7800246296139521E-2</v>
      </c>
      <c r="L111" s="166"/>
    </row>
    <row r="112" spans="1:12" s="57" customFormat="1" x14ac:dyDescent="0.25">
      <c r="A112" s="162"/>
      <c r="B112" s="163" t="s">
        <v>118</v>
      </c>
      <c r="C112" s="164">
        <v>17815</v>
      </c>
      <c r="D112" s="164">
        <v>22387</v>
      </c>
      <c r="E112" s="164">
        <v>30259</v>
      </c>
      <c r="F112" s="164">
        <v>26013</v>
      </c>
      <c r="G112" s="164">
        <v>30569</v>
      </c>
      <c r="H112" s="164">
        <v>24294</v>
      </c>
      <c r="I112" s="165">
        <f t="shared" si="29"/>
        <v>-0.20527331610455035</v>
      </c>
      <c r="J112" s="164">
        <f t="shared" si="28"/>
        <v>-6275</v>
      </c>
      <c r="K112" s="165">
        <f t="shared" si="30"/>
        <v>1.7400018650550987E-3</v>
      </c>
      <c r="L112" s="166"/>
    </row>
    <row r="113" spans="1:12" x14ac:dyDescent="0.25">
      <c r="A113" s="162"/>
      <c r="B113" s="163" t="s">
        <v>121</v>
      </c>
      <c r="C113" s="164">
        <v>19282</v>
      </c>
      <c r="D113" s="164">
        <v>28513</v>
      </c>
      <c r="E113" s="164">
        <v>38185</v>
      </c>
      <c r="F113" s="164">
        <v>29484</v>
      </c>
      <c r="G113" s="164">
        <v>45953</v>
      </c>
      <c r="H113" s="164">
        <v>36791</v>
      </c>
      <c r="I113" s="165">
        <f t="shared" si="29"/>
        <v>-0.19937762496463773</v>
      </c>
      <c r="J113" s="164">
        <f t="shared" si="28"/>
        <v>-9162</v>
      </c>
      <c r="K113" s="165">
        <f t="shared" si="30"/>
        <v>2.6350707424566615E-3</v>
      </c>
      <c r="L113" s="81"/>
    </row>
    <row r="114" spans="1:12" x14ac:dyDescent="0.25">
      <c r="A114" s="162"/>
      <c r="B114" s="163" t="s">
        <v>128</v>
      </c>
      <c r="C114" s="164">
        <v>1184</v>
      </c>
      <c r="D114" s="164">
        <v>22513</v>
      </c>
      <c r="E114" s="164">
        <v>16664</v>
      </c>
      <c r="F114" s="164">
        <v>19904</v>
      </c>
      <c r="G114" s="164">
        <v>19057</v>
      </c>
      <c r="H114" s="164">
        <v>11078</v>
      </c>
      <c r="I114" s="165">
        <f t="shared" si="29"/>
        <v>-0.41869129453744036</v>
      </c>
      <c r="J114" s="164">
        <f t="shared" si="28"/>
        <v>-7979</v>
      </c>
      <c r="K114" s="165">
        <f t="shared" si="30"/>
        <v>7.9343626661234799E-4</v>
      </c>
      <c r="L114" s="81"/>
    </row>
    <row r="115" spans="1:12" x14ac:dyDescent="0.25">
      <c r="A115" s="162"/>
      <c r="B115" s="163" t="s">
        <v>124</v>
      </c>
      <c r="C115" s="164">
        <v>4963</v>
      </c>
      <c r="D115" s="164">
        <v>19513</v>
      </c>
      <c r="E115" s="164">
        <v>14928</v>
      </c>
      <c r="F115" s="164">
        <v>14486</v>
      </c>
      <c r="G115" s="164">
        <v>15536</v>
      </c>
      <c r="H115" s="164">
        <v>9581</v>
      </c>
      <c r="I115" s="165">
        <f t="shared" si="29"/>
        <v>-0.38330329557157572</v>
      </c>
      <c r="J115" s="164">
        <f t="shared" si="28"/>
        <v>-5955</v>
      </c>
      <c r="K115" s="165">
        <f t="shared" si="30"/>
        <v>6.862170852512102E-4</v>
      </c>
      <c r="L115" s="81"/>
    </row>
    <row r="116" spans="1:12" x14ac:dyDescent="0.25">
      <c r="A116" s="162"/>
      <c r="B116" s="163" t="s">
        <v>133</v>
      </c>
      <c r="C116" s="164">
        <v>27</v>
      </c>
      <c r="D116" s="164">
        <v>3320</v>
      </c>
      <c r="E116" s="164">
        <v>5130</v>
      </c>
      <c r="F116" s="164">
        <v>9530</v>
      </c>
      <c r="G116" s="164">
        <v>5608</v>
      </c>
      <c r="H116" s="164">
        <v>4381</v>
      </c>
      <c r="I116" s="165">
        <f t="shared" si="29"/>
        <v>-0.21879457917261058</v>
      </c>
      <c r="J116" s="164">
        <f t="shared" si="28"/>
        <v>-1227</v>
      </c>
      <c r="K116" s="165">
        <f t="shared" si="30"/>
        <v>3.1377904712300925E-4</v>
      </c>
      <c r="L116" s="81"/>
    </row>
    <row r="117" spans="1:12" x14ac:dyDescent="0.25">
      <c r="A117" s="162" t="s">
        <v>148</v>
      </c>
      <c r="B117" s="163" t="s">
        <v>136</v>
      </c>
      <c r="C117" s="164">
        <v>51</v>
      </c>
      <c r="D117" s="164">
        <v>4938</v>
      </c>
      <c r="E117" s="164">
        <v>4128</v>
      </c>
      <c r="F117" s="164">
        <v>8419</v>
      </c>
      <c r="G117" s="164">
        <v>4823</v>
      </c>
      <c r="H117" s="164">
        <v>4176</v>
      </c>
      <c r="I117" s="165">
        <f t="shared" si="29"/>
        <v>-0.13414886999792663</v>
      </c>
      <c r="J117" s="164">
        <f t="shared" si="28"/>
        <v>-647</v>
      </c>
      <c r="K117" s="165">
        <f t="shared" si="30"/>
        <v>2.9909639369680134E-4</v>
      </c>
      <c r="L117" s="81"/>
    </row>
    <row r="118" spans="1:12" x14ac:dyDescent="0.25">
      <c r="A118" s="162" t="s">
        <v>149</v>
      </c>
      <c r="B118" s="168" t="s">
        <v>149</v>
      </c>
      <c r="C118" s="169">
        <f t="shared" ref="C118:H118" si="31">C110-SUM(C111:C117)</f>
        <v>19816</v>
      </c>
      <c r="D118" s="169">
        <f t="shared" si="31"/>
        <v>83745</v>
      </c>
      <c r="E118" s="169">
        <f t="shared" si="31"/>
        <v>79777</v>
      </c>
      <c r="F118" s="169">
        <f t="shared" si="31"/>
        <v>110727</v>
      </c>
      <c r="G118" s="169">
        <f t="shared" si="31"/>
        <v>108822</v>
      </c>
      <c r="H118" s="169">
        <f t="shared" si="31"/>
        <v>90236</v>
      </c>
      <c r="I118" s="170">
        <f t="shared" si="29"/>
        <v>-0.17079267059969494</v>
      </c>
      <c r="J118" s="169">
        <f>H118-G118</f>
        <v>-18586</v>
      </c>
      <c r="K118" s="170">
        <f t="shared" si="30"/>
        <v>6.462945924718526E-3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90121</v>
      </c>
      <c r="D120" s="176">
        <v>217474</v>
      </c>
      <c r="E120" s="176">
        <v>255454</v>
      </c>
      <c r="F120" s="176">
        <v>260790</v>
      </c>
      <c r="G120" s="176">
        <v>259172</v>
      </c>
      <c r="H120" s="176">
        <v>275530</v>
      </c>
      <c r="I120" s="177">
        <f>IFERROR(H120/G120-1,"-")</f>
        <v>6.3116386029355098E-2</v>
      </c>
      <c r="J120" s="176">
        <f>H120-G120</f>
        <v>16358</v>
      </c>
      <c r="K120" s="177">
        <f>H120/H$8</f>
        <v>1.9734202431819847E-2</v>
      </c>
      <c r="L120" s="81"/>
    </row>
    <row r="121" spans="1:12" x14ac:dyDescent="0.25">
      <c r="A121" s="162" t="s">
        <v>101</v>
      </c>
      <c r="B121" s="159" t="s">
        <v>102</v>
      </c>
      <c r="C121" s="160">
        <v>53192</v>
      </c>
      <c r="D121" s="160">
        <v>103610</v>
      </c>
      <c r="E121" s="160">
        <v>128757</v>
      </c>
      <c r="F121" s="160">
        <v>121678</v>
      </c>
      <c r="G121" s="160">
        <v>135541</v>
      </c>
      <c r="H121" s="160">
        <v>140225</v>
      </c>
      <c r="I121" s="161">
        <f>IFERROR(H121/G121-1,"-")</f>
        <v>3.4557809076220414E-2</v>
      </c>
      <c r="J121" s="160">
        <f t="shared" ref="J121:J131" si="32">H121-G121</f>
        <v>4684</v>
      </c>
      <c r="K121" s="161">
        <f>H121/H$8</f>
        <v>1.0043293057024418E-2</v>
      </c>
      <c r="L121" s="81"/>
    </row>
    <row r="122" spans="1:12" x14ac:dyDescent="0.25">
      <c r="A122" s="162" t="s">
        <v>108</v>
      </c>
      <c r="B122" s="163" t="s">
        <v>108</v>
      </c>
      <c r="C122" s="164">
        <v>25238</v>
      </c>
      <c r="D122" s="164">
        <v>46016</v>
      </c>
      <c r="E122" s="164">
        <v>53951</v>
      </c>
      <c r="F122" s="164">
        <v>47461</v>
      </c>
      <c r="G122" s="164">
        <v>58821</v>
      </c>
      <c r="H122" s="164">
        <v>61999</v>
      </c>
      <c r="I122" s="165">
        <f>IFERROR(H122/G122-1,"-")</f>
        <v>5.4028323217898411E-2</v>
      </c>
      <c r="J122" s="164">
        <f t="shared" si="32"/>
        <v>3178</v>
      </c>
      <c r="K122" s="165">
        <f>H122/H$8</f>
        <v>4.4405357549827558E-3</v>
      </c>
      <c r="L122" s="81"/>
    </row>
    <row r="123" spans="1:12" x14ac:dyDescent="0.25">
      <c r="A123" s="162" t="s">
        <v>105</v>
      </c>
      <c r="B123" s="163" t="s">
        <v>105</v>
      </c>
      <c r="C123" s="164">
        <v>27954</v>
      </c>
      <c r="D123" s="164">
        <v>57594</v>
      </c>
      <c r="E123" s="164">
        <v>74806</v>
      </c>
      <c r="F123" s="164">
        <v>74217</v>
      </c>
      <c r="G123" s="164">
        <v>76720</v>
      </c>
      <c r="H123" s="164">
        <v>78226</v>
      </c>
      <c r="I123" s="165">
        <f>IFERROR(H123/G123-1,"-")</f>
        <v>1.9629822732012414E-2</v>
      </c>
      <c r="J123" s="164">
        <f t="shared" si="32"/>
        <v>1506</v>
      </c>
      <c r="K123" s="165">
        <f>H123/H$8</f>
        <v>5.6027573020416624E-3</v>
      </c>
      <c r="L123" s="81"/>
    </row>
    <row r="124" spans="1:12" x14ac:dyDescent="0.25">
      <c r="A124" s="162"/>
      <c r="B124" s="159" t="s">
        <v>112</v>
      </c>
      <c r="C124" s="160">
        <v>36929</v>
      </c>
      <c r="D124" s="160">
        <v>113864</v>
      </c>
      <c r="E124" s="160">
        <v>126697</v>
      </c>
      <c r="F124" s="160">
        <v>139112</v>
      </c>
      <c r="G124" s="160">
        <v>123631</v>
      </c>
      <c r="H124" s="160">
        <v>135305</v>
      </c>
      <c r="I124" s="161">
        <f>IFERROR(H124/G124-1,"-")</f>
        <v>9.4426155252323341E-2</v>
      </c>
      <c r="J124" s="160">
        <f t="shared" si="32"/>
        <v>11674</v>
      </c>
      <c r="K124" s="161">
        <f>H124/H$8</f>
        <v>9.6909093747954284E-3</v>
      </c>
      <c r="L124" s="81"/>
    </row>
    <row r="125" spans="1:12" s="57" customFormat="1" x14ac:dyDescent="0.25">
      <c r="A125" s="162"/>
      <c r="B125" s="163" t="s">
        <v>115</v>
      </c>
      <c r="C125" s="164">
        <v>1494</v>
      </c>
      <c r="D125" s="164">
        <v>14904</v>
      </c>
      <c r="E125" s="164">
        <v>15344</v>
      </c>
      <c r="F125" s="164">
        <v>20241</v>
      </c>
      <c r="G125" s="164">
        <v>15319</v>
      </c>
      <c r="H125" s="164">
        <v>15358</v>
      </c>
      <c r="I125" s="165">
        <f t="shared" ref="I125:I132" si="33">IFERROR(H125/G125-1,"-")</f>
        <v>2.5458580847312895E-3</v>
      </c>
      <c r="J125" s="164">
        <f t="shared" si="32"/>
        <v>39</v>
      </c>
      <c r="K125" s="165">
        <f t="shared" ref="K125:K132" si="34">H125/H$8</f>
        <v>1.0999814210717134E-3</v>
      </c>
      <c r="L125" s="166"/>
    </row>
    <row r="126" spans="1:12" s="57" customFormat="1" x14ac:dyDescent="0.25">
      <c r="A126" s="162"/>
      <c r="B126" s="163" t="s">
        <v>118</v>
      </c>
      <c r="C126" s="164">
        <v>3843</v>
      </c>
      <c r="D126" s="164">
        <v>14944</v>
      </c>
      <c r="E126" s="164">
        <v>21474</v>
      </c>
      <c r="F126" s="164">
        <v>21126</v>
      </c>
      <c r="G126" s="164">
        <v>20565</v>
      </c>
      <c r="H126" s="164">
        <v>22169</v>
      </c>
      <c r="I126" s="165">
        <f t="shared" si="33"/>
        <v>7.7996596158521836E-2</v>
      </c>
      <c r="J126" s="164">
        <f t="shared" si="32"/>
        <v>1604</v>
      </c>
      <c r="K126" s="165">
        <f t="shared" si="34"/>
        <v>1.5878036283200165E-3</v>
      </c>
      <c r="L126" s="166"/>
    </row>
    <row r="127" spans="1:12" x14ac:dyDescent="0.25">
      <c r="A127" s="162"/>
      <c r="B127" s="163" t="s">
        <v>121</v>
      </c>
      <c r="C127" s="164">
        <v>5745</v>
      </c>
      <c r="D127" s="164">
        <v>10364</v>
      </c>
      <c r="E127" s="164">
        <v>12258</v>
      </c>
      <c r="F127" s="164">
        <v>12043</v>
      </c>
      <c r="G127" s="164">
        <v>9985</v>
      </c>
      <c r="H127" s="164">
        <v>10966</v>
      </c>
      <c r="I127" s="165">
        <f t="shared" si="33"/>
        <v>9.8247371056584987E-2</v>
      </c>
      <c r="J127" s="164">
        <f t="shared" si="32"/>
        <v>981</v>
      </c>
      <c r="K127" s="165">
        <f t="shared" si="34"/>
        <v>7.8541452425266365E-4</v>
      </c>
      <c r="L127" s="81"/>
    </row>
    <row r="128" spans="1:12" x14ac:dyDescent="0.25">
      <c r="A128" s="162"/>
      <c r="B128" s="163" t="s">
        <v>128</v>
      </c>
      <c r="C128" s="164">
        <v>443</v>
      </c>
      <c r="D128" s="164">
        <v>2866</v>
      </c>
      <c r="E128" s="164">
        <v>3044</v>
      </c>
      <c r="F128" s="164">
        <v>3437</v>
      </c>
      <c r="G128" s="164">
        <v>3461</v>
      </c>
      <c r="H128" s="164">
        <v>3953</v>
      </c>
      <c r="I128" s="165">
        <f t="shared" si="33"/>
        <v>0.14215544640277367</v>
      </c>
      <c r="J128" s="164">
        <f t="shared" si="32"/>
        <v>492</v>
      </c>
      <c r="K128" s="165">
        <f t="shared" si="34"/>
        <v>2.8312453167707275E-4</v>
      </c>
      <c r="L128" s="81"/>
    </row>
    <row r="129" spans="1:12" x14ac:dyDescent="0.25">
      <c r="A129" s="162"/>
      <c r="B129" s="163" t="s">
        <v>124</v>
      </c>
      <c r="C129" s="164">
        <v>483</v>
      </c>
      <c r="D129" s="164">
        <v>2059</v>
      </c>
      <c r="E129" s="164">
        <v>2668</v>
      </c>
      <c r="F129" s="164">
        <v>2720</v>
      </c>
      <c r="G129" s="164">
        <v>2609</v>
      </c>
      <c r="H129" s="164">
        <v>3024</v>
      </c>
      <c r="I129" s="165">
        <f t="shared" si="33"/>
        <v>0.15906477577615941</v>
      </c>
      <c r="J129" s="164">
        <f t="shared" si="32"/>
        <v>415</v>
      </c>
      <c r="K129" s="165">
        <f t="shared" si="34"/>
        <v>2.1658704371147684E-4</v>
      </c>
      <c r="L129" s="81"/>
    </row>
    <row r="130" spans="1:12" x14ac:dyDescent="0.25">
      <c r="A130" s="162"/>
      <c r="B130" s="163" t="s">
        <v>133</v>
      </c>
      <c r="C130" s="164">
        <v>55</v>
      </c>
      <c r="D130" s="164">
        <v>1369</v>
      </c>
      <c r="E130" s="164">
        <v>1719</v>
      </c>
      <c r="F130" s="164">
        <v>2286</v>
      </c>
      <c r="G130" s="164">
        <v>1594</v>
      </c>
      <c r="H130" s="164">
        <v>1585</v>
      </c>
      <c r="I130" s="165">
        <f t="shared" si="33"/>
        <v>-5.6461731493099299E-3</v>
      </c>
      <c r="J130" s="164">
        <f t="shared" si="32"/>
        <v>-9</v>
      </c>
      <c r="K130" s="165">
        <f t="shared" si="34"/>
        <v>1.1352197892946124E-4</v>
      </c>
      <c r="L130" s="81"/>
    </row>
    <row r="131" spans="1:12" x14ac:dyDescent="0.25">
      <c r="A131" s="162" t="s">
        <v>148</v>
      </c>
      <c r="B131" s="163" t="s">
        <v>136</v>
      </c>
      <c r="C131" s="164">
        <v>258</v>
      </c>
      <c r="D131" s="164">
        <v>2028</v>
      </c>
      <c r="E131" s="164">
        <v>2743</v>
      </c>
      <c r="F131" s="164">
        <v>3055</v>
      </c>
      <c r="G131" s="164">
        <v>2544</v>
      </c>
      <c r="H131" s="164">
        <v>2710</v>
      </c>
      <c r="I131" s="165">
        <f t="shared" si="33"/>
        <v>6.5251572327043927E-2</v>
      </c>
      <c r="J131" s="164">
        <f t="shared" si="32"/>
        <v>166</v>
      </c>
      <c r="K131" s="165">
        <f t="shared" si="34"/>
        <v>1.9409751602450471E-4</v>
      </c>
      <c r="L131" s="81"/>
    </row>
    <row r="132" spans="1:12" x14ac:dyDescent="0.25">
      <c r="A132" s="162" t="s">
        <v>149</v>
      </c>
      <c r="B132" s="168" t="s">
        <v>149</v>
      </c>
      <c r="C132" s="169">
        <f t="shared" ref="C132:H132" si="35">C124-SUM(C125:C131)</f>
        <v>24608</v>
      </c>
      <c r="D132" s="169">
        <f t="shared" si="35"/>
        <v>65330</v>
      </c>
      <c r="E132" s="169">
        <f t="shared" si="35"/>
        <v>67447</v>
      </c>
      <c r="F132" s="169">
        <f t="shared" si="35"/>
        <v>74204</v>
      </c>
      <c r="G132" s="169">
        <f t="shared" si="35"/>
        <v>67554</v>
      </c>
      <c r="H132" s="169">
        <f t="shared" si="35"/>
        <v>75540</v>
      </c>
      <c r="I132" s="170">
        <f t="shared" si="33"/>
        <v>0.11821653788080644</v>
      </c>
      <c r="J132" s="169">
        <f>H132-G132</f>
        <v>7986</v>
      </c>
      <c r="K132" s="170">
        <f t="shared" si="34"/>
        <v>5.4103787308085183E-3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113367</v>
      </c>
      <c r="D134" s="176">
        <v>683485</v>
      </c>
      <c r="E134" s="176">
        <v>751714</v>
      </c>
      <c r="F134" s="176">
        <v>834002</v>
      </c>
      <c r="G134" s="176">
        <v>807872</v>
      </c>
      <c r="H134" s="176">
        <v>810887</v>
      </c>
      <c r="I134" s="177">
        <f>IFERROR(H134/G134-1,"-")</f>
        <v>3.7320268557394787E-3</v>
      </c>
      <c r="J134" s="176">
        <f>H134-G134</f>
        <v>3015</v>
      </c>
      <c r="K134" s="177">
        <f>H134/H$8</f>
        <v>5.8077916043012011E-2</v>
      </c>
      <c r="L134" s="81"/>
    </row>
    <row r="135" spans="1:12" x14ac:dyDescent="0.25">
      <c r="A135" s="162" t="s">
        <v>101</v>
      </c>
      <c r="B135" s="159" t="s">
        <v>102</v>
      </c>
      <c r="C135" s="160">
        <v>41829</v>
      </c>
      <c r="D135" s="160">
        <v>29184</v>
      </c>
      <c r="E135" s="160">
        <v>38232</v>
      </c>
      <c r="F135" s="160">
        <v>27279</v>
      </c>
      <c r="G135" s="160">
        <v>25509</v>
      </c>
      <c r="H135" s="160">
        <v>41795</v>
      </c>
      <c r="I135" s="161">
        <f>IFERROR(H135/G135-1,"-")</f>
        <v>0.63844133443098516</v>
      </c>
      <c r="J135" s="160">
        <f t="shared" ref="J135:J145" si="36">H135-G135</f>
        <v>16286</v>
      </c>
      <c r="K135" s="161">
        <f>H135/H$8</f>
        <v>2.9934707314554147E-3</v>
      </c>
      <c r="L135" s="81"/>
    </row>
    <row r="136" spans="1:12" x14ac:dyDescent="0.25">
      <c r="A136" s="162" t="s">
        <v>108</v>
      </c>
      <c r="B136" s="163" t="s">
        <v>108</v>
      </c>
      <c r="C136" s="164">
        <v>32832</v>
      </c>
      <c r="D136" s="164">
        <v>16354</v>
      </c>
      <c r="E136" s="164">
        <v>22378</v>
      </c>
      <c r="F136" s="164">
        <v>13169</v>
      </c>
      <c r="G136" s="164">
        <v>7559</v>
      </c>
      <c r="H136" s="164">
        <v>17088</v>
      </c>
      <c r="I136" s="165">
        <f>IFERROR(H136/G136-1,"-")</f>
        <v>1.2606164836618601</v>
      </c>
      <c r="J136" s="164">
        <f t="shared" si="36"/>
        <v>9529</v>
      </c>
      <c r="K136" s="165">
        <f>H136/H$8</f>
        <v>1.2238886914489801E-3</v>
      </c>
      <c r="L136" s="81"/>
    </row>
    <row r="137" spans="1:12" x14ac:dyDescent="0.25">
      <c r="A137" s="162" t="s">
        <v>105</v>
      </c>
      <c r="B137" s="163" t="s">
        <v>105</v>
      </c>
      <c r="C137" s="164">
        <v>8997</v>
      </c>
      <c r="D137" s="164">
        <v>12830</v>
      </c>
      <c r="E137" s="164">
        <v>15854</v>
      </c>
      <c r="F137" s="164">
        <v>14110</v>
      </c>
      <c r="G137" s="164">
        <v>17950</v>
      </c>
      <c r="H137" s="164">
        <v>24707</v>
      </c>
      <c r="I137" s="165">
        <f>IFERROR(H137/G137-1,"-")</f>
        <v>0.37643454038997204</v>
      </c>
      <c r="J137" s="164">
        <f t="shared" si="36"/>
        <v>6757</v>
      </c>
      <c r="K137" s="165">
        <f>H137/H$8</f>
        <v>1.7695820400064346E-3</v>
      </c>
      <c r="L137" s="81"/>
    </row>
    <row r="138" spans="1:12" x14ac:dyDescent="0.25">
      <c r="A138" s="162"/>
      <c r="B138" s="159" t="s">
        <v>112</v>
      </c>
      <c r="C138" s="160">
        <v>71538</v>
      </c>
      <c r="D138" s="160">
        <v>654301</v>
      </c>
      <c r="E138" s="160">
        <v>713482</v>
      </c>
      <c r="F138" s="160">
        <v>806723</v>
      </c>
      <c r="G138" s="160">
        <v>782363</v>
      </c>
      <c r="H138" s="160">
        <v>769092</v>
      </c>
      <c r="I138" s="161">
        <f>IFERROR(H138/G138-1,"-")</f>
        <v>-1.6962714238786814E-2</v>
      </c>
      <c r="J138" s="160">
        <f t="shared" si="36"/>
        <v>-13271</v>
      </c>
      <c r="K138" s="161">
        <f>H138/H$8</f>
        <v>5.5084445311556596E-2</v>
      </c>
      <c r="L138" s="81"/>
    </row>
    <row r="139" spans="1:12" s="57" customFormat="1" x14ac:dyDescent="0.25">
      <c r="A139" s="162"/>
      <c r="B139" s="163" t="s">
        <v>115</v>
      </c>
      <c r="C139" s="164">
        <v>1622</v>
      </c>
      <c r="D139" s="164">
        <v>282708</v>
      </c>
      <c r="E139" s="164">
        <v>271972</v>
      </c>
      <c r="F139" s="164">
        <v>338873</v>
      </c>
      <c r="G139" s="164">
        <v>356153</v>
      </c>
      <c r="H139" s="164">
        <v>340695</v>
      </c>
      <c r="I139" s="165">
        <f t="shared" ref="I139:I146" si="37">IFERROR(H139/G139-1,"-")</f>
        <v>-4.3402694909210338E-2</v>
      </c>
      <c r="J139" s="164">
        <f t="shared" si="36"/>
        <v>-15458</v>
      </c>
      <c r="K139" s="165">
        <f t="shared" ref="K139:K146" si="38">H139/H$8</f>
        <v>2.4401495653862963E-2</v>
      </c>
      <c r="L139" s="166"/>
    </row>
    <row r="140" spans="1:12" s="57" customFormat="1" x14ac:dyDescent="0.25">
      <c r="A140" s="162"/>
      <c r="B140" s="163" t="s">
        <v>118</v>
      </c>
      <c r="C140" s="164">
        <v>9134</v>
      </c>
      <c r="D140" s="164">
        <v>49416</v>
      </c>
      <c r="E140" s="164">
        <v>71144</v>
      </c>
      <c r="F140" s="164">
        <v>92171</v>
      </c>
      <c r="G140" s="164">
        <v>76791</v>
      </c>
      <c r="H140" s="164">
        <v>71787</v>
      </c>
      <c r="I140" s="165">
        <f t="shared" si="37"/>
        <v>-6.5163886392936687E-2</v>
      </c>
      <c r="J140" s="164">
        <f t="shared" si="36"/>
        <v>-5004</v>
      </c>
      <c r="K140" s="165">
        <f t="shared" si="38"/>
        <v>5.1415787390594533E-3</v>
      </c>
      <c r="L140" s="166"/>
    </row>
    <row r="141" spans="1:12" x14ac:dyDescent="0.25">
      <c r="A141" s="162"/>
      <c r="B141" s="163" t="s">
        <v>121</v>
      </c>
      <c r="C141" s="164">
        <v>20913</v>
      </c>
      <c r="D141" s="164">
        <v>71050</v>
      </c>
      <c r="E141" s="164">
        <v>70634</v>
      </c>
      <c r="F141" s="164">
        <v>78076</v>
      </c>
      <c r="G141" s="164">
        <v>65368</v>
      </c>
      <c r="H141" s="164">
        <v>67191</v>
      </c>
      <c r="I141" s="165">
        <f t="shared" si="37"/>
        <v>2.7888263370456468E-2</v>
      </c>
      <c r="J141" s="164">
        <f t="shared" si="36"/>
        <v>1823</v>
      </c>
      <c r="K141" s="165">
        <f t="shared" si="38"/>
        <v>4.8124008115138358E-3</v>
      </c>
      <c r="L141" s="81"/>
    </row>
    <row r="142" spans="1:12" x14ac:dyDescent="0.25">
      <c r="A142" s="162"/>
      <c r="B142" s="163" t="s">
        <v>128</v>
      </c>
      <c r="C142" s="164">
        <v>656</v>
      </c>
      <c r="D142" s="164">
        <v>24719</v>
      </c>
      <c r="E142" s="164">
        <v>27300</v>
      </c>
      <c r="F142" s="164">
        <v>27537</v>
      </c>
      <c r="G142" s="164">
        <v>20398</v>
      </c>
      <c r="H142" s="164">
        <v>20951</v>
      </c>
      <c r="I142" s="165">
        <f t="shared" si="37"/>
        <v>2.7110501029512735E-2</v>
      </c>
      <c r="J142" s="164">
        <f t="shared" si="36"/>
        <v>553</v>
      </c>
      <c r="K142" s="165">
        <f t="shared" si="38"/>
        <v>1.5005671801584495E-3</v>
      </c>
      <c r="L142" s="81"/>
    </row>
    <row r="143" spans="1:12" x14ac:dyDescent="0.25">
      <c r="A143" s="162"/>
      <c r="B143" s="163" t="s">
        <v>124</v>
      </c>
      <c r="C143" s="164">
        <v>2115</v>
      </c>
      <c r="D143" s="164">
        <v>13049</v>
      </c>
      <c r="E143" s="164">
        <v>16150</v>
      </c>
      <c r="F143" s="164">
        <v>19905</v>
      </c>
      <c r="G143" s="164">
        <v>13617</v>
      </c>
      <c r="H143" s="164">
        <v>13438</v>
      </c>
      <c r="I143" s="165">
        <f t="shared" si="37"/>
        <v>-1.3145333039582874E-2</v>
      </c>
      <c r="J143" s="164">
        <f t="shared" si="36"/>
        <v>-179</v>
      </c>
      <c r="K143" s="165">
        <f t="shared" si="38"/>
        <v>9.6246583776283916E-4</v>
      </c>
      <c r="L143" s="81"/>
    </row>
    <row r="144" spans="1:12" x14ac:dyDescent="0.25">
      <c r="A144" s="162"/>
      <c r="B144" s="163" t="s">
        <v>133</v>
      </c>
      <c r="C144" s="164">
        <v>180</v>
      </c>
      <c r="D144" s="164">
        <v>13751</v>
      </c>
      <c r="E144" s="164">
        <v>18449</v>
      </c>
      <c r="F144" s="164">
        <v>15646</v>
      </c>
      <c r="G144" s="164">
        <v>17668</v>
      </c>
      <c r="H144" s="164">
        <v>15742</v>
      </c>
      <c r="I144" s="165">
        <f t="shared" si="37"/>
        <v>-0.10901064070636179</v>
      </c>
      <c r="J144" s="164">
        <f t="shared" si="36"/>
        <v>-1926</v>
      </c>
      <c r="K144" s="165">
        <f t="shared" si="38"/>
        <v>1.1274845377334882E-3</v>
      </c>
      <c r="L144" s="81"/>
    </row>
    <row r="145" spans="1:12" x14ac:dyDescent="0.25">
      <c r="A145" s="162" t="s">
        <v>148</v>
      </c>
      <c r="B145" s="163" t="s">
        <v>136</v>
      </c>
      <c r="C145" s="164">
        <v>171</v>
      </c>
      <c r="D145" s="164">
        <v>6351</v>
      </c>
      <c r="E145" s="164">
        <v>12518</v>
      </c>
      <c r="F145" s="164">
        <v>11286</v>
      </c>
      <c r="G145" s="164">
        <v>8605</v>
      </c>
      <c r="H145" s="164">
        <v>9049</v>
      </c>
      <c r="I145" s="165">
        <f t="shared" si="37"/>
        <v>5.1597908192910991E-2</v>
      </c>
      <c r="J145" s="164">
        <f t="shared" si="36"/>
        <v>444</v>
      </c>
      <c r="K145" s="165">
        <f t="shared" si="38"/>
        <v>6.4811380904270964E-4</v>
      </c>
      <c r="L145" s="81"/>
    </row>
    <row r="146" spans="1:12" x14ac:dyDescent="0.25">
      <c r="A146" s="162" t="s">
        <v>149</v>
      </c>
      <c r="B146" s="168" t="s">
        <v>149</v>
      </c>
      <c r="C146" s="169">
        <f t="shared" ref="C146:H146" si="39">C138-SUM(C139:C145)</f>
        <v>36747</v>
      </c>
      <c r="D146" s="169">
        <f t="shared" si="39"/>
        <v>193257</v>
      </c>
      <c r="E146" s="169">
        <f t="shared" si="39"/>
        <v>225315</v>
      </c>
      <c r="F146" s="169">
        <f t="shared" si="39"/>
        <v>223229</v>
      </c>
      <c r="G146" s="169">
        <f t="shared" si="39"/>
        <v>223763</v>
      </c>
      <c r="H146" s="169">
        <f t="shared" si="39"/>
        <v>230239</v>
      </c>
      <c r="I146" s="170">
        <f t="shared" si="37"/>
        <v>2.894133525203002E-2</v>
      </c>
      <c r="J146" s="169">
        <f>H146-G146</f>
        <v>6476</v>
      </c>
      <c r="K146" s="170">
        <f t="shared" si="38"/>
        <v>1.6490338742422856E-2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58285</v>
      </c>
      <c r="D148" s="176">
        <v>245019</v>
      </c>
      <c r="E148" s="176">
        <v>354884</v>
      </c>
      <c r="F148" s="176">
        <v>325438</v>
      </c>
      <c r="G148" s="176">
        <v>314379</v>
      </c>
      <c r="H148" s="176">
        <v>242849</v>
      </c>
      <c r="I148" s="177">
        <f>IFERROR(H148/G148-1,"-")</f>
        <v>-0.22752792012189105</v>
      </c>
      <c r="J148" s="176">
        <f>H148-G148</f>
        <v>-71530</v>
      </c>
      <c r="K148" s="177">
        <f>H148/H$8</f>
        <v>1.7393500984883743E-2</v>
      </c>
      <c r="L148" s="81"/>
    </row>
    <row r="149" spans="1:12" x14ac:dyDescent="0.25">
      <c r="A149" s="162" t="s">
        <v>101</v>
      </c>
      <c r="B149" s="159" t="s">
        <v>102</v>
      </c>
      <c r="C149" s="160">
        <v>30501</v>
      </c>
      <c r="D149" s="160">
        <v>93154</v>
      </c>
      <c r="E149" s="160">
        <v>131117</v>
      </c>
      <c r="F149" s="160">
        <v>116763</v>
      </c>
      <c r="G149" s="160">
        <v>109923</v>
      </c>
      <c r="H149" s="160">
        <v>58657</v>
      </c>
      <c r="I149" s="161">
        <f>IFERROR(H149/G149-1,"-")</f>
        <v>-0.46638101216305961</v>
      </c>
      <c r="J149" s="160">
        <f t="shared" ref="J149:J159" si="40">H149-G149</f>
        <v>-51266</v>
      </c>
      <c r="K149" s="161">
        <f>H149/H$8</f>
        <v>4.2011726927857459E-3</v>
      </c>
      <c r="L149" s="81"/>
    </row>
    <row r="150" spans="1:12" x14ac:dyDescent="0.25">
      <c r="A150" s="162" t="s">
        <v>108</v>
      </c>
      <c r="B150" s="163" t="s">
        <v>108</v>
      </c>
      <c r="C150" s="164">
        <v>26300</v>
      </c>
      <c r="D150" s="164">
        <v>49973</v>
      </c>
      <c r="E150" s="164">
        <v>86053</v>
      </c>
      <c r="F150" s="164">
        <v>78377</v>
      </c>
      <c r="G150" s="164">
        <v>70428</v>
      </c>
      <c r="H150" s="164">
        <v>11073</v>
      </c>
      <c r="I150" s="165">
        <f>IFERROR(H150/G150-1,"-")</f>
        <v>-0.84277560061339241</v>
      </c>
      <c r="J150" s="164">
        <f t="shared" si="40"/>
        <v>-59355</v>
      </c>
      <c r="K150" s="165">
        <f>H150/H$8</f>
        <v>7.9307815311414778E-4</v>
      </c>
      <c r="L150" s="81"/>
    </row>
    <row r="151" spans="1:12" x14ac:dyDescent="0.25">
      <c r="A151" s="162" t="s">
        <v>105</v>
      </c>
      <c r="B151" s="163" t="s">
        <v>105</v>
      </c>
      <c r="C151" s="164">
        <v>4201</v>
      </c>
      <c r="D151" s="164">
        <v>43181</v>
      </c>
      <c r="E151" s="164">
        <v>45064</v>
      </c>
      <c r="F151" s="164">
        <v>38386</v>
      </c>
      <c r="G151" s="164">
        <v>39495</v>
      </c>
      <c r="H151" s="164">
        <v>47584</v>
      </c>
      <c r="I151" s="165">
        <f>IFERROR(H151/G151-1,"-")</f>
        <v>0.20481073553614371</v>
      </c>
      <c r="J151" s="164">
        <f t="shared" si="40"/>
        <v>8089</v>
      </c>
      <c r="K151" s="165">
        <f>H151/H$8</f>
        <v>3.4080945396715986E-3</v>
      </c>
      <c r="L151" s="81"/>
    </row>
    <row r="152" spans="1:12" x14ac:dyDescent="0.25">
      <c r="A152" s="162"/>
      <c r="B152" s="159" t="s">
        <v>112</v>
      </c>
      <c r="C152" s="160">
        <v>27784</v>
      </c>
      <c r="D152" s="160">
        <v>151865</v>
      </c>
      <c r="E152" s="160">
        <v>223767</v>
      </c>
      <c r="F152" s="160">
        <v>208675</v>
      </c>
      <c r="G152" s="160">
        <v>204456</v>
      </c>
      <c r="H152" s="160">
        <v>184192</v>
      </c>
      <c r="I152" s="161">
        <f>IFERROR(H152/G152-1,"-")</f>
        <v>-9.9111789333646394E-2</v>
      </c>
      <c r="J152" s="160">
        <f t="shared" si="40"/>
        <v>-20264</v>
      </c>
      <c r="K152" s="161">
        <f>H152/H$8</f>
        <v>1.3192328292097997E-2</v>
      </c>
      <c r="L152" s="81"/>
    </row>
    <row r="153" spans="1:12" s="57" customFormat="1" x14ac:dyDescent="0.25">
      <c r="A153" s="162"/>
      <c r="B153" s="163" t="s">
        <v>115</v>
      </c>
      <c r="C153" s="164">
        <v>839</v>
      </c>
      <c r="D153" s="164">
        <v>54150</v>
      </c>
      <c r="E153" s="164">
        <v>90049</v>
      </c>
      <c r="F153" s="164">
        <v>76716</v>
      </c>
      <c r="G153" s="164">
        <v>47566</v>
      </c>
      <c r="H153" s="164">
        <v>57705</v>
      </c>
      <c r="I153" s="165">
        <f t="shared" ref="I153:I160" si="41">IFERROR(H153/G153-1,"-")</f>
        <v>0.21315645629230962</v>
      </c>
      <c r="J153" s="164">
        <f t="shared" si="40"/>
        <v>10139</v>
      </c>
      <c r="K153" s="165">
        <f t="shared" ref="K153:K160" si="42">H153/H$8</f>
        <v>4.1329878827284297E-3</v>
      </c>
      <c r="L153" s="166"/>
    </row>
    <row r="154" spans="1:12" s="57" customFormat="1" x14ac:dyDescent="0.25">
      <c r="A154" s="162"/>
      <c r="B154" s="163" t="s">
        <v>118</v>
      </c>
      <c r="C154" s="164">
        <v>8411</v>
      </c>
      <c r="D154" s="164">
        <v>45178</v>
      </c>
      <c r="E154" s="164">
        <v>50538</v>
      </c>
      <c r="F154" s="164">
        <v>53951</v>
      </c>
      <c r="G154" s="164">
        <v>49281</v>
      </c>
      <c r="H154" s="164">
        <v>47530</v>
      </c>
      <c r="I154" s="165">
        <f t="shared" si="41"/>
        <v>-3.5530934843042927E-2</v>
      </c>
      <c r="J154" s="164">
        <f t="shared" si="40"/>
        <v>-1751</v>
      </c>
      <c r="K154" s="165">
        <f t="shared" si="42"/>
        <v>3.4042269138910364E-3</v>
      </c>
      <c r="L154" s="166"/>
    </row>
    <row r="155" spans="1:12" x14ac:dyDescent="0.25">
      <c r="A155" s="162"/>
      <c r="B155" s="163" t="s">
        <v>121</v>
      </c>
      <c r="C155" s="164">
        <v>6732</v>
      </c>
      <c r="D155" s="164">
        <v>13665</v>
      </c>
      <c r="E155" s="164">
        <v>28309</v>
      </c>
      <c r="F155" s="164">
        <v>18476</v>
      </c>
      <c r="G155" s="164">
        <v>53782</v>
      </c>
      <c r="H155" s="164">
        <v>32374</v>
      </c>
      <c r="I155" s="165">
        <f t="shared" si="41"/>
        <v>-0.39805139265925404</v>
      </c>
      <c r="J155" s="164">
        <f t="shared" si="40"/>
        <v>-21408</v>
      </c>
      <c r="K155" s="165">
        <f t="shared" si="42"/>
        <v>2.3187132781466108E-3</v>
      </c>
      <c r="L155" s="81"/>
    </row>
    <row r="156" spans="1:12" x14ac:dyDescent="0.25">
      <c r="A156" s="162"/>
      <c r="B156" s="163" t="s">
        <v>128</v>
      </c>
      <c r="C156" s="164">
        <v>1133</v>
      </c>
      <c r="D156" s="164">
        <v>2998</v>
      </c>
      <c r="E156" s="164">
        <v>5150</v>
      </c>
      <c r="F156" s="164">
        <v>6760</v>
      </c>
      <c r="G156" s="164">
        <v>6029</v>
      </c>
      <c r="H156" s="164">
        <v>5262</v>
      </c>
      <c r="I156" s="165">
        <f t="shared" si="41"/>
        <v>-0.12721844418643224</v>
      </c>
      <c r="J156" s="164">
        <f t="shared" si="40"/>
        <v>-767</v>
      </c>
      <c r="K156" s="165">
        <f t="shared" si="42"/>
        <v>3.7687864550588332E-4</v>
      </c>
      <c r="L156" s="81"/>
    </row>
    <row r="157" spans="1:12" x14ac:dyDescent="0.25">
      <c r="A157" s="162"/>
      <c r="B157" s="163" t="s">
        <v>124</v>
      </c>
      <c r="C157" s="164">
        <v>1071</v>
      </c>
      <c r="D157" s="164">
        <v>9510</v>
      </c>
      <c r="E157" s="164">
        <v>10976</v>
      </c>
      <c r="F157" s="164">
        <v>8469</v>
      </c>
      <c r="G157" s="164">
        <v>7703</v>
      </c>
      <c r="H157" s="164">
        <v>5314</v>
      </c>
      <c r="I157" s="165">
        <f t="shared" si="41"/>
        <v>-0.31013890691938206</v>
      </c>
      <c r="J157" s="164">
        <f t="shared" si="40"/>
        <v>-2389</v>
      </c>
      <c r="K157" s="165">
        <f t="shared" si="42"/>
        <v>3.8060302588716532E-4</v>
      </c>
      <c r="L157" s="81"/>
    </row>
    <row r="158" spans="1:12" x14ac:dyDescent="0.25">
      <c r="A158" s="162"/>
      <c r="B158" s="163" t="s">
        <v>133</v>
      </c>
      <c r="C158" s="164">
        <v>192</v>
      </c>
      <c r="D158" s="164">
        <v>1264</v>
      </c>
      <c r="E158" s="164">
        <v>2945</v>
      </c>
      <c r="F158" s="164">
        <v>2070</v>
      </c>
      <c r="G158" s="164">
        <v>1577</v>
      </c>
      <c r="H158" s="164">
        <v>1396</v>
      </c>
      <c r="I158" s="165">
        <f t="shared" si="41"/>
        <v>-0.11477488902980337</v>
      </c>
      <c r="J158" s="164">
        <f t="shared" si="40"/>
        <v>-181</v>
      </c>
      <c r="K158" s="165">
        <f t="shared" si="42"/>
        <v>9.9985288697493943E-5</v>
      </c>
      <c r="L158" s="81"/>
    </row>
    <row r="159" spans="1:12" x14ac:dyDescent="0.25">
      <c r="A159" s="162" t="s">
        <v>148</v>
      </c>
      <c r="B159" s="163" t="s">
        <v>136</v>
      </c>
      <c r="C159" s="164">
        <v>151</v>
      </c>
      <c r="D159" s="164">
        <v>2482</v>
      </c>
      <c r="E159" s="164">
        <v>3820</v>
      </c>
      <c r="F159" s="164">
        <v>3620</v>
      </c>
      <c r="G159" s="164">
        <v>2672</v>
      </c>
      <c r="H159" s="164">
        <v>1405</v>
      </c>
      <c r="I159" s="165">
        <f t="shared" si="41"/>
        <v>-0.47417664670658688</v>
      </c>
      <c r="J159" s="164">
        <f t="shared" si="40"/>
        <v>-1267</v>
      </c>
      <c r="K159" s="165">
        <f t="shared" si="42"/>
        <v>1.0062989299425428E-4</v>
      </c>
      <c r="L159" s="81"/>
    </row>
    <row r="160" spans="1:12" x14ac:dyDescent="0.25">
      <c r="A160" s="162" t="s">
        <v>149</v>
      </c>
      <c r="B160" s="168" t="s">
        <v>149</v>
      </c>
      <c r="C160" s="169">
        <f t="shared" ref="C160:H160" si="43">C152-SUM(C153:C159)</f>
        <v>9255</v>
      </c>
      <c r="D160" s="169">
        <f t="shared" si="43"/>
        <v>22618</v>
      </c>
      <c r="E160" s="169">
        <f t="shared" si="43"/>
        <v>31980</v>
      </c>
      <c r="F160" s="169">
        <f t="shared" si="43"/>
        <v>38613</v>
      </c>
      <c r="G160" s="169">
        <f t="shared" si="43"/>
        <v>35846</v>
      </c>
      <c r="H160" s="169">
        <f t="shared" si="43"/>
        <v>33206</v>
      </c>
      <c r="I160" s="170">
        <f t="shared" si="41"/>
        <v>-7.3648384757016072E-2</v>
      </c>
      <c r="J160" s="169">
        <f>H160-G160</f>
        <v>-2640</v>
      </c>
      <c r="K160" s="170">
        <f t="shared" si="42"/>
        <v>2.3783033642471229E-3</v>
      </c>
      <c r="L160" s="81"/>
    </row>
    <row r="161" spans="2:14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2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2">
    <mergeCell ref="B3:K3"/>
    <mergeCell ref="C5:K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9DA4C-4E6B-4700-AAEE-8AE2AF060CE0}">
  <sheetPr>
    <tabColor rgb="FFF29140"/>
    <pageSetUpPr fitToPage="1"/>
  </sheetPr>
  <dimension ref="A1:P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</cols>
  <sheetData>
    <row r="1" spans="1:14" ht="42.75" customHeight="1" x14ac:dyDescent="0.25"/>
    <row r="4" spans="1:14" ht="42" customHeight="1" thickBot="1" x14ac:dyDescent="0.3">
      <c r="B4" s="276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</row>
    <row r="5" spans="1:14" ht="6" customHeight="1" x14ac:dyDescent="0.25"/>
    <row r="6" spans="1:14" s="146" customFormat="1" ht="72" customHeight="1" x14ac:dyDescent="0.25">
      <c r="B6" s="147"/>
      <c r="C6" s="185">
        <v>2020</v>
      </c>
      <c r="D6" s="185">
        <v>2021</v>
      </c>
      <c r="E6" s="185">
        <v>2022</v>
      </c>
      <c r="F6" s="185">
        <v>2023</v>
      </c>
      <c r="G6" s="185">
        <v>2024</v>
      </c>
      <c r="H6" s="185">
        <v>2025</v>
      </c>
      <c r="I6" s="173" t="str">
        <f>CONCATENATE("var. ",RIGHT(H6,2),"/",RIGHT(G6,2))</f>
        <v>var. 25/24</v>
      </c>
      <c r="J6" s="173" t="str">
        <f>CONCATENATE("var. ",RIGHT(H6,2),"/",RIGHT(E6,2))</f>
        <v>var. 25/22</v>
      </c>
      <c r="K6" s="172" t="str">
        <f>CONCATENATE("dif. ",RIGHT(H6,2),"/",RIGHT(G6,2))</f>
        <v>dif. 25/24</v>
      </c>
      <c r="L6" s="172" t="str">
        <f>CONCATENATE("dif. ",RIGHT(H6,2),"/",RIGHT(E6,2))</f>
        <v>dif. 25/22</v>
      </c>
      <c r="M6" s="173" t="str">
        <f>CONCATENATE("Cuota s/ total lugares de residencia ",RIGHT(H6,4))</f>
        <v>Cuota s/ total lugares de residencia 2025</v>
      </c>
    </row>
    <row r="7" spans="1:14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</row>
    <row r="8" spans="1:14" x14ac:dyDescent="0.25">
      <c r="A8" s="1">
        <v>3</v>
      </c>
      <c r="B8" s="156" t="s">
        <v>73</v>
      </c>
      <c r="C8" s="176">
        <v>10243785</v>
      </c>
      <c r="D8" s="176">
        <v>13903380</v>
      </c>
      <c r="E8" s="176">
        <v>31413157</v>
      </c>
      <c r="F8" s="176">
        <v>34492002</v>
      </c>
      <c r="G8" s="176">
        <v>36085760</v>
      </c>
      <c r="H8" s="176">
        <v>34978337</v>
      </c>
      <c r="I8" s="177">
        <f>IFERROR(H8/G8-1,"-")</f>
        <v>-3.0688642833073265E-2</v>
      </c>
      <c r="J8" s="177">
        <f>IFERROR(H8/E8-1,"-")</f>
        <v>0.11349320923076922</v>
      </c>
      <c r="K8" s="176">
        <f>H8-G8</f>
        <v>-1107423</v>
      </c>
      <c r="L8" s="176">
        <f>H8-E8</f>
        <v>3565180</v>
      </c>
      <c r="M8" s="177">
        <f>H8/H$8</f>
        <v>1</v>
      </c>
      <c r="N8" s="81"/>
    </row>
    <row r="9" spans="1:14" x14ac:dyDescent="0.25">
      <c r="A9" s="1" t="s">
        <v>101</v>
      </c>
      <c r="B9" s="159" t="s">
        <v>102</v>
      </c>
      <c r="C9" s="160">
        <v>1666329</v>
      </c>
      <c r="D9" s="160">
        <v>2851484</v>
      </c>
      <c r="E9" s="160">
        <v>4156505</v>
      </c>
      <c r="F9" s="160">
        <v>4262718</v>
      </c>
      <c r="G9" s="160">
        <v>4222283</v>
      </c>
      <c r="H9" s="160">
        <v>4152241</v>
      </c>
      <c r="I9" s="161">
        <f>IFERROR(H9/G9-1,"-")</f>
        <v>-1.6588655947505138E-2</v>
      </c>
      <c r="J9" s="178">
        <f t="shared" ref="J9:J20" si="0">IFERROR(H9/E9-1,"-")</f>
        <v>-1.0258618719333201E-3</v>
      </c>
      <c r="K9" s="160">
        <f t="shared" ref="K9:K19" si="1">H9-G9</f>
        <v>-70042</v>
      </c>
      <c r="L9" s="160">
        <f t="shared" ref="L9:L20" si="2">H9-E9</f>
        <v>-4264</v>
      </c>
      <c r="M9" s="161">
        <f>H9/H$8</f>
        <v>0.11870893118789495</v>
      </c>
      <c r="N9" s="81"/>
    </row>
    <row r="10" spans="1:14" x14ac:dyDescent="0.25">
      <c r="A10" s="162" t="s">
        <v>108</v>
      </c>
      <c r="B10" s="163" t="s">
        <v>108</v>
      </c>
      <c r="C10" s="164">
        <v>564792</v>
      </c>
      <c r="D10" s="164">
        <v>1116779</v>
      </c>
      <c r="E10" s="164">
        <v>1216905</v>
      </c>
      <c r="F10" s="164">
        <v>1323436</v>
      </c>
      <c r="G10" s="164">
        <v>1324542</v>
      </c>
      <c r="H10" s="164">
        <v>1190681</v>
      </c>
      <c r="I10" s="165">
        <f>IFERROR(H10/G10-1,"-")</f>
        <v>-0.10106210297597207</v>
      </c>
      <c r="J10" s="179">
        <f t="shared" si="0"/>
        <v>-2.1549751213118529E-2</v>
      </c>
      <c r="K10" s="164">
        <f t="shared" si="1"/>
        <v>-133861</v>
      </c>
      <c r="L10" s="164">
        <f t="shared" si="2"/>
        <v>-26224</v>
      </c>
      <c r="M10" s="165">
        <f>H10/H$8</f>
        <v>3.4040526283453672E-2</v>
      </c>
      <c r="N10" s="81"/>
    </row>
    <row r="11" spans="1:14" x14ac:dyDescent="0.25">
      <c r="A11" s="162" t="s">
        <v>105</v>
      </c>
      <c r="B11" s="163" t="s">
        <v>105</v>
      </c>
      <c r="C11" s="164">
        <v>1101537</v>
      </c>
      <c r="D11" s="164">
        <v>1734705</v>
      </c>
      <c r="E11" s="164">
        <v>2939600</v>
      </c>
      <c r="F11" s="164">
        <v>2939282</v>
      </c>
      <c r="G11" s="164">
        <v>2897741</v>
      </c>
      <c r="H11" s="164">
        <v>2961560</v>
      </c>
      <c r="I11" s="165">
        <f>IFERROR(H11/G11-1,"-")</f>
        <v>2.2023707432789807E-2</v>
      </c>
      <c r="J11" s="179">
        <f t="shared" si="0"/>
        <v>7.4704041366171481E-3</v>
      </c>
      <c r="K11" s="164">
        <f t="shared" si="1"/>
        <v>63819</v>
      </c>
      <c r="L11" s="164">
        <f t="shared" si="2"/>
        <v>21960</v>
      </c>
      <c r="M11" s="165">
        <f>H11/H$8</f>
        <v>8.4668404904441288E-2</v>
      </c>
      <c r="N11" s="81"/>
    </row>
    <row r="12" spans="1:14" x14ac:dyDescent="0.25">
      <c r="A12" s="1"/>
      <c r="B12" s="159" t="s">
        <v>112</v>
      </c>
      <c r="C12" s="160">
        <v>8577456</v>
      </c>
      <c r="D12" s="160">
        <v>11051896</v>
      </c>
      <c r="E12" s="160">
        <v>27256652</v>
      </c>
      <c r="F12" s="160">
        <v>30229284</v>
      </c>
      <c r="G12" s="160">
        <v>31863477</v>
      </c>
      <c r="H12" s="160">
        <v>30826096</v>
      </c>
      <c r="I12" s="161">
        <f>IFERROR(H12/G12-1,"-")</f>
        <v>-3.2557055841708649E-2</v>
      </c>
      <c r="J12" s="178">
        <f t="shared" si="0"/>
        <v>0.1309568027650645</v>
      </c>
      <c r="K12" s="160">
        <f t="shared" si="1"/>
        <v>-1037381</v>
      </c>
      <c r="L12" s="160">
        <f t="shared" si="2"/>
        <v>3569444</v>
      </c>
      <c r="M12" s="161">
        <f>H12/H$8</f>
        <v>0.88129106881210506</v>
      </c>
      <c r="N12" s="81"/>
    </row>
    <row r="13" spans="1:14" s="57" customFormat="1" x14ac:dyDescent="0.25">
      <c r="B13" s="163" t="s">
        <v>115</v>
      </c>
      <c r="C13" s="164">
        <v>3390819</v>
      </c>
      <c r="D13" s="164">
        <v>3350798</v>
      </c>
      <c r="E13" s="164">
        <v>12657617</v>
      </c>
      <c r="F13" s="164">
        <v>13879437</v>
      </c>
      <c r="G13" s="164">
        <v>14676825</v>
      </c>
      <c r="H13" s="164">
        <v>14264209</v>
      </c>
      <c r="I13" s="165">
        <f t="shared" ref="I13:I20" si="3">IFERROR(H13/G13-1,"-")</f>
        <v>-2.8113437340841818E-2</v>
      </c>
      <c r="J13" s="179">
        <f t="shared" si="0"/>
        <v>0.12692689311108096</v>
      </c>
      <c r="K13" s="164">
        <f t="shared" si="1"/>
        <v>-412616</v>
      </c>
      <c r="L13" s="164">
        <f t="shared" si="2"/>
        <v>1606592</v>
      </c>
      <c r="M13" s="165">
        <f t="shared" ref="M13:M20" si="4">H13/H$8</f>
        <v>0.40780123423249082</v>
      </c>
      <c r="N13" s="166"/>
    </row>
    <row r="14" spans="1:14" s="57" customFormat="1" x14ac:dyDescent="0.25">
      <c r="B14" s="163" t="s">
        <v>118</v>
      </c>
      <c r="C14" s="164">
        <v>1278654</v>
      </c>
      <c r="D14" s="164">
        <v>1806937</v>
      </c>
      <c r="E14" s="164">
        <v>3169256</v>
      </c>
      <c r="F14" s="164">
        <v>3606205</v>
      </c>
      <c r="G14" s="164">
        <v>3758646</v>
      </c>
      <c r="H14" s="164">
        <v>3569778</v>
      </c>
      <c r="I14" s="165">
        <f t="shared" si="3"/>
        <v>-5.0248946030033159E-2</v>
      </c>
      <c r="J14" s="179">
        <f t="shared" si="0"/>
        <v>0.12637729486037097</v>
      </c>
      <c r="K14" s="164">
        <f t="shared" si="1"/>
        <v>-188868</v>
      </c>
      <c r="L14" s="164">
        <f t="shared" si="2"/>
        <v>400522</v>
      </c>
      <c r="M14" s="165">
        <f t="shared" si="4"/>
        <v>0.10205682448539506</v>
      </c>
      <c r="N14" s="166"/>
    </row>
    <row r="15" spans="1:14" x14ac:dyDescent="0.25">
      <c r="A15" s="1"/>
      <c r="B15" s="163" t="s">
        <v>121</v>
      </c>
      <c r="C15" s="164">
        <v>395218</v>
      </c>
      <c r="D15" s="164">
        <v>815902</v>
      </c>
      <c r="E15" s="164">
        <v>1288352</v>
      </c>
      <c r="F15" s="164">
        <v>1510103</v>
      </c>
      <c r="G15" s="164">
        <v>1590940</v>
      </c>
      <c r="H15" s="164">
        <v>1541951</v>
      </c>
      <c r="I15" s="165">
        <f t="shared" si="3"/>
        <v>-3.0792487460243656E-2</v>
      </c>
      <c r="J15" s="179">
        <f t="shared" si="0"/>
        <v>0.19683983880181821</v>
      </c>
      <c r="K15" s="164">
        <f t="shared" si="1"/>
        <v>-48989</v>
      </c>
      <c r="L15" s="164">
        <f t="shared" si="2"/>
        <v>253599</v>
      </c>
      <c r="M15" s="165">
        <f t="shared" si="4"/>
        <v>4.4083027732278984E-2</v>
      </c>
      <c r="N15" s="81"/>
    </row>
    <row r="16" spans="1:14" x14ac:dyDescent="0.25">
      <c r="A16" s="1"/>
      <c r="B16" s="163" t="s">
        <v>128</v>
      </c>
      <c r="C16" s="164">
        <v>302698</v>
      </c>
      <c r="D16" s="164">
        <v>691981</v>
      </c>
      <c r="E16" s="164">
        <v>1287744</v>
      </c>
      <c r="F16" s="164">
        <v>1318405</v>
      </c>
      <c r="G16" s="164">
        <v>1376091</v>
      </c>
      <c r="H16" s="164">
        <v>1291992</v>
      </c>
      <c r="I16" s="165">
        <f t="shared" si="3"/>
        <v>-6.1114417578488678E-2</v>
      </c>
      <c r="J16" s="179">
        <f t="shared" si="0"/>
        <v>3.298792306545506E-3</v>
      </c>
      <c r="K16" s="164">
        <f t="shared" si="1"/>
        <v>-84099</v>
      </c>
      <c r="L16" s="164">
        <f t="shared" si="2"/>
        <v>4248</v>
      </c>
      <c r="M16" s="165">
        <f t="shared" si="4"/>
        <v>3.6936918985027788E-2</v>
      </c>
      <c r="N16" s="81"/>
    </row>
    <row r="17" spans="1:14" x14ac:dyDescent="0.25">
      <c r="A17" s="1"/>
      <c r="B17" s="163" t="s">
        <v>124</v>
      </c>
      <c r="C17" s="164">
        <v>443857</v>
      </c>
      <c r="D17" s="164">
        <v>726467</v>
      </c>
      <c r="E17" s="164">
        <v>1124652</v>
      </c>
      <c r="F17" s="164">
        <v>1170697</v>
      </c>
      <c r="G17" s="164">
        <v>1202943</v>
      </c>
      <c r="H17" s="164">
        <v>1125010</v>
      </c>
      <c r="I17" s="165">
        <f t="shared" si="3"/>
        <v>-6.4785280765589093E-2</v>
      </c>
      <c r="J17" s="179">
        <f t="shared" si="0"/>
        <v>3.1832068942216907E-4</v>
      </c>
      <c r="K17" s="164">
        <f t="shared" si="1"/>
        <v>-77933</v>
      </c>
      <c r="L17" s="164">
        <f t="shared" si="2"/>
        <v>358</v>
      </c>
      <c r="M17" s="165">
        <f t="shared" si="4"/>
        <v>3.216304994717159E-2</v>
      </c>
      <c r="N17" s="81"/>
    </row>
    <row r="18" spans="1:14" x14ac:dyDescent="0.25">
      <c r="A18" s="1"/>
      <c r="B18" s="163" t="s">
        <v>133</v>
      </c>
      <c r="C18" s="164">
        <v>241432</v>
      </c>
      <c r="D18" s="164">
        <v>191434</v>
      </c>
      <c r="E18" s="164">
        <v>491111</v>
      </c>
      <c r="F18" s="164">
        <v>523441</v>
      </c>
      <c r="G18" s="164">
        <v>511222</v>
      </c>
      <c r="H18" s="164">
        <v>496171</v>
      </c>
      <c r="I18" s="165">
        <f t="shared" si="3"/>
        <v>-2.9441221230698256E-2</v>
      </c>
      <c r="J18" s="179">
        <f t="shared" si="0"/>
        <v>1.0303169751848307E-2</v>
      </c>
      <c r="K18" s="164">
        <f t="shared" si="1"/>
        <v>-15051</v>
      </c>
      <c r="L18" s="164">
        <f t="shared" si="2"/>
        <v>5060</v>
      </c>
      <c r="M18" s="165">
        <f t="shared" si="4"/>
        <v>1.4185094048353414E-2</v>
      </c>
      <c r="N18" s="81"/>
    </row>
    <row r="19" spans="1:14" x14ac:dyDescent="0.25">
      <c r="A19" s="162" t="s">
        <v>148</v>
      </c>
      <c r="B19" s="163" t="s">
        <v>136</v>
      </c>
      <c r="C19" s="164">
        <v>356220</v>
      </c>
      <c r="D19" s="164">
        <v>171613</v>
      </c>
      <c r="E19" s="164">
        <v>432358</v>
      </c>
      <c r="F19" s="164">
        <v>543161</v>
      </c>
      <c r="G19" s="164">
        <v>529346</v>
      </c>
      <c r="H19" s="164">
        <v>469492</v>
      </c>
      <c r="I19" s="165">
        <f t="shared" si="3"/>
        <v>-0.11307160156117169</v>
      </c>
      <c r="J19" s="179">
        <f t="shared" si="0"/>
        <v>8.5887158327127011E-2</v>
      </c>
      <c r="K19" s="164">
        <f t="shared" si="1"/>
        <v>-59854</v>
      </c>
      <c r="L19" s="164">
        <f t="shared" si="2"/>
        <v>37134</v>
      </c>
      <c r="M19" s="165">
        <f t="shared" si="4"/>
        <v>1.3422364819688254E-2</v>
      </c>
      <c r="N19" s="81"/>
    </row>
    <row r="20" spans="1:14" x14ac:dyDescent="0.25">
      <c r="A20" s="167" t="s">
        <v>149</v>
      </c>
      <c r="B20" s="168" t="s">
        <v>149</v>
      </c>
      <c r="C20" s="169">
        <f t="shared" ref="C20:H20" si="5">C12-SUM(C13:C19)</f>
        <v>2168558</v>
      </c>
      <c r="D20" s="169">
        <f t="shared" si="5"/>
        <v>3296764</v>
      </c>
      <c r="E20" s="169">
        <f t="shared" si="5"/>
        <v>6805562</v>
      </c>
      <c r="F20" s="169">
        <f t="shared" si="5"/>
        <v>7677835</v>
      </c>
      <c r="G20" s="169">
        <f t="shared" si="5"/>
        <v>8217464</v>
      </c>
      <c r="H20" s="169">
        <f t="shared" si="5"/>
        <v>8067493</v>
      </c>
      <c r="I20" s="170">
        <f t="shared" si="3"/>
        <v>-1.8250277701246986E-2</v>
      </c>
      <c r="J20" s="180">
        <f t="shared" si="0"/>
        <v>0.18542642033089995</v>
      </c>
      <c r="K20" s="169">
        <f>H20-G20</f>
        <v>-149971</v>
      </c>
      <c r="L20" s="169">
        <f t="shared" si="2"/>
        <v>1261931</v>
      </c>
      <c r="M20" s="170">
        <f t="shared" si="4"/>
        <v>0.23064255456169916</v>
      </c>
      <c r="N20" s="81"/>
    </row>
    <row r="21" spans="1:14" s="146" customFormat="1" x14ac:dyDescent="0.25"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</row>
    <row r="22" spans="1:14" x14ac:dyDescent="0.25">
      <c r="A22" s="1">
        <v>3</v>
      </c>
      <c r="B22" s="156" t="s">
        <v>73</v>
      </c>
      <c r="C22" s="176">
        <v>3913809</v>
      </c>
      <c r="D22" s="176">
        <v>5763674</v>
      </c>
      <c r="E22" s="176">
        <v>12632443</v>
      </c>
      <c r="F22" s="176">
        <v>13593290</v>
      </c>
      <c r="G22" s="176">
        <v>13840017</v>
      </c>
      <c r="H22" s="176">
        <v>13113733</v>
      </c>
      <c r="I22" s="177">
        <f>IFERROR(H22/G22-1,"-")</f>
        <v>-5.2477103171188255E-2</v>
      </c>
      <c r="J22" s="177">
        <f>IFERROR(H22/E22-1,"-")</f>
        <v>3.8099518834163737E-2</v>
      </c>
      <c r="K22" s="176">
        <f>H22-G22</f>
        <v>-726284</v>
      </c>
      <c r="L22" s="176">
        <f>H22-E22</f>
        <v>481290</v>
      </c>
      <c r="M22" s="177">
        <f>H22/H$8</f>
        <v>0.37491013366358727</v>
      </c>
      <c r="N22" s="81"/>
    </row>
    <row r="23" spans="1:14" x14ac:dyDescent="0.25">
      <c r="A23" s="1" t="s">
        <v>101</v>
      </c>
      <c r="B23" s="159" t="s">
        <v>102</v>
      </c>
      <c r="C23" s="160">
        <v>419753</v>
      </c>
      <c r="D23" s="160">
        <v>926094</v>
      </c>
      <c r="E23" s="160">
        <v>924180</v>
      </c>
      <c r="F23" s="160">
        <v>819722</v>
      </c>
      <c r="G23" s="160">
        <v>742797</v>
      </c>
      <c r="H23" s="160">
        <v>653758</v>
      </c>
      <c r="I23" s="161">
        <f>IFERROR(H23/G23-1,"-")</f>
        <v>-0.11986989715898155</v>
      </c>
      <c r="J23" s="178">
        <f t="shared" ref="J23:J34" si="6">IFERROR(H23/E23-1,"-")</f>
        <v>-0.2926075007033262</v>
      </c>
      <c r="K23" s="160">
        <f t="shared" ref="K23:K33" si="7">H23-G23</f>
        <v>-89039</v>
      </c>
      <c r="L23" s="160">
        <f t="shared" ref="L23:L34" si="8">H23-E23</f>
        <v>-270422</v>
      </c>
      <c r="M23" s="161">
        <f>H23/H$8</f>
        <v>1.8690368269938046E-2</v>
      </c>
      <c r="N23" s="81"/>
    </row>
    <row r="24" spans="1:14" x14ac:dyDescent="0.25">
      <c r="A24" s="162" t="s">
        <v>108</v>
      </c>
      <c r="B24" s="163" t="s">
        <v>108</v>
      </c>
      <c r="C24" s="164">
        <v>197437</v>
      </c>
      <c r="D24" s="164">
        <v>341894</v>
      </c>
      <c r="E24" s="164">
        <v>286627</v>
      </c>
      <c r="F24" s="164">
        <v>258252</v>
      </c>
      <c r="G24" s="164">
        <v>219334</v>
      </c>
      <c r="H24" s="164">
        <v>218955</v>
      </c>
      <c r="I24" s="165">
        <f>IFERROR(H24/G24-1,"-")</f>
        <v>-1.7279582736831056E-3</v>
      </c>
      <c r="J24" s="179">
        <f t="shared" si="6"/>
        <v>-0.23609778562382466</v>
      </c>
      <c r="K24" s="164">
        <f t="shared" si="7"/>
        <v>-379</v>
      </c>
      <c r="L24" s="164">
        <f t="shared" si="8"/>
        <v>-67672</v>
      </c>
      <c r="M24" s="165">
        <f>H24/H$8</f>
        <v>6.2597315589932138E-3</v>
      </c>
      <c r="N24" s="81"/>
    </row>
    <row r="25" spans="1:14" x14ac:dyDescent="0.25">
      <c r="A25" s="162" t="s">
        <v>105</v>
      </c>
      <c r="B25" s="163" t="s">
        <v>105</v>
      </c>
      <c r="C25" s="164">
        <v>222316</v>
      </c>
      <c r="D25" s="164">
        <v>584200</v>
      </c>
      <c r="E25" s="164">
        <v>637553</v>
      </c>
      <c r="F25" s="164">
        <v>561470</v>
      </c>
      <c r="G25" s="164">
        <v>523463</v>
      </c>
      <c r="H25" s="164">
        <v>434803</v>
      </c>
      <c r="I25" s="165">
        <f>IFERROR(H25/G25-1,"-")</f>
        <v>-0.16937204730802369</v>
      </c>
      <c r="J25" s="179">
        <f t="shared" si="6"/>
        <v>-0.31801277697697294</v>
      </c>
      <c r="K25" s="164">
        <f t="shared" si="7"/>
        <v>-88660</v>
      </c>
      <c r="L25" s="164">
        <f t="shared" si="8"/>
        <v>-202750</v>
      </c>
      <c r="M25" s="165">
        <f>H25/H$8</f>
        <v>1.2430636710944834E-2</v>
      </c>
      <c r="N25" s="81"/>
    </row>
    <row r="26" spans="1:14" x14ac:dyDescent="0.25">
      <c r="A26" s="1"/>
      <c r="B26" s="159" t="s">
        <v>112</v>
      </c>
      <c r="C26" s="160">
        <v>3494056</v>
      </c>
      <c r="D26" s="160">
        <v>4837580</v>
      </c>
      <c r="E26" s="160">
        <v>11708263</v>
      </c>
      <c r="F26" s="160">
        <v>12773568</v>
      </c>
      <c r="G26" s="160">
        <v>13097220</v>
      </c>
      <c r="H26" s="160">
        <v>12459975</v>
      </c>
      <c r="I26" s="161">
        <f>IFERROR(H26/G26-1,"-")</f>
        <v>-4.8654981744217451E-2</v>
      </c>
      <c r="J26" s="178">
        <f t="shared" si="6"/>
        <v>6.4203545820588515E-2</v>
      </c>
      <c r="K26" s="160">
        <f t="shared" si="7"/>
        <v>-637245</v>
      </c>
      <c r="L26" s="160">
        <f t="shared" si="8"/>
        <v>751712</v>
      </c>
      <c r="M26" s="161">
        <f>H26/H$8</f>
        <v>0.35621976539364919</v>
      </c>
      <c r="N26" s="81"/>
    </row>
    <row r="27" spans="1:14" s="57" customFormat="1" x14ac:dyDescent="0.25">
      <c r="B27" s="163" t="s">
        <v>115</v>
      </c>
      <c r="C27" s="164">
        <v>1483938</v>
      </c>
      <c r="D27" s="164">
        <v>1575483</v>
      </c>
      <c r="E27" s="164">
        <v>5839663</v>
      </c>
      <c r="F27" s="164">
        <v>6457010</v>
      </c>
      <c r="G27" s="164">
        <v>6689570</v>
      </c>
      <c r="H27" s="164">
        <v>6403412</v>
      </c>
      <c r="I27" s="165">
        <f t="shared" ref="I27:I34" si="9">IFERROR(H27/G27-1,"-")</f>
        <v>-4.2776740507984856E-2</v>
      </c>
      <c r="J27" s="179">
        <f t="shared" si="6"/>
        <v>9.6537933781452701E-2</v>
      </c>
      <c r="K27" s="164">
        <f t="shared" si="7"/>
        <v>-286158</v>
      </c>
      <c r="L27" s="164">
        <f t="shared" si="8"/>
        <v>563749</v>
      </c>
      <c r="M27" s="165">
        <f t="shared" ref="M27:M34" si="10">H27/H$8</f>
        <v>0.1830679371635078</v>
      </c>
      <c r="N27" s="166"/>
    </row>
    <row r="28" spans="1:14" s="57" customFormat="1" x14ac:dyDescent="0.25">
      <c r="B28" s="163" t="s">
        <v>118</v>
      </c>
      <c r="C28" s="164">
        <v>510569</v>
      </c>
      <c r="D28" s="164">
        <v>851193</v>
      </c>
      <c r="E28" s="164">
        <v>1420539</v>
      </c>
      <c r="F28" s="164">
        <v>1496166</v>
      </c>
      <c r="G28" s="164">
        <v>1483358</v>
      </c>
      <c r="H28" s="164">
        <v>1371271</v>
      </c>
      <c r="I28" s="165">
        <f t="shared" si="9"/>
        <v>-7.556301310944491E-2</v>
      </c>
      <c r="J28" s="179">
        <f t="shared" si="6"/>
        <v>-3.4682609910745121E-2</v>
      </c>
      <c r="K28" s="164">
        <f t="shared" si="7"/>
        <v>-112087</v>
      </c>
      <c r="L28" s="164">
        <f t="shared" si="8"/>
        <v>-49268</v>
      </c>
      <c r="M28" s="165">
        <f t="shared" si="10"/>
        <v>3.9203436115330469E-2</v>
      </c>
      <c r="N28" s="166"/>
    </row>
    <row r="29" spans="1:14" x14ac:dyDescent="0.25">
      <c r="A29" s="1"/>
      <c r="B29" s="163" t="s">
        <v>121</v>
      </c>
      <c r="C29" s="164">
        <v>173273</v>
      </c>
      <c r="D29" s="164">
        <v>321437</v>
      </c>
      <c r="E29" s="164">
        <v>466813</v>
      </c>
      <c r="F29" s="164">
        <v>535892</v>
      </c>
      <c r="G29" s="164">
        <v>462244</v>
      </c>
      <c r="H29" s="164">
        <v>396257</v>
      </c>
      <c r="I29" s="165">
        <f t="shared" si="9"/>
        <v>-0.14275361064719061</v>
      </c>
      <c r="J29" s="179">
        <f t="shared" si="6"/>
        <v>-0.1511440341207293</v>
      </c>
      <c r="K29" s="164">
        <f t="shared" si="7"/>
        <v>-65987</v>
      </c>
      <c r="L29" s="164">
        <f t="shared" si="8"/>
        <v>-70556</v>
      </c>
      <c r="M29" s="165">
        <f t="shared" si="10"/>
        <v>1.1328640352455864E-2</v>
      </c>
      <c r="N29" s="81"/>
    </row>
    <row r="30" spans="1:14" x14ac:dyDescent="0.25">
      <c r="A30" s="1"/>
      <c r="B30" s="163" t="s">
        <v>128</v>
      </c>
      <c r="C30" s="164">
        <v>134940</v>
      </c>
      <c r="D30" s="164">
        <v>321774</v>
      </c>
      <c r="E30" s="164">
        <v>583899</v>
      </c>
      <c r="F30" s="164">
        <v>553144</v>
      </c>
      <c r="G30" s="164">
        <v>562616</v>
      </c>
      <c r="H30" s="164">
        <v>539721</v>
      </c>
      <c r="I30" s="165">
        <f t="shared" si="9"/>
        <v>-4.0693830250117302E-2</v>
      </c>
      <c r="J30" s="179">
        <f t="shared" si="6"/>
        <v>-7.5660345367948856E-2</v>
      </c>
      <c r="K30" s="164">
        <f t="shared" si="7"/>
        <v>-22895</v>
      </c>
      <c r="L30" s="164">
        <f t="shared" si="8"/>
        <v>-44178</v>
      </c>
      <c r="M30" s="165">
        <f t="shared" si="10"/>
        <v>1.5430150381363184E-2</v>
      </c>
      <c r="N30" s="81"/>
    </row>
    <row r="31" spans="1:14" x14ac:dyDescent="0.25">
      <c r="A31" s="1"/>
      <c r="B31" s="163" t="s">
        <v>124</v>
      </c>
      <c r="C31" s="164">
        <v>241515</v>
      </c>
      <c r="D31" s="164">
        <v>414396</v>
      </c>
      <c r="E31" s="164">
        <v>639629</v>
      </c>
      <c r="F31" s="164">
        <v>620048</v>
      </c>
      <c r="G31" s="164">
        <v>632422</v>
      </c>
      <c r="H31" s="164">
        <v>602571</v>
      </c>
      <c r="I31" s="165">
        <f t="shared" si="9"/>
        <v>-4.7201077761368171E-2</v>
      </c>
      <c r="J31" s="179">
        <f t="shared" si="6"/>
        <v>-5.7936710186686335E-2</v>
      </c>
      <c r="K31" s="164">
        <f t="shared" si="7"/>
        <v>-29851</v>
      </c>
      <c r="L31" s="164">
        <f t="shared" si="8"/>
        <v>-37058</v>
      </c>
      <c r="M31" s="165">
        <f t="shared" si="10"/>
        <v>1.7226976799954784E-2</v>
      </c>
      <c r="N31" s="81"/>
    </row>
    <row r="32" spans="1:14" x14ac:dyDescent="0.25">
      <c r="A32" s="1"/>
      <c r="B32" s="163" t="s">
        <v>133</v>
      </c>
      <c r="C32" s="164">
        <v>95128</v>
      </c>
      <c r="D32" s="164">
        <v>58069</v>
      </c>
      <c r="E32" s="164">
        <v>177706</v>
      </c>
      <c r="F32" s="164">
        <v>184397</v>
      </c>
      <c r="G32" s="164">
        <v>184792</v>
      </c>
      <c r="H32" s="164">
        <v>177006</v>
      </c>
      <c r="I32" s="165">
        <f t="shared" si="9"/>
        <v>-4.2133858608597752E-2</v>
      </c>
      <c r="J32" s="179">
        <f t="shared" si="6"/>
        <v>-3.9390904077520883E-3</v>
      </c>
      <c r="K32" s="164">
        <f t="shared" si="7"/>
        <v>-7786</v>
      </c>
      <c r="L32" s="164">
        <f t="shared" si="8"/>
        <v>-700</v>
      </c>
      <c r="M32" s="165">
        <f t="shared" si="10"/>
        <v>5.0604464128754896E-3</v>
      </c>
      <c r="N32" s="81"/>
    </row>
    <row r="33" spans="1:14" x14ac:dyDescent="0.25">
      <c r="A33" s="162" t="s">
        <v>148</v>
      </c>
      <c r="B33" s="163" t="s">
        <v>136</v>
      </c>
      <c r="C33" s="164">
        <v>106598</v>
      </c>
      <c r="D33" s="164">
        <v>43884</v>
      </c>
      <c r="E33" s="164">
        <v>147837</v>
      </c>
      <c r="F33" s="164">
        <v>187523</v>
      </c>
      <c r="G33" s="164">
        <v>166807</v>
      </c>
      <c r="H33" s="164">
        <v>155413</v>
      </c>
      <c r="I33" s="165">
        <f t="shared" si="9"/>
        <v>-6.8306485938839479E-2</v>
      </c>
      <c r="J33" s="179">
        <f t="shared" si="6"/>
        <v>5.124562863153348E-2</v>
      </c>
      <c r="K33" s="164">
        <f t="shared" si="7"/>
        <v>-11394</v>
      </c>
      <c r="L33" s="164">
        <f t="shared" si="8"/>
        <v>7576</v>
      </c>
      <c r="M33" s="165">
        <f t="shared" si="10"/>
        <v>4.4431214668667635E-3</v>
      </c>
      <c r="N33" s="81"/>
    </row>
    <row r="34" spans="1:14" x14ac:dyDescent="0.25">
      <c r="A34" s="167" t="s">
        <v>149</v>
      </c>
      <c r="B34" s="168" t="s">
        <v>149</v>
      </c>
      <c r="C34" s="169">
        <f t="shared" ref="C34:H34" si="11">C26-SUM(C27:C33)</f>
        <v>748095</v>
      </c>
      <c r="D34" s="169">
        <f t="shared" si="11"/>
        <v>1251344</v>
      </c>
      <c r="E34" s="169">
        <f t="shared" si="11"/>
        <v>2432177</v>
      </c>
      <c r="F34" s="169">
        <f t="shared" si="11"/>
        <v>2739388</v>
      </c>
      <c r="G34" s="169">
        <f t="shared" si="11"/>
        <v>2915411</v>
      </c>
      <c r="H34" s="169">
        <f t="shared" si="11"/>
        <v>2814324</v>
      </c>
      <c r="I34" s="170">
        <f t="shared" si="9"/>
        <v>-3.4673327362762962E-2</v>
      </c>
      <c r="J34" s="180">
        <f t="shared" si="6"/>
        <v>0.15712137726818409</v>
      </c>
      <c r="K34" s="169">
        <f>H34-G34</f>
        <v>-101087</v>
      </c>
      <c r="L34" s="169">
        <f t="shared" si="8"/>
        <v>382147</v>
      </c>
      <c r="M34" s="170">
        <f t="shared" si="10"/>
        <v>8.0459056701294857E-2</v>
      </c>
      <c r="N34" s="81"/>
    </row>
    <row r="35" spans="1:14" s="146" customFormat="1" x14ac:dyDescent="0.25"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</row>
    <row r="36" spans="1:14" x14ac:dyDescent="0.25">
      <c r="A36" s="1">
        <v>3</v>
      </c>
      <c r="B36" s="156" t="s">
        <v>73</v>
      </c>
      <c r="C36" s="176">
        <v>2858440</v>
      </c>
      <c r="D36" s="176">
        <v>3367162</v>
      </c>
      <c r="E36" s="176">
        <v>8870774</v>
      </c>
      <c r="F36" s="176">
        <v>9740327</v>
      </c>
      <c r="G36" s="176">
        <v>10013119</v>
      </c>
      <c r="H36" s="176">
        <v>9994134</v>
      </c>
      <c r="I36" s="177">
        <f>IFERROR(H36/G36-1,"-")</f>
        <v>-1.8960126210424422E-3</v>
      </c>
      <c r="J36" s="177">
        <f>IFERROR(H36/E36-1,"-")</f>
        <v>0.12663607482278327</v>
      </c>
      <c r="K36" s="176">
        <f>H36-G36</f>
        <v>-18985</v>
      </c>
      <c r="L36" s="176">
        <f>H36-E36</f>
        <v>1123360</v>
      </c>
      <c r="M36" s="177">
        <f>H36/H$8</f>
        <v>0.28572353225369174</v>
      </c>
      <c r="N36" s="81"/>
    </row>
    <row r="37" spans="1:14" x14ac:dyDescent="0.25">
      <c r="A37" s="1" t="s">
        <v>101</v>
      </c>
      <c r="B37" s="159" t="s">
        <v>102</v>
      </c>
      <c r="C37" s="160">
        <v>241430</v>
      </c>
      <c r="D37" s="160">
        <v>350874</v>
      </c>
      <c r="E37" s="160">
        <v>513766</v>
      </c>
      <c r="F37" s="160">
        <v>578106</v>
      </c>
      <c r="G37" s="160">
        <v>549885</v>
      </c>
      <c r="H37" s="160">
        <v>574109</v>
      </c>
      <c r="I37" s="161">
        <f>IFERROR(H37/G37-1,"-")</f>
        <v>4.40528474135502E-2</v>
      </c>
      <c r="J37" s="178">
        <f t="shared" ref="J37:J48" si="12">IFERROR(H37/E37-1,"-")</f>
        <v>0.11745230318861122</v>
      </c>
      <c r="K37" s="160">
        <f t="shared" ref="K37:K47" si="13">H37-G37</f>
        <v>24224</v>
      </c>
      <c r="L37" s="160">
        <f t="shared" ref="L37:L48" si="14">H37-E37</f>
        <v>60343</v>
      </c>
      <c r="M37" s="161">
        <f>H37/H$8</f>
        <v>1.6413273163901416E-2</v>
      </c>
      <c r="N37" s="81"/>
    </row>
    <row r="38" spans="1:14" x14ac:dyDescent="0.25">
      <c r="A38" s="162" t="s">
        <v>108</v>
      </c>
      <c r="B38" s="163" t="s">
        <v>108</v>
      </c>
      <c r="C38" s="164">
        <v>92534</v>
      </c>
      <c r="D38" s="164">
        <v>131066</v>
      </c>
      <c r="E38" s="164">
        <v>155656</v>
      </c>
      <c r="F38" s="164">
        <v>219792</v>
      </c>
      <c r="G38" s="164">
        <v>237231</v>
      </c>
      <c r="H38" s="164">
        <v>221651</v>
      </c>
      <c r="I38" s="165">
        <f>IFERROR(H38/G38-1,"-")</f>
        <v>-6.5674384882245529E-2</v>
      </c>
      <c r="J38" s="179">
        <f t="shared" si="12"/>
        <v>0.42397980161381499</v>
      </c>
      <c r="K38" s="164">
        <f t="shared" si="13"/>
        <v>-15580</v>
      </c>
      <c r="L38" s="164">
        <f t="shared" si="14"/>
        <v>65995</v>
      </c>
      <c r="M38" s="165">
        <f>H38/H$8</f>
        <v>6.3368078362330375E-3</v>
      </c>
      <c r="N38" s="81"/>
    </row>
    <row r="39" spans="1:14" x14ac:dyDescent="0.25">
      <c r="A39" s="162" t="s">
        <v>105</v>
      </c>
      <c r="B39" s="163" t="s">
        <v>105</v>
      </c>
      <c r="C39" s="164">
        <v>148896</v>
      </c>
      <c r="D39" s="164">
        <v>219808</v>
      </c>
      <c r="E39" s="164">
        <v>358110</v>
      </c>
      <c r="F39" s="164">
        <v>358314</v>
      </c>
      <c r="G39" s="164">
        <v>312654</v>
      </c>
      <c r="H39" s="164">
        <v>352458</v>
      </c>
      <c r="I39" s="165">
        <f>IFERROR(H39/G39-1,"-")</f>
        <v>0.12731006160164271</v>
      </c>
      <c r="J39" s="179">
        <f t="shared" si="12"/>
        <v>-1.5782860015079114E-2</v>
      </c>
      <c r="K39" s="164">
        <f t="shared" si="13"/>
        <v>39804</v>
      </c>
      <c r="L39" s="164">
        <f t="shared" si="14"/>
        <v>-5652</v>
      </c>
      <c r="M39" s="165">
        <f>H39/H$8</f>
        <v>1.007646532766838E-2</v>
      </c>
      <c r="N39" s="81"/>
    </row>
    <row r="40" spans="1:14" x14ac:dyDescent="0.25">
      <c r="A40" s="1"/>
      <c r="B40" s="159" t="s">
        <v>112</v>
      </c>
      <c r="C40" s="160">
        <v>2617010</v>
      </c>
      <c r="D40" s="160">
        <v>3016288</v>
      </c>
      <c r="E40" s="160">
        <v>8357008</v>
      </c>
      <c r="F40" s="160">
        <v>9162221</v>
      </c>
      <c r="G40" s="160">
        <v>9463234</v>
      </c>
      <c r="H40" s="160">
        <v>9420025</v>
      </c>
      <c r="I40" s="161">
        <f>IFERROR(H40/G40-1,"-")</f>
        <v>-4.5659866383944703E-3</v>
      </c>
      <c r="J40" s="178">
        <f t="shared" si="12"/>
        <v>0.12720066799026641</v>
      </c>
      <c r="K40" s="160">
        <f t="shared" si="13"/>
        <v>-43209</v>
      </c>
      <c r="L40" s="160">
        <f t="shared" si="14"/>
        <v>1063017</v>
      </c>
      <c r="M40" s="161">
        <f>H40/H$8</f>
        <v>0.26931025908979034</v>
      </c>
      <c r="N40" s="81"/>
    </row>
    <row r="41" spans="1:14" s="57" customFormat="1" x14ac:dyDescent="0.25">
      <c r="B41" s="163" t="s">
        <v>115</v>
      </c>
      <c r="C41" s="164">
        <v>1173619</v>
      </c>
      <c r="D41" s="164">
        <v>1066343</v>
      </c>
      <c r="E41" s="164">
        <v>4256430</v>
      </c>
      <c r="F41" s="164">
        <v>4628132</v>
      </c>
      <c r="G41" s="164">
        <v>4858902</v>
      </c>
      <c r="H41" s="164">
        <v>4850627</v>
      </c>
      <c r="I41" s="165">
        <f t="shared" ref="I41:I48" si="15">IFERROR(H41/G41-1,"-")</f>
        <v>-1.7030596624504346E-3</v>
      </c>
      <c r="J41" s="179">
        <f t="shared" si="12"/>
        <v>0.13959985245851581</v>
      </c>
      <c r="K41" s="164">
        <f t="shared" si="13"/>
        <v>-8275</v>
      </c>
      <c r="L41" s="164">
        <f t="shared" si="14"/>
        <v>594197</v>
      </c>
      <c r="M41" s="165">
        <f t="shared" ref="M41:M48" si="16">H41/H$8</f>
        <v>0.13867517486608927</v>
      </c>
      <c r="N41" s="166"/>
    </row>
    <row r="42" spans="1:14" s="57" customFormat="1" x14ac:dyDescent="0.25">
      <c r="B42" s="163" t="s">
        <v>118</v>
      </c>
      <c r="C42" s="164">
        <v>139836</v>
      </c>
      <c r="D42" s="164">
        <v>174981</v>
      </c>
      <c r="E42" s="164">
        <v>311196</v>
      </c>
      <c r="F42" s="164">
        <v>358364</v>
      </c>
      <c r="G42" s="164">
        <v>358116</v>
      </c>
      <c r="H42" s="164">
        <v>376020</v>
      </c>
      <c r="I42" s="165">
        <f t="shared" si="15"/>
        <v>4.9994973695673961E-2</v>
      </c>
      <c r="J42" s="179">
        <f t="shared" si="12"/>
        <v>0.2083060193575752</v>
      </c>
      <c r="K42" s="164">
        <f t="shared" si="13"/>
        <v>17904</v>
      </c>
      <c r="L42" s="164">
        <f t="shared" si="14"/>
        <v>64824</v>
      </c>
      <c r="M42" s="165">
        <f t="shared" si="16"/>
        <v>1.0750082258055894E-2</v>
      </c>
      <c r="N42" s="166"/>
    </row>
    <row r="43" spans="1:14" x14ac:dyDescent="0.25">
      <c r="A43" s="1"/>
      <c r="B43" s="163" t="s">
        <v>121</v>
      </c>
      <c r="C43" s="164">
        <v>67848</v>
      </c>
      <c r="D43" s="164">
        <v>127385</v>
      </c>
      <c r="E43" s="164">
        <v>198903</v>
      </c>
      <c r="F43" s="164">
        <v>247768</v>
      </c>
      <c r="G43" s="164">
        <v>245648</v>
      </c>
      <c r="H43" s="164">
        <v>247430</v>
      </c>
      <c r="I43" s="165">
        <f t="shared" si="15"/>
        <v>7.2542825506416442E-3</v>
      </c>
      <c r="J43" s="179">
        <f t="shared" si="12"/>
        <v>0.24397319296340436</v>
      </c>
      <c r="K43" s="164">
        <f t="shared" si="13"/>
        <v>1782</v>
      </c>
      <c r="L43" s="164">
        <f t="shared" si="14"/>
        <v>48527</v>
      </c>
      <c r="M43" s="165">
        <f t="shared" si="16"/>
        <v>7.0738068536534485E-3</v>
      </c>
      <c r="N43" s="81"/>
    </row>
    <row r="44" spans="1:14" x14ac:dyDescent="0.25">
      <c r="A44" s="1"/>
      <c r="B44" s="163" t="s">
        <v>128</v>
      </c>
      <c r="C44" s="164">
        <v>124287</v>
      </c>
      <c r="D44" s="164">
        <v>239923</v>
      </c>
      <c r="E44" s="164">
        <v>477050</v>
      </c>
      <c r="F44" s="164">
        <v>501092</v>
      </c>
      <c r="G44" s="164">
        <v>499671</v>
      </c>
      <c r="H44" s="164">
        <v>464546</v>
      </c>
      <c r="I44" s="165">
        <f t="shared" si="15"/>
        <v>-7.029625493574776E-2</v>
      </c>
      <c r="J44" s="179">
        <f t="shared" si="12"/>
        <v>-2.621108898438318E-2</v>
      </c>
      <c r="K44" s="164">
        <f t="shared" si="13"/>
        <v>-35125</v>
      </c>
      <c r="L44" s="164">
        <f t="shared" si="14"/>
        <v>-12504</v>
      </c>
      <c r="M44" s="165">
        <f t="shared" si="16"/>
        <v>1.328096301433656E-2</v>
      </c>
      <c r="N44" s="81"/>
    </row>
    <row r="45" spans="1:14" x14ac:dyDescent="0.25">
      <c r="A45" s="1"/>
      <c r="B45" s="163" t="s">
        <v>124</v>
      </c>
      <c r="C45" s="164">
        <v>131712</v>
      </c>
      <c r="D45" s="164">
        <v>184201</v>
      </c>
      <c r="E45" s="164">
        <v>318686</v>
      </c>
      <c r="F45" s="164">
        <v>374926</v>
      </c>
      <c r="G45" s="164">
        <v>372782</v>
      </c>
      <c r="H45" s="164">
        <v>338874</v>
      </c>
      <c r="I45" s="165">
        <f t="shared" si="15"/>
        <v>-9.0959327435337523E-2</v>
      </c>
      <c r="J45" s="179">
        <f t="shared" si="12"/>
        <v>6.3347621169427049E-2</v>
      </c>
      <c r="K45" s="164">
        <f t="shared" si="13"/>
        <v>-33908</v>
      </c>
      <c r="L45" s="164">
        <f t="shared" si="14"/>
        <v>20188</v>
      </c>
      <c r="M45" s="165">
        <f t="shared" si="16"/>
        <v>9.6881106726143095E-3</v>
      </c>
      <c r="N45" s="81"/>
    </row>
    <row r="46" spans="1:14" x14ac:dyDescent="0.25">
      <c r="A46" s="1"/>
      <c r="B46" s="163" t="s">
        <v>133</v>
      </c>
      <c r="C46" s="164">
        <v>86739</v>
      </c>
      <c r="D46" s="164">
        <v>81833</v>
      </c>
      <c r="E46" s="164">
        <v>185630</v>
      </c>
      <c r="F46" s="164">
        <v>188338</v>
      </c>
      <c r="G46" s="164">
        <v>187108</v>
      </c>
      <c r="H46" s="164">
        <v>188541</v>
      </c>
      <c r="I46" s="165">
        <f t="shared" si="15"/>
        <v>7.6586784103298555E-3</v>
      </c>
      <c r="J46" s="179">
        <f t="shared" si="12"/>
        <v>1.5681732478586508E-2</v>
      </c>
      <c r="K46" s="164">
        <f t="shared" si="13"/>
        <v>1433</v>
      </c>
      <c r="L46" s="164">
        <f t="shared" si="14"/>
        <v>2911</v>
      </c>
      <c r="M46" s="165">
        <f t="shared" si="16"/>
        <v>5.3902219536623485E-3</v>
      </c>
      <c r="N46" s="81"/>
    </row>
    <row r="47" spans="1:14" x14ac:dyDescent="0.25">
      <c r="A47" s="162" t="s">
        <v>148</v>
      </c>
      <c r="B47" s="163" t="s">
        <v>136</v>
      </c>
      <c r="C47" s="164">
        <v>150036</v>
      </c>
      <c r="D47" s="164">
        <v>88248</v>
      </c>
      <c r="E47" s="164">
        <v>187724</v>
      </c>
      <c r="F47" s="164">
        <v>224522</v>
      </c>
      <c r="G47" s="164">
        <v>217369</v>
      </c>
      <c r="H47" s="164">
        <v>187855</v>
      </c>
      <c r="I47" s="165">
        <f t="shared" si="15"/>
        <v>-0.13577833085674595</v>
      </c>
      <c r="J47" s="179">
        <f t="shared" si="12"/>
        <v>6.9783298885606193E-4</v>
      </c>
      <c r="K47" s="164">
        <f t="shared" si="13"/>
        <v>-29514</v>
      </c>
      <c r="L47" s="164">
        <f t="shared" si="14"/>
        <v>131</v>
      </c>
      <c r="M47" s="165">
        <f t="shared" si="16"/>
        <v>5.3706098148691289E-3</v>
      </c>
      <c r="N47" s="81"/>
    </row>
    <row r="48" spans="1:14" x14ac:dyDescent="0.25">
      <c r="A48" s="167" t="s">
        <v>149</v>
      </c>
      <c r="B48" s="168" t="s">
        <v>149</v>
      </c>
      <c r="C48" s="169">
        <f t="shared" ref="C48:H48" si="17">C40-SUM(C41:C47)</f>
        <v>742933</v>
      </c>
      <c r="D48" s="169">
        <f t="shared" si="17"/>
        <v>1053374</v>
      </c>
      <c r="E48" s="169">
        <f t="shared" si="17"/>
        <v>2421389</v>
      </c>
      <c r="F48" s="169">
        <f t="shared" si="17"/>
        <v>2639079</v>
      </c>
      <c r="G48" s="169">
        <f t="shared" si="17"/>
        <v>2723638</v>
      </c>
      <c r="H48" s="169">
        <f t="shared" si="17"/>
        <v>2766132</v>
      </c>
      <c r="I48" s="170">
        <f t="shared" si="15"/>
        <v>1.5601926540898647E-2</v>
      </c>
      <c r="J48" s="180">
        <f t="shared" si="12"/>
        <v>0.14237406711602318</v>
      </c>
      <c r="K48" s="169">
        <f>H48-G48</f>
        <v>42494</v>
      </c>
      <c r="L48" s="169">
        <f t="shared" si="14"/>
        <v>344743</v>
      </c>
      <c r="M48" s="170">
        <f t="shared" si="16"/>
        <v>7.9081289656509401E-2</v>
      </c>
      <c r="N48" s="81"/>
    </row>
    <row r="49" spans="1:14" s="146" customFormat="1" x14ac:dyDescent="0.25"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</row>
    <row r="50" spans="1:14" x14ac:dyDescent="0.25">
      <c r="A50" s="1">
        <v>3</v>
      </c>
      <c r="B50" s="156" t="s">
        <v>73</v>
      </c>
      <c r="C50" s="176">
        <v>65275</v>
      </c>
      <c r="D50" s="176">
        <v>98762</v>
      </c>
      <c r="E50" s="176">
        <v>168339</v>
      </c>
      <c r="F50" s="176">
        <v>182130</v>
      </c>
      <c r="G50" s="176">
        <v>192892</v>
      </c>
      <c r="H50" s="176">
        <v>197469</v>
      </c>
      <c r="I50" s="177">
        <f>IFERROR(H50/G50-1,"-")</f>
        <v>2.3728303921365379E-2</v>
      </c>
      <c r="J50" s="177">
        <f>IFERROR(H50/E50-1,"-")</f>
        <v>0.1730436797177124</v>
      </c>
      <c r="K50" s="176">
        <f>H50-G50</f>
        <v>4577</v>
      </c>
      <c r="L50" s="176">
        <f>H50-E50</f>
        <v>29130</v>
      </c>
      <c r="M50" s="177">
        <f>H50/H$8</f>
        <v>5.6454656492102529E-3</v>
      </c>
      <c r="N50" s="81"/>
    </row>
    <row r="51" spans="1:14" x14ac:dyDescent="0.25">
      <c r="A51" s="1" t="s">
        <v>101</v>
      </c>
      <c r="B51" s="159" t="s">
        <v>102</v>
      </c>
      <c r="C51" s="160">
        <v>6950</v>
      </c>
      <c r="D51" s="160">
        <v>17286</v>
      </c>
      <c r="E51" s="160">
        <v>21218</v>
      </c>
      <c r="F51" s="160">
        <v>40330</v>
      </c>
      <c r="G51" s="160">
        <v>27801</v>
      </c>
      <c r="H51" s="160">
        <v>27015</v>
      </c>
      <c r="I51" s="161">
        <f>IFERROR(H51/G51-1,"-")</f>
        <v>-2.8272364303442377E-2</v>
      </c>
      <c r="J51" s="178">
        <f t="shared" ref="J51:J62" si="18">IFERROR(H51/E51-1,"-")</f>
        <v>0.27321142426241862</v>
      </c>
      <c r="K51" s="160">
        <f t="shared" ref="K51:K61" si="19">H51-G51</f>
        <v>-786</v>
      </c>
      <c r="L51" s="160">
        <f t="shared" ref="L51:L62" si="20">H51-E51</f>
        <v>5797</v>
      </c>
      <c r="M51" s="161">
        <f>H51/H$8</f>
        <v>7.7233517419653195E-4</v>
      </c>
      <c r="N51" s="81"/>
    </row>
    <row r="52" spans="1:14" x14ac:dyDescent="0.25">
      <c r="A52" s="162" t="s">
        <v>108</v>
      </c>
      <c r="B52" s="163" t="s">
        <v>108</v>
      </c>
      <c r="C52" s="164">
        <v>5003</v>
      </c>
      <c r="D52" s="164">
        <v>6990</v>
      </c>
      <c r="E52" s="164">
        <v>6990</v>
      </c>
      <c r="F52" s="164">
        <v>25259</v>
      </c>
      <c r="G52" s="164">
        <v>15307</v>
      </c>
      <c r="H52" s="164">
        <v>13767</v>
      </c>
      <c r="I52" s="165">
        <f>IFERROR(H52/G52-1,"-")</f>
        <v>-0.10060756516626379</v>
      </c>
      <c r="J52" s="179">
        <f t="shared" si="18"/>
        <v>0.96952789699570818</v>
      </c>
      <c r="K52" s="164">
        <f t="shared" si="19"/>
        <v>-1540</v>
      </c>
      <c r="L52" s="164">
        <f t="shared" si="20"/>
        <v>6777</v>
      </c>
      <c r="M52" s="165">
        <f>H52/H$8</f>
        <v>3.9358646467383513E-4</v>
      </c>
      <c r="N52" s="81"/>
    </row>
    <row r="53" spans="1:14" x14ac:dyDescent="0.25">
      <c r="A53" s="162" t="s">
        <v>105</v>
      </c>
      <c r="B53" s="163" t="s">
        <v>105</v>
      </c>
      <c r="C53" s="164">
        <v>1947</v>
      </c>
      <c r="D53" s="164">
        <v>10296</v>
      </c>
      <c r="E53" s="164">
        <v>14228</v>
      </c>
      <c r="F53" s="164">
        <v>15071</v>
      </c>
      <c r="G53" s="164">
        <v>12494</v>
      </c>
      <c r="H53" s="164">
        <v>13248</v>
      </c>
      <c r="I53" s="165">
        <f>IFERROR(H53/G53-1,"-")</f>
        <v>6.0348967504402218E-2</v>
      </c>
      <c r="J53" s="179">
        <f t="shared" si="18"/>
        <v>-6.8878268203542259E-2</v>
      </c>
      <c r="K53" s="164">
        <f t="shared" si="19"/>
        <v>754</v>
      </c>
      <c r="L53" s="164">
        <f t="shared" si="20"/>
        <v>-980</v>
      </c>
      <c r="M53" s="165">
        <f>H53/H$8</f>
        <v>3.7874870952269688E-4</v>
      </c>
      <c r="N53" s="81"/>
    </row>
    <row r="54" spans="1:14" x14ac:dyDescent="0.25">
      <c r="A54" s="1"/>
      <c r="B54" s="159" t="s">
        <v>112</v>
      </c>
      <c r="C54" s="160">
        <v>58325</v>
      </c>
      <c r="D54" s="160">
        <v>81476</v>
      </c>
      <c r="E54" s="160">
        <v>147121</v>
      </c>
      <c r="F54" s="160">
        <v>141800</v>
      </c>
      <c r="G54" s="160">
        <v>165091</v>
      </c>
      <c r="H54" s="160">
        <v>170454</v>
      </c>
      <c r="I54" s="161">
        <f>IFERROR(H54/G54-1,"-")</f>
        <v>3.2485114270311533E-2</v>
      </c>
      <c r="J54" s="178">
        <f t="shared" si="18"/>
        <v>0.15859734504251599</v>
      </c>
      <c r="K54" s="160">
        <f t="shared" si="19"/>
        <v>5363</v>
      </c>
      <c r="L54" s="160">
        <f t="shared" si="20"/>
        <v>23333</v>
      </c>
      <c r="M54" s="161">
        <f>H54/H$8</f>
        <v>4.8731304750137209E-3</v>
      </c>
      <c r="N54" s="81"/>
    </row>
    <row r="55" spans="1:14" s="57" customFormat="1" x14ac:dyDescent="0.25">
      <c r="B55" s="163" t="s">
        <v>115</v>
      </c>
      <c r="C55" s="164">
        <v>19771</v>
      </c>
      <c r="D55" s="164">
        <v>20693</v>
      </c>
      <c r="E55" s="164">
        <v>65122</v>
      </c>
      <c r="F55" s="164">
        <v>55484</v>
      </c>
      <c r="G55" s="164">
        <v>69307</v>
      </c>
      <c r="H55" s="164">
        <v>68352</v>
      </c>
      <c r="I55" s="165">
        <f t="shared" ref="I55:I62" si="21">IFERROR(H55/G55-1,"-")</f>
        <v>-1.3779271935013826E-2</v>
      </c>
      <c r="J55" s="179">
        <f t="shared" si="18"/>
        <v>4.9599213783360518E-2</v>
      </c>
      <c r="K55" s="164">
        <f t="shared" si="19"/>
        <v>-955</v>
      </c>
      <c r="L55" s="164">
        <f t="shared" si="20"/>
        <v>3230</v>
      </c>
      <c r="M55" s="165">
        <f t="shared" ref="M55:M62" si="22">H55/H$8</f>
        <v>1.9541237766678272E-3</v>
      </c>
      <c r="N55" s="166"/>
    </row>
    <row r="56" spans="1:14" s="57" customFormat="1" x14ac:dyDescent="0.25">
      <c r="B56" s="163" t="s">
        <v>118</v>
      </c>
      <c r="C56" s="164">
        <v>18669</v>
      </c>
      <c r="D56" s="164">
        <v>31230</v>
      </c>
      <c r="E56" s="164">
        <v>34084</v>
      </c>
      <c r="F56" s="164">
        <v>34465</v>
      </c>
      <c r="G56" s="164">
        <v>35877</v>
      </c>
      <c r="H56" s="164">
        <v>40468</v>
      </c>
      <c r="I56" s="165">
        <f t="shared" si="21"/>
        <v>0.12796499149873175</v>
      </c>
      <c r="J56" s="179">
        <f t="shared" si="18"/>
        <v>0.18730195986386566</v>
      </c>
      <c r="K56" s="164">
        <f t="shared" si="19"/>
        <v>4591</v>
      </c>
      <c r="L56" s="164">
        <f t="shared" si="20"/>
        <v>6384</v>
      </c>
      <c r="M56" s="165">
        <f t="shared" si="22"/>
        <v>1.1569446540583104E-3</v>
      </c>
      <c r="N56" s="166"/>
    </row>
    <row r="57" spans="1:14" x14ac:dyDescent="0.25">
      <c r="A57" s="1"/>
      <c r="B57" s="163" t="s">
        <v>121</v>
      </c>
      <c r="C57" s="164">
        <v>1519</v>
      </c>
      <c r="D57" s="164">
        <v>3873</v>
      </c>
      <c r="E57" s="164">
        <v>6397</v>
      </c>
      <c r="F57" s="164">
        <v>6784</v>
      </c>
      <c r="G57" s="164">
        <v>6789</v>
      </c>
      <c r="H57" s="164">
        <v>7322</v>
      </c>
      <c r="I57" s="165">
        <f t="shared" si="21"/>
        <v>7.850935336573861E-2</v>
      </c>
      <c r="J57" s="179">
        <f t="shared" si="18"/>
        <v>0.14459903079568548</v>
      </c>
      <c r="K57" s="164">
        <f t="shared" si="19"/>
        <v>533</v>
      </c>
      <c r="L57" s="164">
        <f t="shared" si="20"/>
        <v>925</v>
      </c>
      <c r="M57" s="165">
        <f t="shared" si="22"/>
        <v>2.0932956303783111E-4</v>
      </c>
      <c r="N57" s="81"/>
    </row>
    <row r="58" spans="1:14" x14ac:dyDescent="0.25">
      <c r="A58" s="1"/>
      <c r="B58" s="163" t="s">
        <v>128</v>
      </c>
      <c r="C58" s="164">
        <v>1082</v>
      </c>
      <c r="D58" s="164">
        <v>2191</v>
      </c>
      <c r="E58" s="164">
        <v>3053</v>
      </c>
      <c r="F58" s="164">
        <v>2811</v>
      </c>
      <c r="G58" s="164">
        <v>4663</v>
      </c>
      <c r="H58" s="164">
        <v>4996</v>
      </c>
      <c r="I58" s="165">
        <f t="shared" si="21"/>
        <v>7.1413253270426802E-2</v>
      </c>
      <c r="J58" s="179">
        <f t="shared" si="18"/>
        <v>0.63642319030461847</v>
      </c>
      <c r="K58" s="164">
        <f t="shared" si="19"/>
        <v>333</v>
      </c>
      <c r="L58" s="164">
        <f t="shared" si="20"/>
        <v>1943</v>
      </c>
      <c r="M58" s="165">
        <f t="shared" si="22"/>
        <v>1.4283126153195904E-4</v>
      </c>
      <c r="N58" s="81"/>
    </row>
    <row r="59" spans="1:14" x14ac:dyDescent="0.25">
      <c r="A59" s="1"/>
      <c r="B59" s="163" t="s">
        <v>124</v>
      </c>
      <c r="C59" s="164">
        <v>1095</v>
      </c>
      <c r="D59" s="164">
        <v>1459</v>
      </c>
      <c r="E59" s="164">
        <v>2254</v>
      </c>
      <c r="F59" s="164">
        <v>2628</v>
      </c>
      <c r="G59" s="164">
        <v>2985</v>
      </c>
      <c r="H59" s="164">
        <v>3168</v>
      </c>
      <c r="I59" s="165">
        <f t="shared" si="21"/>
        <v>6.1306532663316649E-2</v>
      </c>
      <c r="J59" s="179">
        <f t="shared" si="18"/>
        <v>0.40550133096716956</v>
      </c>
      <c r="K59" s="164">
        <f t="shared" si="19"/>
        <v>183</v>
      </c>
      <c r="L59" s="164">
        <f t="shared" si="20"/>
        <v>914</v>
      </c>
      <c r="M59" s="165">
        <f t="shared" si="22"/>
        <v>9.0570343581514471E-5</v>
      </c>
      <c r="N59" s="81"/>
    </row>
    <row r="60" spans="1:14" x14ac:dyDescent="0.25">
      <c r="A60" s="1"/>
      <c r="B60" s="163" t="s">
        <v>133</v>
      </c>
      <c r="C60" s="164">
        <v>713</v>
      </c>
      <c r="D60" s="164">
        <v>445</v>
      </c>
      <c r="E60" s="164">
        <v>554</v>
      </c>
      <c r="F60" s="164">
        <v>804</v>
      </c>
      <c r="G60" s="164">
        <v>604</v>
      </c>
      <c r="H60" s="164">
        <v>842</v>
      </c>
      <c r="I60" s="165">
        <f t="shared" si="21"/>
        <v>0.39403973509933765</v>
      </c>
      <c r="J60" s="179">
        <f t="shared" si="18"/>
        <v>0.5198555956678701</v>
      </c>
      <c r="K60" s="164">
        <f t="shared" si="19"/>
        <v>238</v>
      </c>
      <c r="L60" s="164">
        <f t="shared" si="20"/>
        <v>288</v>
      </c>
      <c r="M60" s="165">
        <f t="shared" si="22"/>
        <v>2.4072042075642418E-5</v>
      </c>
      <c r="N60" s="81"/>
    </row>
    <row r="61" spans="1:14" x14ac:dyDescent="0.25">
      <c r="A61" s="162" t="s">
        <v>148</v>
      </c>
      <c r="B61" s="163" t="s">
        <v>136</v>
      </c>
      <c r="C61" s="164">
        <v>1531</v>
      </c>
      <c r="D61" s="164">
        <v>432</v>
      </c>
      <c r="E61" s="164">
        <v>418</v>
      </c>
      <c r="F61" s="164">
        <v>635</v>
      </c>
      <c r="G61" s="164">
        <v>647</v>
      </c>
      <c r="H61" s="164">
        <v>1265</v>
      </c>
      <c r="I61" s="165">
        <f t="shared" si="21"/>
        <v>0.95517774343122097</v>
      </c>
      <c r="J61" s="179">
        <f t="shared" si="18"/>
        <v>2.0263157894736841</v>
      </c>
      <c r="K61" s="164">
        <f t="shared" si="19"/>
        <v>618</v>
      </c>
      <c r="L61" s="164">
        <f t="shared" si="20"/>
        <v>847</v>
      </c>
      <c r="M61" s="165">
        <f t="shared" si="22"/>
        <v>3.6165241360674181E-5</v>
      </c>
      <c r="N61" s="81"/>
    </row>
    <row r="62" spans="1:14" x14ac:dyDescent="0.25">
      <c r="A62" s="167" t="s">
        <v>149</v>
      </c>
      <c r="B62" s="168" t="s">
        <v>149</v>
      </c>
      <c r="C62" s="169">
        <f t="shared" ref="C62:H62" si="23">C54-SUM(C55:C61)</f>
        <v>13945</v>
      </c>
      <c r="D62" s="169">
        <f t="shared" si="23"/>
        <v>21153</v>
      </c>
      <c r="E62" s="169">
        <f t="shared" si="23"/>
        <v>35239</v>
      </c>
      <c r="F62" s="169">
        <f t="shared" si="23"/>
        <v>38189</v>
      </c>
      <c r="G62" s="169">
        <f t="shared" si="23"/>
        <v>44219</v>
      </c>
      <c r="H62" s="169">
        <f t="shared" si="23"/>
        <v>44041</v>
      </c>
      <c r="I62" s="170">
        <f t="shared" si="21"/>
        <v>-4.0254189375608096E-3</v>
      </c>
      <c r="J62" s="180">
        <f t="shared" si="18"/>
        <v>0.24978007321433648</v>
      </c>
      <c r="K62" s="169">
        <f>H62-G62</f>
        <v>-178</v>
      </c>
      <c r="L62" s="169">
        <f t="shared" si="20"/>
        <v>8802</v>
      </c>
      <c r="M62" s="170">
        <f t="shared" si="22"/>
        <v>1.2590935926999618E-3</v>
      </c>
      <c r="N62" s="81"/>
    </row>
    <row r="63" spans="1:14" s="146" customFormat="1" x14ac:dyDescent="0.25"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</row>
    <row r="64" spans="1:14" x14ac:dyDescent="0.25">
      <c r="A64" s="1">
        <v>3</v>
      </c>
      <c r="B64" s="156" t="s">
        <v>73</v>
      </c>
      <c r="C64" s="176">
        <v>295880</v>
      </c>
      <c r="D64" s="176">
        <v>419370</v>
      </c>
      <c r="E64" s="176">
        <v>1014697</v>
      </c>
      <c r="F64" s="176">
        <v>988170</v>
      </c>
      <c r="G64" s="176">
        <v>1361415</v>
      </c>
      <c r="H64" s="176">
        <v>1103359</v>
      </c>
      <c r="I64" s="177">
        <f>IFERROR(H64/G64-1,"-")</f>
        <v>-0.1895498433615026</v>
      </c>
      <c r="J64" s="177">
        <f>IFERROR(H64/E64-1,"-")</f>
        <v>8.7377808350670216E-2</v>
      </c>
      <c r="K64" s="176">
        <f>H64-G64</f>
        <v>-258056</v>
      </c>
      <c r="L64" s="176">
        <f>H64-E64</f>
        <v>88662</v>
      </c>
      <c r="M64" s="177">
        <f>H64/H$8</f>
        <v>3.1544066831993754E-2</v>
      </c>
      <c r="N64" s="81"/>
    </row>
    <row r="65" spans="1:14" x14ac:dyDescent="0.25">
      <c r="A65" s="1" t="s">
        <v>101</v>
      </c>
      <c r="B65" s="159" t="s">
        <v>102</v>
      </c>
      <c r="C65" s="160">
        <v>84704</v>
      </c>
      <c r="D65" s="160">
        <v>83752</v>
      </c>
      <c r="E65" s="160">
        <v>119256</v>
      </c>
      <c r="F65" s="160">
        <v>161549</v>
      </c>
      <c r="G65" s="160">
        <v>256345</v>
      </c>
      <c r="H65" s="160">
        <v>183698</v>
      </c>
      <c r="I65" s="161">
        <f>IFERROR(H65/G65-1,"-")</f>
        <v>-0.2833954241354425</v>
      </c>
      <c r="J65" s="178">
        <f t="shared" ref="J65:J76" si="24">IFERROR(H65/E65-1,"-")</f>
        <v>0.54036694170523925</v>
      </c>
      <c r="K65" s="160">
        <f t="shared" ref="K65:K75" si="25">H65-G65</f>
        <v>-72647</v>
      </c>
      <c r="L65" s="160">
        <f t="shared" ref="L65:L76" si="26">H65-E65</f>
        <v>64442</v>
      </c>
      <c r="M65" s="161">
        <f>H65/H$8</f>
        <v>5.251764828041996E-3</v>
      </c>
      <c r="N65" s="81"/>
    </row>
    <row r="66" spans="1:14" x14ac:dyDescent="0.25">
      <c r="A66" s="162" t="s">
        <v>108</v>
      </c>
      <c r="B66" s="163" t="s">
        <v>108</v>
      </c>
      <c r="C66" s="164">
        <v>23458</v>
      </c>
      <c r="D66" s="164">
        <v>59324</v>
      </c>
      <c r="E66" s="164">
        <v>72718</v>
      </c>
      <c r="F66" s="164">
        <v>83853</v>
      </c>
      <c r="G66" s="164">
        <v>124261</v>
      </c>
      <c r="H66" s="164">
        <v>45282</v>
      </c>
      <c r="I66" s="165">
        <f>IFERROR(H66/G66-1,"-")</f>
        <v>-0.63558960574918921</v>
      </c>
      <c r="J66" s="179">
        <f t="shared" si="24"/>
        <v>-0.37729310487087109</v>
      </c>
      <c r="K66" s="164">
        <f t="shared" si="25"/>
        <v>-78979</v>
      </c>
      <c r="L66" s="164">
        <f t="shared" si="26"/>
        <v>-27436</v>
      </c>
      <c r="M66" s="165">
        <f>H66/H$8</f>
        <v>1.2945726950941094E-3</v>
      </c>
      <c r="N66" s="81"/>
    </row>
    <row r="67" spans="1:14" x14ac:dyDescent="0.25">
      <c r="A67" s="162" t="s">
        <v>105</v>
      </c>
      <c r="B67" s="163" t="s">
        <v>105</v>
      </c>
      <c r="C67" s="164">
        <v>61246</v>
      </c>
      <c r="D67" s="164">
        <v>24428</v>
      </c>
      <c r="E67" s="164">
        <v>46538</v>
      </c>
      <c r="F67" s="164">
        <v>77696</v>
      </c>
      <c r="G67" s="164">
        <v>132084</v>
      </c>
      <c r="H67" s="164">
        <v>138416</v>
      </c>
      <c r="I67" s="165">
        <f>IFERROR(H67/G67-1,"-")</f>
        <v>4.7939190212289207E-2</v>
      </c>
      <c r="J67" s="179">
        <f t="shared" si="24"/>
        <v>1.9742575959431004</v>
      </c>
      <c r="K67" s="164">
        <f t="shared" si="25"/>
        <v>6332</v>
      </c>
      <c r="L67" s="164">
        <f t="shared" si="26"/>
        <v>91878</v>
      </c>
      <c r="M67" s="165">
        <f>H67/H$8</f>
        <v>3.9571921329478871E-3</v>
      </c>
      <c r="N67" s="81"/>
    </row>
    <row r="68" spans="1:14" x14ac:dyDescent="0.25">
      <c r="A68" s="1"/>
      <c r="B68" s="159" t="s">
        <v>112</v>
      </c>
      <c r="C68" s="160">
        <v>211176</v>
      </c>
      <c r="D68" s="160">
        <v>335618</v>
      </c>
      <c r="E68" s="160">
        <v>895441</v>
      </c>
      <c r="F68" s="160">
        <v>826621</v>
      </c>
      <c r="G68" s="160">
        <v>1105070</v>
      </c>
      <c r="H68" s="160">
        <v>919661</v>
      </c>
      <c r="I68" s="161">
        <f>IFERROR(H68/G68-1,"-")</f>
        <v>-0.16778032160858591</v>
      </c>
      <c r="J68" s="178">
        <f t="shared" si="24"/>
        <v>2.704812489041708E-2</v>
      </c>
      <c r="K68" s="160">
        <f t="shared" si="25"/>
        <v>-185409</v>
      </c>
      <c r="L68" s="160">
        <f t="shared" si="26"/>
        <v>24220</v>
      </c>
      <c r="M68" s="161">
        <f>H68/H$8</f>
        <v>2.6292302003951759E-2</v>
      </c>
      <c r="N68" s="81"/>
    </row>
    <row r="69" spans="1:14" s="57" customFormat="1" x14ac:dyDescent="0.25">
      <c r="B69" s="163" t="s">
        <v>115</v>
      </c>
      <c r="C69" s="164">
        <v>94120</v>
      </c>
      <c r="D69" s="164">
        <v>85414</v>
      </c>
      <c r="E69" s="164">
        <v>399420</v>
      </c>
      <c r="F69" s="164">
        <v>314964</v>
      </c>
      <c r="G69" s="164">
        <v>454766</v>
      </c>
      <c r="H69" s="164">
        <v>443504</v>
      </c>
      <c r="I69" s="165">
        <f t="shared" ref="I69:I76" si="27">IFERROR(H69/G69-1,"-")</f>
        <v>-2.4764384320727584E-2</v>
      </c>
      <c r="J69" s="179">
        <f t="shared" si="24"/>
        <v>0.11037003655300182</v>
      </c>
      <c r="K69" s="164">
        <f t="shared" si="25"/>
        <v>-11262</v>
      </c>
      <c r="L69" s="164">
        <f t="shared" si="26"/>
        <v>44084</v>
      </c>
      <c r="M69" s="165">
        <f t="shared" ref="M69:M76" si="28">H69/H$8</f>
        <v>1.2679390675434341E-2</v>
      </c>
      <c r="N69" s="166"/>
    </row>
    <row r="70" spans="1:14" s="57" customFormat="1" x14ac:dyDescent="0.25">
      <c r="B70" s="163" t="s">
        <v>118</v>
      </c>
      <c r="C70" s="164">
        <v>27344</v>
      </c>
      <c r="D70" s="164">
        <v>36140</v>
      </c>
      <c r="E70" s="164">
        <v>56705</v>
      </c>
      <c r="F70" s="164">
        <v>89781</v>
      </c>
      <c r="G70" s="164">
        <v>78559</v>
      </c>
      <c r="H70" s="164">
        <v>77139</v>
      </c>
      <c r="I70" s="165">
        <f t="shared" si="27"/>
        <v>-1.8075586501864804E-2</v>
      </c>
      <c r="J70" s="179">
        <f t="shared" si="24"/>
        <v>0.36035622960938185</v>
      </c>
      <c r="K70" s="164">
        <f t="shared" si="25"/>
        <v>-1420</v>
      </c>
      <c r="L70" s="164">
        <f t="shared" si="26"/>
        <v>20434</v>
      </c>
      <c r="M70" s="165">
        <f t="shared" si="28"/>
        <v>2.2053364057873876E-3</v>
      </c>
      <c r="N70" s="166"/>
    </row>
    <row r="71" spans="1:14" x14ac:dyDescent="0.25">
      <c r="A71" s="1"/>
      <c r="B71" s="163" t="s">
        <v>121</v>
      </c>
      <c r="C71" s="164">
        <v>21566</v>
      </c>
      <c r="D71" s="164">
        <v>44372</v>
      </c>
      <c r="E71" s="164">
        <v>126795</v>
      </c>
      <c r="F71" s="164">
        <v>98989</v>
      </c>
      <c r="G71" s="164">
        <v>131979</v>
      </c>
      <c r="H71" s="164">
        <v>66336</v>
      </c>
      <c r="I71" s="165">
        <f t="shared" si="27"/>
        <v>-0.49737458231991449</v>
      </c>
      <c r="J71" s="179">
        <f t="shared" si="24"/>
        <v>-0.47682479593043892</v>
      </c>
      <c r="K71" s="164">
        <f t="shared" si="25"/>
        <v>-65643</v>
      </c>
      <c r="L71" s="164">
        <f t="shared" si="26"/>
        <v>-60459</v>
      </c>
      <c r="M71" s="165">
        <f t="shared" si="28"/>
        <v>1.8964881034795908E-3</v>
      </c>
      <c r="N71" s="81"/>
    </row>
    <row r="72" spans="1:14" x14ac:dyDescent="0.25">
      <c r="A72" s="1"/>
      <c r="B72" s="163" t="s">
        <v>128</v>
      </c>
      <c r="C72" s="164">
        <v>3914</v>
      </c>
      <c r="D72" s="164">
        <v>28426</v>
      </c>
      <c r="E72" s="164">
        <v>25157</v>
      </c>
      <c r="F72" s="164">
        <v>25283</v>
      </c>
      <c r="G72" s="164">
        <v>47499</v>
      </c>
      <c r="H72" s="164">
        <v>39716</v>
      </c>
      <c r="I72" s="165">
        <f t="shared" si="27"/>
        <v>-0.16385608118065642</v>
      </c>
      <c r="J72" s="179">
        <f t="shared" si="24"/>
        <v>0.57872560321182975</v>
      </c>
      <c r="K72" s="164">
        <f t="shared" si="25"/>
        <v>-7783</v>
      </c>
      <c r="L72" s="164">
        <f t="shared" si="26"/>
        <v>14559</v>
      </c>
      <c r="M72" s="165">
        <f t="shared" si="28"/>
        <v>1.1354456331071428E-3</v>
      </c>
      <c r="N72" s="81"/>
    </row>
    <row r="73" spans="1:14" x14ac:dyDescent="0.25">
      <c r="A73" s="1"/>
      <c r="B73" s="163" t="s">
        <v>124</v>
      </c>
      <c r="C73" s="164">
        <v>8571</v>
      </c>
      <c r="D73" s="164">
        <v>16869</v>
      </c>
      <c r="E73" s="164">
        <v>22926</v>
      </c>
      <c r="F73" s="164">
        <v>14330</v>
      </c>
      <c r="G73" s="164">
        <v>27574</v>
      </c>
      <c r="H73" s="164">
        <v>19817</v>
      </c>
      <c r="I73" s="165">
        <f t="shared" si="27"/>
        <v>-0.28131573221150363</v>
      </c>
      <c r="J73" s="179">
        <f t="shared" si="24"/>
        <v>-0.13561022419959867</v>
      </c>
      <c r="K73" s="164">
        <f t="shared" si="25"/>
        <v>-7757</v>
      </c>
      <c r="L73" s="164">
        <f t="shared" si="26"/>
        <v>-3109</v>
      </c>
      <c r="M73" s="165">
        <f t="shared" si="28"/>
        <v>5.6655066248575514E-4</v>
      </c>
      <c r="N73" s="81"/>
    </row>
    <row r="74" spans="1:14" x14ac:dyDescent="0.25">
      <c r="A74" s="1"/>
      <c r="B74" s="163" t="s">
        <v>133</v>
      </c>
      <c r="C74" s="164">
        <v>5541</v>
      </c>
      <c r="D74" s="164">
        <v>14404</v>
      </c>
      <c r="E74" s="164">
        <v>20957</v>
      </c>
      <c r="F74" s="164">
        <v>26631</v>
      </c>
      <c r="G74" s="164">
        <v>24320</v>
      </c>
      <c r="H74" s="164">
        <v>16244</v>
      </c>
      <c r="I74" s="165">
        <f t="shared" si="27"/>
        <v>-0.33207236842105259</v>
      </c>
      <c r="J74" s="179">
        <f t="shared" si="24"/>
        <v>-0.22488905854845631</v>
      </c>
      <c r="K74" s="164">
        <f t="shared" si="25"/>
        <v>-8076</v>
      </c>
      <c r="L74" s="164">
        <f t="shared" si="26"/>
        <v>-4713</v>
      </c>
      <c r="M74" s="165">
        <f t="shared" si="28"/>
        <v>4.6440172384410388E-4</v>
      </c>
      <c r="N74" s="81"/>
    </row>
    <row r="75" spans="1:14" x14ac:dyDescent="0.25">
      <c r="A75" s="162" t="s">
        <v>148</v>
      </c>
      <c r="B75" s="163" t="s">
        <v>136</v>
      </c>
      <c r="C75" s="164">
        <v>5018</v>
      </c>
      <c r="D75" s="164">
        <v>1659</v>
      </c>
      <c r="E75" s="164">
        <v>6100</v>
      </c>
      <c r="F75" s="164">
        <v>7510</v>
      </c>
      <c r="G75" s="164">
        <v>21506</v>
      </c>
      <c r="H75" s="164">
        <v>24372</v>
      </c>
      <c r="I75" s="165">
        <f t="shared" si="27"/>
        <v>0.13326513531107609</v>
      </c>
      <c r="J75" s="179">
        <f t="shared" si="24"/>
        <v>2.9954098360655736</v>
      </c>
      <c r="K75" s="164">
        <f t="shared" si="25"/>
        <v>2866</v>
      </c>
      <c r="L75" s="164">
        <f t="shared" si="26"/>
        <v>18272</v>
      </c>
      <c r="M75" s="165">
        <f t="shared" si="28"/>
        <v>6.9677412050778739E-4</v>
      </c>
      <c r="N75" s="81"/>
    </row>
    <row r="76" spans="1:14" x14ac:dyDescent="0.25">
      <c r="A76" s="167" t="s">
        <v>149</v>
      </c>
      <c r="B76" s="168" t="s">
        <v>149</v>
      </c>
      <c r="C76" s="169">
        <f t="shared" ref="C76:H76" si="29">C68-SUM(C69:C75)</f>
        <v>45102</v>
      </c>
      <c r="D76" s="169">
        <f t="shared" si="29"/>
        <v>108334</v>
      </c>
      <c r="E76" s="169">
        <f t="shared" si="29"/>
        <v>237381</v>
      </c>
      <c r="F76" s="169">
        <f t="shared" si="29"/>
        <v>249133</v>
      </c>
      <c r="G76" s="169">
        <f t="shared" si="29"/>
        <v>318867</v>
      </c>
      <c r="H76" s="169">
        <f t="shared" si="29"/>
        <v>232533</v>
      </c>
      <c r="I76" s="170">
        <f t="shared" si="27"/>
        <v>-0.27075238265483725</v>
      </c>
      <c r="J76" s="180">
        <f t="shared" si="24"/>
        <v>-2.042286450895392E-2</v>
      </c>
      <c r="K76" s="169">
        <f>H76-G76</f>
        <v>-86334</v>
      </c>
      <c r="L76" s="169">
        <f t="shared" si="26"/>
        <v>-4848</v>
      </c>
      <c r="M76" s="170">
        <f t="shared" si="28"/>
        <v>6.6479146793056512E-3</v>
      </c>
      <c r="N76" s="81"/>
    </row>
    <row r="77" spans="1:14" s="146" customFormat="1" x14ac:dyDescent="0.25"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</row>
    <row r="78" spans="1:14" x14ac:dyDescent="0.25">
      <c r="A78" s="1">
        <v>3</v>
      </c>
      <c r="B78" s="156" t="s">
        <v>73</v>
      </c>
      <c r="C78" s="176">
        <v>1546641</v>
      </c>
      <c r="D78" s="176">
        <v>1967362</v>
      </c>
      <c r="E78" s="176">
        <v>4353970</v>
      </c>
      <c r="F78" s="176">
        <v>5136286</v>
      </c>
      <c r="G78" s="176">
        <v>5762502</v>
      </c>
      <c r="H78" s="176">
        <v>5666416</v>
      </c>
      <c r="I78" s="177">
        <f>IFERROR(H78/G78-1,"-")</f>
        <v>-1.6674354299573313E-2</v>
      </c>
      <c r="J78" s="177">
        <f>IFERROR(H78/E78-1,"-")</f>
        <v>0.30143661991240189</v>
      </c>
      <c r="K78" s="176">
        <f>H78-G78</f>
        <v>-96086</v>
      </c>
      <c r="L78" s="176">
        <f>H78-E78</f>
        <v>1312446</v>
      </c>
      <c r="M78" s="177">
        <f>H78/H$8</f>
        <v>0.16199786742291378</v>
      </c>
      <c r="N78" s="81"/>
    </row>
    <row r="79" spans="1:14" x14ac:dyDescent="0.25">
      <c r="A79" s="1" t="s">
        <v>101</v>
      </c>
      <c r="B79" s="159" t="s">
        <v>102</v>
      </c>
      <c r="C79" s="160">
        <v>472177</v>
      </c>
      <c r="D79" s="160">
        <v>765462</v>
      </c>
      <c r="E79" s="160">
        <v>1657965</v>
      </c>
      <c r="F79" s="160">
        <v>1646973</v>
      </c>
      <c r="G79" s="160">
        <v>1680920</v>
      </c>
      <c r="H79" s="160">
        <v>1716393</v>
      </c>
      <c r="I79" s="161">
        <f>IFERROR(H79/G79-1,"-")</f>
        <v>2.1103324369987853E-2</v>
      </c>
      <c r="J79" s="178">
        <f t="shared" ref="J79:J90" si="30">IFERROR(H79/E79-1,"-")</f>
        <v>3.5240792175950553E-2</v>
      </c>
      <c r="K79" s="160">
        <f t="shared" ref="K79:K89" si="31">H79-G79</f>
        <v>35473</v>
      </c>
      <c r="L79" s="160">
        <f t="shared" ref="L79:L90" si="32">H79-E79</f>
        <v>58428</v>
      </c>
      <c r="M79" s="161">
        <f>H79/H$8</f>
        <v>4.9070171632230541E-2</v>
      </c>
      <c r="N79" s="81"/>
    </row>
    <row r="80" spans="1:14" x14ac:dyDescent="0.25">
      <c r="A80" s="162" t="s">
        <v>108</v>
      </c>
      <c r="B80" s="163" t="s">
        <v>108</v>
      </c>
      <c r="C80" s="164">
        <v>71537</v>
      </c>
      <c r="D80" s="164">
        <v>181910</v>
      </c>
      <c r="E80" s="164">
        <v>249240</v>
      </c>
      <c r="F80" s="164">
        <v>256845</v>
      </c>
      <c r="G80" s="164">
        <v>287499</v>
      </c>
      <c r="H80" s="164">
        <v>239589</v>
      </c>
      <c r="I80" s="165">
        <f>IFERROR(H80/G80-1,"-")</f>
        <v>-0.16664405789237524</v>
      </c>
      <c r="J80" s="179">
        <f t="shared" si="30"/>
        <v>-3.8721714010592212E-2</v>
      </c>
      <c r="K80" s="164">
        <f t="shared" si="31"/>
        <v>-47910</v>
      </c>
      <c r="L80" s="164">
        <f t="shared" si="32"/>
        <v>-9651</v>
      </c>
      <c r="M80" s="165">
        <f>H80/H$8</f>
        <v>6.8496395354644794E-3</v>
      </c>
      <c r="N80" s="81"/>
    </row>
    <row r="81" spans="1:14" x14ac:dyDescent="0.25">
      <c r="A81" s="162" t="s">
        <v>105</v>
      </c>
      <c r="B81" s="163" t="s">
        <v>105</v>
      </c>
      <c r="C81" s="164">
        <v>400640</v>
      </c>
      <c r="D81" s="164">
        <v>583552</v>
      </c>
      <c r="E81" s="164">
        <v>1408725</v>
      </c>
      <c r="F81" s="164">
        <v>1390128</v>
      </c>
      <c r="G81" s="164">
        <v>1393421</v>
      </c>
      <c r="H81" s="164">
        <v>1476804</v>
      </c>
      <c r="I81" s="165">
        <f>IFERROR(H81/G81-1,"-")</f>
        <v>5.9840493289537111E-2</v>
      </c>
      <c r="J81" s="179">
        <f t="shared" si="30"/>
        <v>4.8326678379385646E-2</v>
      </c>
      <c r="K81" s="164">
        <f t="shared" si="31"/>
        <v>83383</v>
      </c>
      <c r="L81" s="164">
        <f t="shared" si="32"/>
        <v>68079</v>
      </c>
      <c r="M81" s="165">
        <f>H81/H$8</f>
        <v>4.2220532096766065E-2</v>
      </c>
      <c r="N81" s="81"/>
    </row>
    <row r="82" spans="1:14" x14ac:dyDescent="0.25">
      <c r="A82" s="1"/>
      <c r="B82" s="159" t="s">
        <v>112</v>
      </c>
      <c r="C82" s="160">
        <v>1074464</v>
      </c>
      <c r="D82" s="160">
        <v>1201900</v>
      </c>
      <c r="E82" s="160">
        <v>2696005</v>
      </c>
      <c r="F82" s="160">
        <v>3489313</v>
      </c>
      <c r="G82" s="160">
        <v>4081582</v>
      </c>
      <c r="H82" s="160">
        <v>3950023</v>
      </c>
      <c r="I82" s="161">
        <f>IFERROR(H82/G82-1,"-")</f>
        <v>-3.2232355003525615E-2</v>
      </c>
      <c r="J82" s="178">
        <f t="shared" si="30"/>
        <v>0.46513934506798016</v>
      </c>
      <c r="K82" s="160">
        <f t="shared" si="31"/>
        <v>-131559</v>
      </c>
      <c r="L82" s="160">
        <f t="shared" si="32"/>
        <v>1254018</v>
      </c>
      <c r="M82" s="161">
        <f>H82/H$8</f>
        <v>0.11292769579068325</v>
      </c>
      <c r="N82" s="81"/>
    </row>
    <row r="83" spans="1:14" s="57" customFormat="1" x14ac:dyDescent="0.25">
      <c r="B83" s="163" t="s">
        <v>115</v>
      </c>
      <c r="C83" s="164">
        <v>163077</v>
      </c>
      <c r="D83" s="164">
        <v>114301</v>
      </c>
      <c r="E83" s="164">
        <v>504044</v>
      </c>
      <c r="F83" s="164">
        <v>669954</v>
      </c>
      <c r="G83" s="164">
        <v>788206</v>
      </c>
      <c r="H83" s="164">
        <v>772586</v>
      </c>
      <c r="I83" s="165">
        <f t="shared" ref="I83:I90" si="33">IFERROR(H83/G83-1,"-")</f>
        <v>-1.9817154398723225E-2</v>
      </c>
      <c r="J83" s="179">
        <f t="shared" si="30"/>
        <v>0.53277491647554576</v>
      </c>
      <c r="K83" s="164">
        <f t="shared" si="31"/>
        <v>-15620</v>
      </c>
      <c r="L83" s="164">
        <f t="shared" si="32"/>
        <v>268542</v>
      </c>
      <c r="M83" s="165">
        <f t="shared" ref="M83:M90" si="34">H83/H$8</f>
        <v>2.2087556649705787E-2</v>
      </c>
      <c r="N83" s="166"/>
    </row>
    <row r="84" spans="1:14" s="57" customFormat="1" x14ac:dyDescent="0.25">
      <c r="B84" s="163" t="s">
        <v>118</v>
      </c>
      <c r="C84" s="164">
        <v>445011</v>
      </c>
      <c r="D84" s="164">
        <v>478237</v>
      </c>
      <c r="E84" s="164">
        <v>1014024</v>
      </c>
      <c r="F84" s="164">
        <v>1213964</v>
      </c>
      <c r="G84" s="164">
        <v>1379633</v>
      </c>
      <c r="H84" s="164">
        <v>1283316</v>
      </c>
      <c r="I84" s="165">
        <f t="shared" si="33"/>
        <v>-6.9813493878444488E-2</v>
      </c>
      <c r="J84" s="179">
        <f t="shared" si="30"/>
        <v>0.26556767887150601</v>
      </c>
      <c r="K84" s="164">
        <f t="shared" si="31"/>
        <v>-96317</v>
      </c>
      <c r="L84" s="164">
        <f t="shared" si="32"/>
        <v>269292</v>
      </c>
      <c r="M84" s="165">
        <f t="shared" si="34"/>
        <v>3.6688879748628417E-2</v>
      </c>
      <c r="N84" s="166"/>
    </row>
    <row r="85" spans="1:14" x14ac:dyDescent="0.25">
      <c r="A85" s="1"/>
      <c r="B85" s="163" t="s">
        <v>121</v>
      </c>
      <c r="C85" s="164">
        <v>48969</v>
      </c>
      <c r="D85" s="164">
        <v>105849</v>
      </c>
      <c r="E85" s="164">
        <v>179405</v>
      </c>
      <c r="F85" s="164">
        <v>274030</v>
      </c>
      <c r="G85" s="164">
        <v>384632</v>
      </c>
      <c r="H85" s="164">
        <v>380202</v>
      </c>
      <c r="I85" s="165">
        <f t="shared" si="33"/>
        <v>-1.1517502443894378E-2</v>
      </c>
      <c r="J85" s="179">
        <f t="shared" si="30"/>
        <v>1.1192385942420779</v>
      </c>
      <c r="K85" s="164">
        <f t="shared" si="31"/>
        <v>-4430</v>
      </c>
      <c r="L85" s="164">
        <f t="shared" si="32"/>
        <v>200797</v>
      </c>
      <c r="M85" s="165">
        <f t="shared" si="34"/>
        <v>1.0869641972973158E-2</v>
      </c>
      <c r="N85" s="81"/>
    </row>
    <row r="86" spans="1:14" x14ac:dyDescent="0.25">
      <c r="A86" s="1"/>
      <c r="B86" s="163" t="s">
        <v>128</v>
      </c>
      <c r="C86" s="164">
        <v>15102</v>
      </c>
      <c r="D86" s="164">
        <v>38224</v>
      </c>
      <c r="E86" s="164">
        <v>75513</v>
      </c>
      <c r="F86" s="164">
        <v>91057</v>
      </c>
      <c r="G86" s="164">
        <v>134723</v>
      </c>
      <c r="H86" s="164">
        <v>119140</v>
      </c>
      <c r="I86" s="165">
        <f t="shared" si="33"/>
        <v>-0.1156669610979566</v>
      </c>
      <c r="J86" s="179">
        <f t="shared" si="30"/>
        <v>0.57774158091984162</v>
      </c>
      <c r="K86" s="164">
        <f t="shared" si="31"/>
        <v>-15583</v>
      </c>
      <c r="L86" s="164">
        <f t="shared" si="32"/>
        <v>43627</v>
      </c>
      <c r="M86" s="165">
        <f t="shared" si="34"/>
        <v>3.4061081863325862E-3</v>
      </c>
      <c r="N86" s="81"/>
    </row>
    <row r="87" spans="1:14" x14ac:dyDescent="0.25">
      <c r="A87" s="1"/>
      <c r="B87" s="163" t="s">
        <v>124</v>
      </c>
      <c r="C87" s="164">
        <v>14962</v>
      </c>
      <c r="D87" s="164">
        <v>33300</v>
      </c>
      <c r="E87" s="164">
        <v>33738</v>
      </c>
      <c r="F87" s="164">
        <v>46238</v>
      </c>
      <c r="G87" s="164">
        <v>58968</v>
      </c>
      <c r="H87" s="164">
        <v>65101</v>
      </c>
      <c r="I87" s="165">
        <f t="shared" si="33"/>
        <v>0.10400556233889557</v>
      </c>
      <c r="J87" s="179">
        <f t="shared" si="30"/>
        <v>0.92960460015412893</v>
      </c>
      <c r="K87" s="164">
        <f t="shared" si="31"/>
        <v>6133</v>
      </c>
      <c r="L87" s="164">
        <f t="shared" si="32"/>
        <v>31363</v>
      </c>
      <c r="M87" s="165">
        <f t="shared" si="34"/>
        <v>1.8611805358270748E-3</v>
      </c>
      <c r="N87" s="81"/>
    </row>
    <row r="88" spans="1:14" x14ac:dyDescent="0.25">
      <c r="A88" s="1"/>
      <c r="B88" s="163" t="s">
        <v>133</v>
      </c>
      <c r="C88" s="164">
        <v>30460</v>
      </c>
      <c r="D88" s="164">
        <v>20871</v>
      </c>
      <c r="E88" s="164">
        <v>63463</v>
      </c>
      <c r="F88" s="164">
        <v>74920</v>
      </c>
      <c r="G88" s="164">
        <v>68668</v>
      </c>
      <c r="H88" s="164">
        <v>71595</v>
      </c>
      <c r="I88" s="165">
        <f t="shared" si="33"/>
        <v>4.2625385914836667E-2</v>
      </c>
      <c r="J88" s="179">
        <f t="shared" si="30"/>
        <v>0.12813765501158159</v>
      </c>
      <c r="K88" s="164">
        <f t="shared" si="31"/>
        <v>2927</v>
      </c>
      <c r="L88" s="164">
        <f t="shared" si="32"/>
        <v>8132</v>
      </c>
      <c r="M88" s="165">
        <f t="shared" si="34"/>
        <v>2.0468383045197376E-3</v>
      </c>
      <c r="N88" s="81"/>
    </row>
    <row r="89" spans="1:14" x14ac:dyDescent="0.25">
      <c r="A89" s="162" t="s">
        <v>148</v>
      </c>
      <c r="B89" s="163" t="s">
        <v>136</v>
      </c>
      <c r="C89" s="164">
        <v>50030</v>
      </c>
      <c r="D89" s="164">
        <v>22441</v>
      </c>
      <c r="E89" s="164">
        <v>59972</v>
      </c>
      <c r="F89" s="164">
        <v>81787</v>
      </c>
      <c r="G89" s="164">
        <v>80097</v>
      </c>
      <c r="H89" s="164">
        <v>67552</v>
      </c>
      <c r="I89" s="165">
        <f t="shared" si="33"/>
        <v>-0.15662259510343712</v>
      </c>
      <c r="J89" s="179">
        <f t="shared" si="30"/>
        <v>0.12639231641432658</v>
      </c>
      <c r="K89" s="164">
        <f t="shared" si="31"/>
        <v>-12545</v>
      </c>
      <c r="L89" s="164">
        <f t="shared" si="32"/>
        <v>7580</v>
      </c>
      <c r="M89" s="165">
        <f t="shared" si="34"/>
        <v>1.9312524777836066E-3</v>
      </c>
      <c r="N89" s="81"/>
    </row>
    <row r="90" spans="1:14" x14ac:dyDescent="0.25">
      <c r="A90" s="167" t="s">
        <v>149</v>
      </c>
      <c r="B90" s="168" t="s">
        <v>149</v>
      </c>
      <c r="C90" s="169">
        <f t="shared" ref="C90:H90" si="35">C82-SUM(C83:C89)</f>
        <v>306853</v>
      </c>
      <c r="D90" s="169">
        <f t="shared" si="35"/>
        <v>388677</v>
      </c>
      <c r="E90" s="169">
        <f t="shared" si="35"/>
        <v>765846</v>
      </c>
      <c r="F90" s="169">
        <f t="shared" si="35"/>
        <v>1037363</v>
      </c>
      <c r="G90" s="169">
        <f t="shared" si="35"/>
        <v>1186655</v>
      </c>
      <c r="H90" s="169">
        <f t="shared" si="35"/>
        <v>1190531</v>
      </c>
      <c r="I90" s="170">
        <f t="shared" si="33"/>
        <v>3.2663242475698961E-3</v>
      </c>
      <c r="J90" s="180">
        <f t="shared" si="30"/>
        <v>0.55453054530545298</v>
      </c>
      <c r="K90" s="169">
        <f>H90-G90</f>
        <v>3876</v>
      </c>
      <c r="L90" s="169">
        <f t="shared" si="32"/>
        <v>424685</v>
      </c>
      <c r="M90" s="170">
        <f t="shared" si="34"/>
        <v>3.4036237914912879E-2</v>
      </c>
      <c r="N90" s="81"/>
    </row>
    <row r="91" spans="1:14" s="146" customFormat="1" x14ac:dyDescent="0.25"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</row>
    <row r="92" spans="1:14" x14ac:dyDescent="0.25">
      <c r="A92" s="1">
        <v>3</v>
      </c>
      <c r="B92" s="156" t="s">
        <v>73</v>
      </c>
      <c r="C92" s="176">
        <v>59047</v>
      </c>
      <c r="D92" s="176">
        <v>83402</v>
      </c>
      <c r="E92" s="176">
        <v>137757</v>
      </c>
      <c r="F92" s="176">
        <v>148334</v>
      </c>
      <c r="G92" s="176">
        <v>152300</v>
      </c>
      <c r="H92" s="176">
        <v>152519</v>
      </c>
      <c r="I92" s="177">
        <f>IFERROR(H92/G92-1,"-")</f>
        <v>1.4379514116875658E-3</v>
      </c>
      <c r="J92" s="177">
        <f>IFERROR(H92/E92-1,"-")</f>
        <v>0.10715970876253111</v>
      </c>
      <c r="K92" s="176">
        <f>H92-G92</f>
        <v>219</v>
      </c>
      <c r="L92" s="176">
        <f>H92-E92</f>
        <v>14762</v>
      </c>
      <c r="M92" s="177">
        <f>H92/H$8</f>
        <v>4.3603845431530947E-3</v>
      </c>
      <c r="N92" s="81"/>
    </row>
    <row r="93" spans="1:14" x14ac:dyDescent="0.25">
      <c r="A93" s="1" t="s">
        <v>101</v>
      </c>
      <c r="B93" s="159" t="s">
        <v>102</v>
      </c>
      <c r="C93" s="160">
        <v>31800</v>
      </c>
      <c r="D93" s="160">
        <v>42063</v>
      </c>
      <c r="E93" s="160">
        <v>70951</v>
      </c>
      <c r="F93" s="160">
        <v>72432</v>
      </c>
      <c r="G93" s="160">
        <v>71061</v>
      </c>
      <c r="H93" s="160">
        <v>73935</v>
      </c>
      <c r="I93" s="161">
        <f>IFERROR(H93/G93-1,"-")</f>
        <v>4.0444125469666803E-2</v>
      </c>
      <c r="J93" s="178">
        <f t="shared" ref="J93:J104" si="36">IFERROR(H93/E93-1,"-")</f>
        <v>4.2057194401770248E-2</v>
      </c>
      <c r="K93" s="160">
        <f t="shared" ref="K93:K103" si="37">H93-G93</f>
        <v>2874</v>
      </c>
      <c r="L93" s="160">
        <f t="shared" ref="L93:L104" si="38">H93-E93</f>
        <v>2984</v>
      </c>
      <c r="M93" s="161">
        <f>H93/H$8</f>
        <v>2.1137368537560834E-3</v>
      </c>
      <c r="N93" s="81"/>
    </row>
    <row r="94" spans="1:14" x14ac:dyDescent="0.25">
      <c r="A94" s="162" t="s">
        <v>108</v>
      </c>
      <c r="B94" s="163" t="s">
        <v>108</v>
      </c>
      <c r="C94" s="164">
        <v>15549</v>
      </c>
      <c r="D94" s="164">
        <v>20037</v>
      </c>
      <c r="E94" s="164">
        <v>30228</v>
      </c>
      <c r="F94" s="164">
        <v>19606</v>
      </c>
      <c r="G94" s="164">
        <v>21646</v>
      </c>
      <c r="H94" s="164">
        <v>26636</v>
      </c>
      <c r="I94" s="165">
        <f>IFERROR(H94/G94-1,"-")</f>
        <v>0.23052758015337704</v>
      </c>
      <c r="J94" s="179">
        <f t="shared" si="36"/>
        <v>-0.11883022363371709</v>
      </c>
      <c r="K94" s="164">
        <f t="shared" si="37"/>
        <v>4990</v>
      </c>
      <c r="L94" s="164">
        <f t="shared" si="38"/>
        <v>-3592</v>
      </c>
      <c r="M94" s="165">
        <f>H94/H$8</f>
        <v>7.6149989635013236E-4</v>
      </c>
      <c r="N94" s="81"/>
    </row>
    <row r="95" spans="1:14" x14ac:dyDescent="0.25">
      <c r="A95" s="162" t="s">
        <v>105</v>
      </c>
      <c r="B95" s="163" t="s">
        <v>105</v>
      </c>
      <c r="C95" s="164">
        <v>16251</v>
      </c>
      <c r="D95" s="164">
        <v>22026</v>
      </c>
      <c r="E95" s="164">
        <v>40723</v>
      </c>
      <c r="F95" s="164">
        <v>52826</v>
      </c>
      <c r="G95" s="164">
        <v>49415</v>
      </c>
      <c r="H95" s="164">
        <v>47299</v>
      </c>
      <c r="I95" s="165">
        <f>IFERROR(H95/G95-1,"-")</f>
        <v>-4.2821005767479492E-2</v>
      </c>
      <c r="J95" s="179">
        <f t="shared" si="36"/>
        <v>0.16148122682513577</v>
      </c>
      <c r="K95" s="164">
        <f t="shared" si="37"/>
        <v>-2116</v>
      </c>
      <c r="L95" s="164">
        <f t="shared" si="38"/>
        <v>6576</v>
      </c>
      <c r="M95" s="165">
        <f>H95/H$8</f>
        <v>1.3522369574059511E-3</v>
      </c>
      <c r="N95" s="81"/>
    </row>
    <row r="96" spans="1:14" x14ac:dyDescent="0.25">
      <c r="A96" s="1"/>
      <c r="B96" s="159" t="s">
        <v>112</v>
      </c>
      <c r="C96" s="160">
        <v>27247</v>
      </c>
      <c r="D96" s="160">
        <v>41339</v>
      </c>
      <c r="E96" s="160">
        <v>66806</v>
      </c>
      <c r="F96" s="160">
        <v>75902</v>
      </c>
      <c r="G96" s="160">
        <v>81239</v>
      </c>
      <c r="H96" s="160">
        <v>78584</v>
      </c>
      <c r="I96" s="161">
        <f>IFERROR(H96/G96-1,"-")</f>
        <v>-3.2681347628601976E-2</v>
      </c>
      <c r="J96" s="178">
        <f t="shared" si="36"/>
        <v>0.17630152980271241</v>
      </c>
      <c r="K96" s="160">
        <f t="shared" si="37"/>
        <v>-2655</v>
      </c>
      <c r="L96" s="160">
        <f t="shared" si="38"/>
        <v>11778</v>
      </c>
      <c r="M96" s="161">
        <f>H96/H$8</f>
        <v>2.2466476893970118E-3</v>
      </c>
      <c r="N96" s="81"/>
    </row>
    <row r="97" spans="1:14" s="57" customFormat="1" x14ac:dyDescent="0.25">
      <c r="B97" s="163" t="s">
        <v>115</v>
      </c>
      <c r="C97" s="164">
        <v>5019</v>
      </c>
      <c r="D97" s="164">
        <v>3494</v>
      </c>
      <c r="E97" s="164">
        <v>9249</v>
      </c>
      <c r="F97" s="164">
        <v>11177</v>
      </c>
      <c r="G97" s="164">
        <v>12296</v>
      </c>
      <c r="H97" s="164">
        <v>9734</v>
      </c>
      <c r="I97" s="165">
        <f t="shared" ref="I97:I104" si="39">IFERROR(H97/G97-1,"-")</f>
        <v>-0.20836044242029927</v>
      </c>
      <c r="J97" s="179">
        <f t="shared" si="36"/>
        <v>5.2438101416369287E-2</v>
      </c>
      <c r="K97" s="164">
        <f t="shared" si="37"/>
        <v>-2562</v>
      </c>
      <c r="L97" s="164">
        <f t="shared" si="38"/>
        <v>485</v>
      </c>
      <c r="M97" s="165">
        <f t="shared" ref="M97:M104" si="40">H97/H$8</f>
        <v>2.7828652917375688E-4</v>
      </c>
      <c r="N97" s="166"/>
    </row>
    <row r="98" spans="1:14" s="57" customFormat="1" x14ac:dyDescent="0.25">
      <c r="B98" s="163" t="s">
        <v>118</v>
      </c>
      <c r="C98" s="164">
        <v>7473</v>
      </c>
      <c r="D98" s="164">
        <v>15393</v>
      </c>
      <c r="E98" s="164">
        <v>21050</v>
      </c>
      <c r="F98" s="164">
        <v>22639</v>
      </c>
      <c r="G98" s="164">
        <v>25055</v>
      </c>
      <c r="H98" s="164">
        <v>23641</v>
      </c>
      <c r="I98" s="165">
        <f t="shared" si="39"/>
        <v>-5.64358411494712E-2</v>
      </c>
      <c r="J98" s="179">
        <f t="shared" si="36"/>
        <v>0.12308788598574827</v>
      </c>
      <c r="K98" s="164">
        <f t="shared" si="37"/>
        <v>-1414</v>
      </c>
      <c r="L98" s="164">
        <f t="shared" si="38"/>
        <v>2591</v>
      </c>
      <c r="M98" s="165">
        <f t="shared" si="40"/>
        <v>6.7587547115233063E-4</v>
      </c>
      <c r="N98" s="166"/>
    </row>
    <row r="99" spans="1:14" x14ac:dyDescent="0.25">
      <c r="A99" s="1"/>
      <c r="B99" s="163" t="s">
        <v>121</v>
      </c>
      <c r="C99" s="164">
        <v>4658</v>
      </c>
      <c r="D99" s="164">
        <v>7148</v>
      </c>
      <c r="E99" s="164">
        <v>7881</v>
      </c>
      <c r="F99" s="164">
        <v>8902</v>
      </c>
      <c r="G99" s="164">
        <v>9750</v>
      </c>
      <c r="H99" s="164">
        <v>9685</v>
      </c>
      <c r="I99" s="165">
        <f t="shared" si="39"/>
        <v>-6.6666666666667096E-3</v>
      </c>
      <c r="J99" s="179">
        <f t="shared" si="36"/>
        <v>0.22890496129932747</v>
      </c>
      <c r="K99" s="164">
        <f t="shared" si="37"/>
        <v>-65</v>
      </c>
      <c r="L99" s="164">
        <f t="shared" si="38"/>
        <v>1804</v>
      </c>
      <c r="M99" s="165">
        <f t="shared" si="40"/>
        <v>2.7688566211709839E-4</v>
      </c>
      <c r="N99" s="81"/>
    </row>
    <row r="100" spans="1:14" x14ac:dyDescent="0.25">
      <c r="A100" s="1"/>
      <c r="B100" s="163" t="s">
        <v>128</v>
      </c>
      <c r="C100" s="164">
        <v>940</v>
      </c>
      <c r="D100" s="164">
        <v>1385</v>
      </c>
      <c r="E100" s="164">
        <v>4981</v>
      </c>
      <c r="F100" s="164">
        <v>3623</v>
      </c>
      <c r="G100" s="164">
        <v>3800</v>
      </c>
      <c r="H100" s="164">
        <v>2844</v>
      </c>
      <c r="I100" s="165">
        <f t="shared" si="39"/>
        <v>-0.25157894736842101</v>
      </c>
      <c r="J100" s="179">
        <f t="shared" si="36"/>
        <v>-0.42903031519775148</v>
      </c>
      <c r="K100" s="164">
        <f t="shared" si="37"/>
        <v>-956</v>
      </c>
      <c r="L100" s="164">
        <f t="shared" si="38"/>
        <v>-2137</v>
      </c>
      <c r="M100" s="165">
        <f t="shared" si="40"/>
        <v>8.1307467533405029E-5</v>
      </c>
      <c r="N100" s="81"/>
    </row>
    <row r="101" spans="1:14" x14ac:dyDescent="0.25">
      <c r="A101" s="1"/>
      <c r="B101" s="163" t="s">
        <v>124</v>
      </c>
      <c r="C101" s="164">
        <v>788</v>
      </c>
      <c r="D101" s="164">
        <v>1315</v>
      </c>
      <c r="E101" s="164">
        <v>1892</v>
      </c>
      <c r="F101" s="164">
        <v>1812</v>
      </c>
      <c r="G101" s="164">
        <v>2358</v>
      </c>
      <c r="H101" s="164">
        <v>2832</v>
      </c>
      <c r="I101" s="165">
        <f t="shared" si="39"/>
        <v>0.20101781170483468</v>
      </c>
      <c r="J101" s="179">
        <f t="shared" si="36"/>
        <v>0.49682875264270621</v>
      </c>
      <c r="K101" s="164">
        <f t="shared" si="37"/>
        <v>474</v>
      </c>
      <c r="L101" s="164">
        <f t="shared" si="38"/>
        <v>940</v>
      </c>
      <c r="M101" s="165">
        <f t="shared" si="40"/>
        <v>8.0964398050141723E-5</v>
      </c>
      <c r="N101" s="81"/>
    </row>
    <row r="102" spans="1:14" x14ac:dyDescent="0.25">
      <c r="A102" s="1"/>
      <c r="B102" s="163" t="s">
        <v>133</v>
      </c>
      <c r="C102" s="164">
        <v>599</v>
      </c>
      <c r="D102" s="164">
        <v>275</v>
      </c>
      <c r="E102" s="164">
        <v>817</v>
      </c>
      <c r="F102" s="164">
        <v>420</v>
      </c>
      <c r="G102" s="164">
        <v>782</v>
      </c>
      <c r="H102" s="164">
        <v>445</v>
      </c>
      <c r="I102" s="165">
        <f t="shared" si="39"/>
        <v>-0.43094629156010233</v>
      </c>
      <c r="J102" s="179">
        <f t="shared" si="36"/>
        <v>-0.45532435740514077</v>
      </c>
      <c r="K102" s="164">
        <f t="shared" si="37"/>
        <v>-337</v>
      </c>
      <c r="L102" s="164">
        <f t="shared" si="38"/>
        <v>-372</v>
      </c>
      <c r="M102" s="165">
        <f t="shared" si="40"/>
        <v>1.2722160004347834E-5</v>
      </c>
      <c r="N102" s="81"/>
    </row>
    <row r="103" spans="1:14" x14ac:dyDescent="0.25">
      <c r="A103" s="162" t="s">
        <v>148</v>
      </c>
      <c r="B103" s="163" t="s">
        <v>136</v>
      </c>
      <c r="C103" s="164">
        <v>259</v>
      </c>
      <c r="D103" s="164">
        <v>259</v>
      </c>
      <c r="E103" s="164">
        <v>385</v>
      </c>
      <c r="F103" s="164">
        <v>950</v>
      </c>
      <c r="G103" s="164">
        <v>1244</v>
      </c>
      <c r="H103" s="164">
        <v>740</v>
      </c>
      <c r="I103" s="165">
        <f t="shared" si="39"/>
        <v>-0.40514469453376201</v>
      </c>
      <c r="J103" s="179">
        <f t="shared" si="36"/>
        <v>0.92207792207792205</v>
      </c>
      <c r="K103" s="164">
        <f t="shared" si="37"/>
        <v>-504</v>
      </c>
      <c r="L103" s="164">
        <f t="shared" si="38"/>
        <v>355</v>
      </c>
      <c r="M103" s="165">
        <f t="shared" si="40"/>
        <v>2.1155951467904264E-5</v>
      </c>
      <c r="N103" s="81"/>
    </row>
    <row r="104" spans="1:14" x14ac:dyDescent="0.25">
      <c r="A104" s="167" t="s">
        <v>149</v>
      </c>
      <c r="B104" s="168" t="s">
        <v>149</v>
      </c>
      <c r="C104" s="169">
        <f t="shared" ref="C104:H104" si="41">C96-SUM(C97:C103)</f>
        <v>7511</v>
      </c>
      <c r="D104" s="169">
        <f t="shared" si="41"/>
        <v>12070</v>
      </c>
      <c r="E104" s="169">
        <f t="shared" si="41"/>
        <v>20551</v>
      </c>
      <c r="F104" s="169">
        <f t="shared" si="41"/>
        <v>26379</v>
      </c>
      <c r="G104" s="169">
        <f t="shared" si="41"/>
        <v>25954</v>
      </c>
      <c r="H104" s="169">
        <f t="shared" si="41"/>
        <v>28663</v>
      </c>
      <c r="I104" s="170">
        <f t="shared" si="39"/>
        <v>0.10437697464745321</v>
      </c>
      <c r="J104" s="180">
        <f t="shared" si="36"/>
        <v>0.39472531750279782</v>
      </c>
      <c r="K104" s="169">
        <f>H104-G104</f>
        <v>2709</v>
      </c>
      <c r="L104" s="169">
        <f t="shared" si="38"/>
        <v>8112</v>
      </c>
      <c r="M104" s="170">
        <f t="shared" si="40"/>
        <v>8.194500498980269E-4</v>
      </c>
      <c r="N104" s="81"/>
    </row>
    <row r="105" spans="1:14" s="146" customFormat="1" x14ac:dyDescent="0.25"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</row>
    <row r="106" spans="1:14" x14ac:dyDescent="0.25">
      <c r="A106" s="1">
        <v>3</v>
      </c>
      <c r="B106" s="156" t="s">
        <v>73</v>
      </c>
      <c r="C106" s="176">
        <v>442013</v>
      </c>
      <c r="D106" s="176">
        <v>749212</v>
      </c>
      <c r="E106" s="176">
        <v>1316064</v>
      </c>
      <c r="F106" s="176">
        <v>1447168</v>
      </c>
      <c r="G106" s="176">
        <v>1453294</v>
      </c>
      <c r="H106" s="176">
        <v>1411233</v>
      </c>
      <c r="I106" s="177">
        <f>IFERROR(H106/G106-1,"-")</f>
        <v>-2.8941838334156755E-2</v>
      </c>
      <c r="J106" s="177">
        <f>IFERROR(H106/E106-1,"-")</f>
        <v>7.2313352542125564E-2</v>
      </c>
      <c r="K106" s="176">
        <f>H106-G106</f>
        <v>-42061</v>
      </c>
      <c r="L106" s="176">
        <f>H106-E106</f>
        <v>95169</v>
      </c>
      <c r="M106" s="177">
        <f>H106/H$8</f>
        <v>4.0345914672844513E-2</v>
      </c>
      <c r="N106" s="81"/>
    </row>
    <row r="107" spans="1:14" x14ac:dyDescent="0.25">
      <c r="A107" s="1" t="s">
        <v>101</v>
      </c>
      <c r="B107" s="159" t="s">
        <v>102</v>
      </c>
      <c r="C107" s="160">
        <v>125264</v>
      </c>
      <c r="D107" s="160">
        <v>199003</v>
      </c>
      <c r="E107" s="160">
        <v>220579</v>
      </c>
      <c r="F107" s="160">
        <v>219096</v>
      </c>
      <c r="G107" s="160">
        <v>207819</v>
      </c>
      <c r="H107" s="160">
        <v>216184</v>
      </c>
      <c r="I107" s="161">
        <f>IFERROR(H107/G107-1,"-")</f>
        <v>4.0251372588646861E-2</v>
      </c>
      <c r="J107" s="178">
        <f t="shared" ref="J107:J118" si="42">IFERROR(H107/E107-1,"-")</f>
        <v>-1.9924834186391238E-2</v>
      </c>
      <c r="K107" s="160">
        <f t="shared" ref="K107:K117" si="43">H107-G107</f>
        <v>8365</v>
      </c>
      <c r="L107" s="160">
        <f t="shared" ref="L107:L118" si="44">H107-E107</f>
        <v>-4395</v>
      </c>
      <c r="M107" s="161">
        <f>H107/H$8</f>
        <v>6.1805110974829935E-3</v>
      </c>
      <c r="N107" s="81"/>
    </row>
    <row r="108" spans="1:14" x14ac:dyDescent="0.25">
      <c r="A108" s="162" t="s">
        <v>108</v>
      </c>
      <c r="B108" s="163" t="s">
        <v>108</v>
      </c>
      <c r="C108" s="164">
        <v>16702</v>
      </c>
      <c r="D108" s="164">
        <v>106031</v>
      </c>
      <c r="E108" s="164">
        <v>75504</v>
      </c>
      <c r="F108" s="164">
        <v>57419</v>
      </c>
      <c r="G108" s="164">
        <v>59079</v>
      </c>
      <c r="H108" s="164">
        <v>76236</v>
      </c>
      <c r="I108" s="165">
        <f>IFERROR(H108/G108-1,"-")</f>
        <v>0.29040775910221917</v>
      </c>
      <c r="J108" s="179">
        <f t="shared" si="42"/>
        <v>9.694850603941596E-3</v>
      </c>
      <c r="K108" s="164">
        <f t="shared" si="43"/>
        <v>17157</v>
      </c>
      <c r="L108" s="164">
        <f t="shared" si="44"/>
        <v>732</v>
      </c>
      <c r="M108" s="165">
        <f>H108/H$8</f>
        <v>2.1795204271718234E-3</v>
      </c>
      <c r="N108" s="81"/>
    </row>
    <row r="109" spans="1:14" x14ac:dyDescent="0.25">
      <c r="A109" s="162" t="s">
        <v>105</v>
      </c>
      <c r="B109" s="163" t="s">
        <v>105</v>
      </c>
      <c r="C109" s="164">
        <v>108562</v>
      </c>
      <c r="D109" s="164">
        <v>92972</v>
      </c>
      <c r="E109" s="164">
        <v>145075</v>
      </c>
      <c r="F109" s="164">
        <v>161677</v>
      </c>
      <c r="G109" s="164">
        <v>148740</v>
      </c>
      <c r="H109" s="164">
        <v>139948</v>
      </c>
      <c r="I109" s="165">
        <f>IFERROR(H109/G109-1,"-")</f>
        <v>-5.9109856124781479E-2</v>
      </c>
      <c r="J109" s="179">
        <f t="shared" si="42"/>
        <v>-3.5340341202826142E-2</v>
      </c>
      <c r="K109" s="164">
        <f t="shared" si="43"/>
        <v>-8792</v>
      </c>
      <c r="L109" s="164">
        <f t="shared" si="44"/>
        <v>-5127</v>
      </c>
      <c r="M109" s="165">
        <f>H109/H$8</f>
        <v>4.0009906703111697E-3</v>
      </c>
      <c r="N109" s="81"/>
    </row>
    <row r="110" spans="1:14" x14ac:dyDescent="0.25">
      <c r="A110" s="1"/>
      <c r="B110" s="159" t="s">
        <v>112</v>
      </c>
      <c r="C110" s="160">
        <v>316749</v>
      </c>
      <c r="D110" s="160">
        <v>550209</v>
      </c>
      <c r="E110" s="160">
        <v>1095485</v>
      </c>
      <c r="F110" s="160">
        <v>1228072</v>
      </c>
      <c r="G110" s="160">
        <v>1245475</v>
      </c>
      <c r="H110" s="160">
        <v>1195049</v>
      </c>
      <c r="I110" s="161">
        <f>IFERROR(H110/G110-1,"-")</f>
        <v>-4.048736425861621E-2</v>
      </c>
      <c r="J110" s="178">
        <f t="shared" si="42"/>
        <v>9.0885772055299796E-2</v>
      </c>
      <c r="K110" s="160">
        <f t="shared" si="43"/>
        <v>-50426</v>
      </c>
      <c r="L110" s="160">
        <f t="shared" si="44"/>
        <v>99564</v>
      </c>
      <c r="M110" s="161">
        <f>H110/H$8</f>
        <v>3.4165403575361519E-2</v>
      </c>
      <c r="N110" s="81"/>
    </row>
    <row r="111" spans="1:14" s="57" customFormat="1" x14ac:dyDescent="0.25">
      <c r="B111" s="163" t="s">
        <v>115</v>
      </c>
      <c r="C111" s="164">
        <v>181253</v>
      </c>
      <c r="D111" s="164">
        <v>251557</v>
      </c>
      <c r="E111" s="164">
        <v>673877</v>
      </c>
      <c r="F111" s="164">
        <v>775590</v>
      </c>
      <c r="G111" s="164">
        <v>761721</v>
      </c>
      <c r="H111" s="164">
        <v>693060</v>
      </c>
      <c r="I111" s="165">
        <f t="shared" ref="I111:I118" si="45">IFERROR(H111/G111-1,"-")</f>
        <v>-9.0139302973135882E-2</v>
      </c>
      <c r="J111" s="179">
        <f t="shared" si="42"/>
        <v>2.8466619279186034E-2</v>
      </c>
      <c r="K111" s="164">
        <f t="shared" si="43"/>
        <v>-68661</v>
      </c>
      <c r="L111" s="164">
        <f t="shared" si="44"/>
        <v>19183</v>
      </c>
      <c r="M111" s="165">
        <f t="shared" ref="M111:M118" si="46">H111/H$8</f>
        <v>1.9813978005872607E-2</v>
      </c>
      <c r="N111" s="166"/>
    </row>
    <row r="112" spans="1:14" s="57" customFormat="1" x14ac:dyDescent="0.25">
      <c r="B112" s="163" t="s">
        <v>118</v>
      </c>
      <c r="C112" s="164">
        <v>22554</v>
      </c>
      <c r="D112" s="164">
        <v>57079</v>
      </c>
      <c r="E112" s="164">
        <v>45927</v>
      </c>
      <c r="F112" s="164">
        <v>60304</v>
      </c>
      <c r="G112" s="164">
        <v>60756</v>
      </c>
      <c r="H112" s="164">
        <v>64460</v>
      </c>
      <c r="I112" s="165">
        <f t="shared" si="45"/>
        <v>6.096517216406605E-2</v>
      </c>
      <c r="J112" s="179">
        <f t="shared" si="42"/>
        <v>0.40353169159753532</v>
      </c>
      <c r="K112" s="164">
        <f t="shared" si="43"/>
        <v>3704</v>
      </c>
      <c r="L112" s="164">
        <f t="shared" si="44"/>
        <v>18533</v>
      </c>
      <c r="M112" s="165">
        <f t="shared" si="46"/>
        <v>1.842854907596093E-3</v>
      </c>
      <c r="N112" s="166"/>
    </row>
    <row r="113" spans="1:14" x14ac:dyDescent="0.25">
      <c r="A113" s="1"/>
      <c r="B113" s="163" t="s">
        <v>121</v>
      </c>
      <c r="C113" s="164">
        <v>13883</v>
      </c>
      <c r="D113" s="164">
        <v>67210</v>
      </c>
      <c r="E113" s="164">
        <v>65652</v>
      </c>
      <c r="F113" s="164">
        <v>76293</v>
      </c>
      <c r="G113" s="164">
        <v>85229</v>
      </c>
      <c r="H113" s="164">
        <v>102486</v>
      </c>
      <c r="I113" s="165">
        <f t="shared" si="45"/>
        <v>0.20247802977859641</v>
      </c>
      <c r="J113" s="179">
        <f t="shared" si="42"/>
        <v>0.56104916834216789</v>
      </c>
      <c r="K113" s="164">
        <f t="shared" si="43"/>
        <v>17257</v>
      </c>
      <c r="L113" s="164">
        <f t="shared" si="44"/>
        <v>36834</v>
      </c>
      <c r="M113" s="165">
        <f t="shared" si="46"/>
        <v>2.9299849218103195E-3</v>
      </c>
      <c r="N113" s="81"/>
    </row>
    <row r="114" spans="1:14" x14ac:dyDescent="0.25">
      <c r="A114" s="1"/>
      <c r="B114" s="163" t="s">
        <v>128</v>
      </c>
      <c r="C114" s="164">
        <v>9005</v>
      </c>
      <c r="D114" s="164">
        <v>29461</v>
      </c>
      <c r="E114" s="164">
        <v>41263</v>
      </c>
      <c r="F114" s="164">
        <v>42135</v>
      </c>
      <c r="G114" s="164">
        <v>41377</v>
      </c>
      <c r="H114" s="164">
        <v>42484</v>
      </c>
      <c r="I114" s="165">
        <f t="shared" si="45"/>
        <v>2.6753993764651929E-2</v>
      </c>
      <c r="J114" s="179">
        <f t="shared" si="42"/>
        <v>2.9590674454111454E-2</v>
      </c>
      <c r="K114" s="164">
        <f t="shared" si="43"/>
        <v>1107</v>
      </c>
      <c r="L114" s="164">
        <f t="shared" si="44"/>
        <v>1221</v>
      </c>
      <c r="M114" s="165">
        <f t="shared" si="46"/>
        <v>1.214580327246547E-3</v>
      </c>
      <c r="N114" s="81"/>
    </row>
    <row r="115" spans="1:14" x14ac:dyDescent="0.25">
      <c r="A115" s="1"/>
      <c r="B115" s="163" t="s">
        <v>124</v>
      </c>
      <c r="C115" s="164">
        <v>19818</v>
      </c>
      <c r="D115" s="164">
        <v>36897</v>
      </c>
      <c r="E115" s="164">
        <v>41249</v>
      </c>
      <c r="F115" s="164">
        <v>42266</v>
      </c>
      <c r="G115" s="164">
        <v>33197</v>
      </c>
      <c r="H115" s="164">
        <v>33804</v>
      </c>
      <c r="I115" s="165">
        <f t="shared" si="45"/>
        <v>1.8284784769708073E-2</v>
      </c>
      <c r="J115" s="179">
        <f t="shared" si="42"/>
        <v>-0.18048922398118739</v>
      </c>
      <c r="K115" s="164">
        <f t="shared" si="43"/>
        <v>607</v>
      </c>
      <c r="L115" s="164">
        <f t="shared" si="44"/>
        <v>-7445</v>
      </c>
      <c r="M115" s="165">
        <f t="shared" si="46"/>
        <v>9.6642673435275096E-4</v>
      </c>
      <c r="N115" s="81"/>
    </row>
    <row r="116" spans="1:14" x14ac:dyDescent="0.25">
      <c r="A116" s="1"/>
      <c r="B116" s="163" t="s">
        <v>133</v>
      </c>
      <c r="C116" s="164">
        <v>2343</v>
      </c>
      <c r="D116" s="164">
        <v>2314</v>
      </c>
      <c r="E116" s="164">
        <v>11983</v>
      </c>
      <c r="F116" s="164">
        <v>11780</v>
      </c>
      <c r="G116" s="164">
        <v>11633</v>
      </c>
      <c r="H116" s="164">
        <v>9289</v>
      </c>
      <c r="I116" s="165">
        <f t="shared" si="45"/>
        <v>-0.20149574486374966</v>
      </c>
      <c r="J116" s="179">
        <f t="shared" si="42"/>
        <v>-0.22481849286489197</v>
      </c>
      <c r="K116" s="164">
        <f t="shared" si="43"/>
        <v>-2344</v>
      </c>
      <c r="L116" s="164">
        <f t="shared" si="44"/>
        <v>-2694</v>
      </c>
      <c r="M116" s="165">
        <f t="shared" si="46"/>
        <v>2.6556436916940905E-4</v>
      </c>
      <c r="N116" s="81"/>
    </row>
    <row r="117" spans="1:14" x14ac:dyDescent="0.25">
      <c r="A117" s="162" t="s">
        <v>148</v>
      </c>
      <c r="B117" s="163" t="s">
        <v>136</v>
      </c>
      <c r="C117" s="164">
        <v>7286</v>
      </c>
      <c r="D117" s="164">
        <v>3610</v>
      </c>
      <c r="E117" s="164">
        <v>7507</v>
      </c>
      <c r="F117" s="164">
        <v>7656</v>
      </c>
      <c r="G117" s="164">
        <v>10984</v>
      </c>
      <c r="H117" s="164">
        <v>6717</v>
      </c>
      <c r="I117" s="165">
        <f t="shared" si="45"/>
        <v>-0.38847414420975968</v>
      </c>
      <c r="J117" s="179">
        <f t="shared" si="42"/>
        <v>-0.10523511389369922</v>
      </c>
      <c r="K117" s="164">
        <f t="shared" si="43"/>
        <v>-4267</v>
      </c>
      <c r="L117" s="164">
        <f t="shared" si="44"/>
        <v>-790</v>
      </c>
      <c r="M117" s="165">
        <f t="shared" si="46"/>
        <v>1.9203314325663909E-4</v>
      </c>
      <c r="N117" s="81"/>
    </row>
    <row r="118" spans="1:14" x14ac:dyDescent="0.25">
      <c r="A118" s="167" t="s">
        <v>149</v>
      </c>
      <c r="B118" s="168" t="s">
        <v>149</v>
      </c>
      <c r="C118" s="169">
        <f t="shared" ref="C118:H118" si="47">C110-SUM(C111:C117)</f>
        <v>60607</v>
      </c>
      <c r="D118" s="169">
        <f t="shared" si="47"/>
        <v>102081</v>
      </c>
      <c r="E118" s="169">
        <f t="shared" si="47"/>
        <v>208027</v>
      </c>
      <c r="F118" s="169">
        <f t="shared" si="47"/>
        <v>212048</v>
      </c>
      <c r="G118" s="169">
        <f t="shared" si="47"/>
        <v>240578</v>
      </c>
      <c r="H118" s="169">
        <f t="shared" si="47"/>
        <v>242749</v>
      </c>
      <c r="I118" s="170">
        <f t="shared" si="45"/>
        <v>9.0241002917972324E-3</v>
      </c>
      <c r="J118" s="180">
        <f t="shared" si="42"/>
        <v>0.16691102597259011</v>
      </c>
      <c r="K118" s="169">
        <f>H118-G118</f>
        <v>2171</v>
      </c>
      <c r="L118" s="169">
        <f t="shared" si="44"/>
        <v>34722</v>
      </c>
      <c r="M118" s="170">
        <f t="shared" si="46"/>
        <v>6.9399811660571511E-3</v>
      </c>
      <c r="N118" s="81"/>
    </row>
    <row r="119" spans="1:14" s="146" customFormat="1" x14ac:dyDescent="0.25"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</row>
    <row r="120" spans="1:14" x14ac:dyDescent="0.25">
      <c r="A120" s="1">
        <v>3</v>
      </c>
      <c r="B120" s="156" t="s">
        <v>73</v>
      </c>
      <c r="C120" s="176">
        <v>216673</v>
      </c>
      <c r="D120" s="176">
        <v>359169</v>
      </c>
      <c r="E120" s="176">
        <v>543499</v>
      </c>
      <c r="F120" s="176">
        <v>577841</v>
      </c>
      <c r="G120" s="176">
        <v>583363</v>
      </c>
      <c r="H120" s="176">
        <v>615470</v>
      </c>
      <c r="I120" s="177">
        <f>IFERROR(H120/G120-1,"-")</f>
        <v>5.5037772364719739E-2</v>
      </c>
      <c r="J120" s="177">
        <f>IFERROR(H120/E120-1,"-")</f>
        <v>0.13242158679224802</v>
      </c>
      <c r="K120" s="176">
        <f>H120-G120</f>
        <v>32107</v>
      </c>
      <c r="L120" s="176">
        <f>H120-E120</f>
        <v>71971</v>
      </c>
      <c r="M120" s="177">
        <f>H120/H$8</f>
        <v>1.7595747905339239E-2</v>
      </c>
      <c r="N120" s="81"/>
    </row>
    <row r="121" spans="1:14" x14ac:dyDescent="0.25">
      <c r="A121" s="1" t="s">
        <v>101</v>
      </c>
      <c r="B121" s="159" t="s">
        <v>102</v>
      </c>
      <c r="C121" s="160">
        <v>116562</v>
      </c>
      <c r="D121" s="160">
        <v>206631</v>
      </c>
      <c r="E121" s="160">
        <v>271944</v>
      </c>
      <c r="F121" s="160">
        <v>303323</v>
      </c>
      <c r="G121" s="160">
        <v>307279</v>
      </c>
      <c r="H121" s="160">
        <v>343569</v>
      </c>
      <c r="I121" s="161">
        <f>IFERROR(H121/G121-1,"-")</f>
        <v>0.1181011393554392</v>
      </c>
      <c r="J121" s="178">
        <f t="shared" ref="J121:J132" si="48">IFERROR(H121/E121-1,"-")</f>
        <v>0.26338143147118531</v>
      </c>
      <c r="K121" s="160">
        <f t="shared" ref="K121:K131" si="49">H121-G121</f>
        <v>36290</v>
      </c>
      <c r="L121" s="160">
        <f t="shared" ref="L121:L132" si="50">H121-E121</f>
        <v>71625</v>
      </c>
      <c r="M121" s="161">
        <f>H121/H$8</f>
        <v>9.8223366079410804E-3</v>
      </c>
      <c r="N121" s="81"/>
    </row>
    <row r="122" spans="1:14" x14ac:dyDescent="0.25">
      <c r="A122" s="162" t="s">
        <v>108</v>
      </c>
      <c r="B122" s="163" t="s">
        <v>108</v>
      </c>
      <c r="C122" s="164">
        <v>45374</v>
      </c>
      <c r="D122" s="164">
        <v>96469</v>
      </c>
      <c r="E122" s="164">
        <v>128559</v>
      </c>
      <c r="F122" s="164">
        <v>122170</v>
      </c>
      <c r="G122" s="164">
        <v>132724</v>
      </c>
      <c r="H122" s="164">
        <v>158037</v>
      </c>
      <c r="I122" s="165">
        <f>IFERROR(H122/G122-1,"-")</f>
        <v>0.19071908622404399</v>
      </c>
      <c r="J122" s="179">
        <f t="shared" si="48"/>
        <v>0.2292954985648612</v>
      </c>
      <c r="K122" s="164">
        <f t="shared" si="49"/>
        <v>25313</v>
      </c>
      <c r="L122" s="164">
        <f t="shared" si="50"/>
        <v>29478</v>
      </c>
      <c r="M122" s="165">
        <f>H122/H$8</f>
        <v>4.518139327207008E-3</v>
      </c>
      <c r="N122" s="81"/>
    </row>
    <row r="123" spans="1:14" x14ac:dyDescent="0.25">
      <c r="A123" s="162" t="s">
        <v>105</v>
      </c>
      <c r="B123" s="163" t="s">
        <v>105</v>
      </c>
      <c r="C123" s="164">
        <v>71188</v>
      </c>
      <c r="D123" s="164">
        <v>110162</v>
      </c>
      <c r="E123" s="164">
        <v>143385</v>
      </c>
      <c r="F123" s="164">
        <v>181153</v>
      </c>
      <c r="G123" s="164">
        <v>174555</v>
      </c>
      <c r="H123" s="164">
        <v>185532</v>
      </c>
      <c r="I123" s="165">
        <f>IFERROR(H123/G123-1,"-")</f>
        <v>6.2885623442467953E-2</v>
      </c>
      <c r="J123" s="179">
        <f t="shared" si="48"/>
        <v>0.2939428810545035</v>
      </c>
      <c r="K123" s="164">
        <f t="shared" si="49"/>
        <v>10977</v>
      </c>
      <c r="L123" s="164">
        <f t="shared" si="50"/>
        <v>42147</v>
      </c>
      <c r="M123" s="165">
        <f>H123/H$8</f>
        <v>5.3041972807340724E-3</v>
      </c>
      <c r="N123" s="81"/>
    </row>
    <row r="124" spans="1:14" x14ac:dyDescent="0.25">
      <c r="A124" s="1"/>
      <c r="B124" s="159" t="s">
        <v>112</v>
      </c>
      <c r="C124" s="160">
        <v>100111</v>
      </c>
      <c r="D124" s="160">
        <v>152538</v>
      </c>
      <c r="E124" s="160">
        <v>271555</v>
      </c>
      <c r="F124" s="160">
        <v>274518</v>
      </c>
      <c r="G124" s="160">
        <v>276084</v>
      </c>
      <c r="H124" s="160">
        <v>271901</v>
      </c>
      <c r="I124" s="161">
        <f>IFERROR(H124/G124-1,"-")</f>
        <v>-1.5151185870966755E-2</v>
      </c>
      <c r="J124" s="178">
        <f t="shared" si="48"/>
        <v>1.2741433595404583E-3</v>
      </c>
      <c r="K124" s="160">
        <f t="shared" si="49"/>
        <v>-4183</v>
      </c>
      <c r="L124" s="160">
        <f t="shared" si="50"/>
        <v>346</v>
      </c>
      <c r="M124" s="161">
        <f>H124/H$8</f>
        <v>7.7734112973981582E-3</v>
      </c>
      <c r="N124" s="81"/>
    </row>
    <row r="125" spans="1:14" s="57" customFormat="1" x14ac:dyDescent="0.25">
      <c r="B125" s="163" t="s">
        <v>115</v>
      </c>
      <c r="C125" s="164">
        <v>11431</v>
      </c>
      <c r="D125" s="164">
        <v>11117</v>
      </c>
      <c r="E125" s="164">
        <v>33351</v>
      </c>
      <c r="F125" s="164">
        <v>40285</v>
      </c>
      <c r="G125" s="164">
        <v>36563</v>
      </c>
      <c r="H125" s="164">
        <v>30846</v>
      </c>
      <c r="I125" s="165">
        <f t="shared" ref="I125:I132" si="51">IFERROR(H125/G125-1,"-")</f>
        <v>-0.15636025490249705</v>
      </c>
      <c r="J125" s="179">
        <f t="shared" si="48"/>
        <v>-7.511019159845278E-2</v>
      </c>
      <c r="K125" s="164">
        <f t="shared" si="49"/>
        <v>-5717</v>
      </c>
      <c r="L125" s="164">
        <f t="shared" si="50"/>
        <v>-2505</v>
      </c>
      <c r="M125" s="165">
        <f t="shared" ref="M125:M132" si="52">H125/H$8</f>
        <v>8.8186010672834441E-4</v>
      </c>
      <c r="N125" s="166"/>
    </row>
    <row r="126" spans="1:14" s="57" customFormat="1" x14ac:dyDescent="0.25">
      <c r="B126" s="163" t="s">
        <v>118</v>
      </c>
      <c r="C126" s="164">
        <v>11548</v>
      </c>
      <c r="D126" s="164">
        <v>23428</v>
      </c>
      <c r="E126" s="164">
        <v>34791</v>
      </c>
      <c r="F126" s="164">
        <v>43431</v>
      </c>
      <c r="G126" s="164">
        <v>42207</v>
      </c>
      <c r="H126" s="164">
        <v>43215</v>
      </c>
      <c r="I126" s="165">
        <f t="shared" si="51"/>
        <v>2.3882294406141202E-2</v>
      </c>
      <c r="J126" s="179">
        <f t="shared" si="48"/>
        <v>0.24213158575493665</v>
      </c>
      <c r="K126" s="164">
        <f t="shared" si="49"/>
        <v>1008</v>
      </c>
      <c r="L126" s="164">
        <f t="shared" si="50"/>
        <v>8424</v>
      </c>
      <c r="M126" s="165">
        <f t="shared" si="52"/>
        <v>1.2354789766020036E-3</v>
      </c>
      <c r="N126" s="166"/>
    </row>
    <row r="127" spans="1:14" x14ac:dyDescent="0.25">
      <c r="A127" s="1"/>
      <c r="B127" s="163" t="s">
        <v>121</v>
      </c>
      <c r="C127" s="164">
        <v>7014</v>
      </c>
      <c r="D127" s="164">
        <v>18250</v>
      </c>
      <c r="E127" s="164">
        <v>23874</v>
      </c>
      <c r="F127" s="164">
        <v>26766</v>
      </c>
      <c r="G127" s="164">
        <v>26411</v>
      </c>
      <c r="H127" s="164">
        <v>27334</v>
      </c>
      <c r="I127" s="165">
        <f t="shared" si="51"/>
        <v>3.4947559728900845E-2</v>
      </c>
      <c r="J127" s="179">
        <f t="shared" si="48"/>
        <v>0.14492753623188404</v>
      </c>
      <c r="K127" s="164">
        <f t="shared" si="49"/>
        <v>923</v>
      </c>
      <c r="L127" s="164">
        <f t="shared" si="50"/>
        <v>3460</v>
      </c>
      <c r="M127" s="165">
        <f t="shared" si="52"/>
        <v>7.8145510462661501E-4</v>
      </c>
      <c r="N127" s="81"/>
    </row>
    <row r="128" spans="1:14" x14ac:dyDescent="0.25">
      <c r="A128" s="1"/>
      <c r="B128" s="163" t="s">
        <v>128</v>
      </c>
      <c r="C128" s="164">
        <v>1882</v>
      </c>
      <c r="D128" s="164">
        <v>3678</v>
      </c>
      <c r="E128" s="164">
        <v>6463</v>
      </c>
      <c r="F128" s="164">
        <v>7409</v>
      </c>
      <c r="G128" s="164">
        <v>7428</v>
      </c>
      <c r="H128" s="164">
        <v>8757</v>
      </c>
      <c r="I128" s="165">
        <f t="shared" si="51"/>
        <v>0.17891760904684983</v>
      </c>
      <c r="J128" s="179">
        <f t="shared" si="48"/>
        <v>0.35494352467894164</v>
      </c>
      <c r="K128" s="164">
        <f t="shared" si="49"/>
        <v>1329</v>
      </c>
      <c r="L128" s="164">
        <f t="shared" si="50"/>
        <v>2294</v>
      </c>
      <c r="M128" s="165">
        <f t="shared" si="52"/>
        <v>2.5035495541140222E-4</v>
      </c>
      <c r="N128" s="81"/>
    </row>
    <row r="129" spans="1:14" x14ac:dyDescent="0.25">
      <c r="A129" s="1"/>
      <c r="B129" s="163" t="s">
        <v>124</v>
      </c>
      <c r="C129" s="164">
        <v>1919</v>
      </c>
      <c r="D129" s="164">
        <v>3450</v>
      </c>
      <c r="E129" s="164">
        <v>4851</v>
      </c>
      <c r="F129" s="164">
        <v>6010</v>
      </c>
      <c r="G129" s="164">
        <v>5932</v>
      </c>
      <c r="H129" s="164">
        <v>6825</v>
      </c>
      <c r="I129" s="165">
        <f t="shared" si="51"/>
        <v>0.15053944706675648</v>
      </c>
      <c r="J129" s="179">
        <f t="shared" si="48"/>
        <v>0.40692640692640691</v>
      </c>
      <c r="K129" s="164">
        <f t="shared" si="49"/>
        <v>893</v>
      </c>
      <c r="L129" s="164">
        <f t="shared" si="50"/>
        <v>1974</v>
      </c>
      <c r="M129" s="165">
        <f t="shared" si="52"/>
        <v>1.9512076860600891E-4</v>
      </c>
      <c r="N129" s="81"/>
    </row>
    <row r="130" spans="1:14" x14ac:dyDescent="0.25">
      <c r="A130" s="1"/>
      <c r="B130" s="163" t="s">
        <v>133</v>
      </c>
      <c r="C130" s="164">
        <v>1701</v>
      </c>
      <c r="D130" s="164">
        <v>1442</v>
      </c>
      <c r="E130" s="164">
        <v>2747</v>
      </c>
      <c r="F130" s="164">
        <v>3507</v>
      </c>
      <c r="G130" s="164">
        <v>3870</v>
      </c>
      <c r="H130" s="164">
        <v>3006</v>
      </c>
      <c r="I130" s="165">
        <f t="shared" si="51"/>
        <v>-0.22325581395348837</v>
      </c>
      <c r="J130" s="179">
        <f t="shared" si="48"/>
        <v>9.4284674190025397E-2</v>
      </c>
      <c r="K130" s="164">
        <f t="shared" si="49"/>
        <v>-864</v>
      </c>
      <c r="L130" s="164">
        <f t="shared" si="50"/>
        <v>259</v>
      </c>
      <c r="M130" s="165">
        <f t="shared" si="52"/>
        <v>8.593890555745975E-5</v>
      </c>
      <c r="N130" s="81"/>
    </row>
    <row r="131" spans="1:14" x14ac:dyDescent="0.25">
      <c r="A131" s="162" t="s">
        <v>148</v>
      </c>
      <c r="B131" s="163" t="s">
        <v>136</v>
      </c>
      <c r="C131" s="164">
        <v>2155</v>
      </c>
      <c r="D131" s="164">
        <v>2010</v>
      </c>
      <c r="E131" s="164">
        <v>4022</v>
      </c>
      <c r="F131" s="164">
        <v>4912</v>
      </c>
      <c r="G131" s="164">
        <v>5426</v>
      </c>
      <c r="H131" s="164">
        <v>4655</v>
      </c>
      <c r="I131" s="165">
        <f t="shared" si="51"/>
        <v>-0.14209362329524511</v>
      </c>
      <c r="J131" s="179">
        <f t="shared" si="48"/>
        <v>0.15738438587767289</v>
      </c>
      <c r="K131" s="164">
        <f t="shared" si="49"/>
        <v>-771</v>
      </c>
      <c r="L131" s="164">
        <f t="shared" si="50"/>
        <v>633</v>
      </c>
      <c r="M131" s="165">
        <f t="shared" si="52"/>
        <v>1.3308237038255993E-4</v>
      </c>
      <c r="N131" s="81"/>
    </row>
    <row r="132" spans="1:14" x14ac:dyDescent="0.25">
      <c r="A132" s="167" t="s">
        <v>149</v>
      </c>
      <c r="B132" s="168" t="s">
        <v>149</v>
      </c>
      <c r="C132" s="169">
        <f t="shared" ref="C132:H132" si="53">C124-SUM(C125:C131)</f>
        <v>62461</v>
      </c>
      <c r="D132" s="169">
        <f t="shared" si="53"/>
        <v>89163</v>
      </c>
      <c r="E132" s="169">
        <f t="shared" si="53"/>
        <v>161456</v>
      </c>
      <c r="F132" s="169">
        <f t="shared" si="53"/>
        <v>142198</v>
      </c>
      <c r="G132" s="169">
        <f t="shared" si="53"/>
        <v>148247</v>
      </c>
      <c r="H132" s="169">
        <f t="shared" si="53"/>
        <v>147263</v>
      </c>
      <c r="I132" s="170">
        <f t="shared" si="51"/>
        <v>-6.6375710806964028E-3</v>
      </c>
      <c r="J132" s="180">
        <f t="shared" si="48"/>
        <v>-8.7906302645922141E-2</v>
      </c>
      <c r="K132" s="169">
        <f>H132-G132</f>
        <v>-984</v>
      </c>
      <c r="L132" s="169">
        <f t="shared" si="50"/>
        <v>-14193</v>
      </c>
      <c r="M132" s="170">
        <f t="shared" si="52"/>
        <v>4.2101201094837644E-3</v>
      </c>
      <c r="N132" s="81"/>
    </row>
    <row r="133" spans="1:14" s="146" customFormat="1" x14ac:dyDescent="0.25"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</row>
    <row r="134" spans="1:14" x14ac:dyDescent="0.25">
      <c r="A134" s="1">
        <v>3</v>
      </c>
      <c r="B134" s="156" t="s">
        <v>73</v>
      </c>
      <c r="C134" s="176">
        <v>610766</v>
      </c>
      <c r="D134" s="176">
        <v>774989</v>
      </c>
      <c r="E134" s="176">
        <v>1753173</v>
      </c>
      <c r="F134" s="176">
        <v>1897228</v>
      </c>
      <c r="G134" s="176">
        <v>1991159</v>
      </c>
      <c r="H134" s="176">
        <v>2013195</v>
      </c>
      <c r="I134" s="177">
        <f>IFERROR(H134/G134-1,"-")</f>
        <v>1.1066921325720402E-2</v>
      </c>
      <c r="J134" s="177">
        <f>IFERROR(H134/E134-1,"-")</f>
        <v>0.14831508356562639</v>
      </c>
      <c r="K134" s="176">
        <f>H134-G134</f>
        <v>22036</v>
      </c>
      <c r="L134" s="176">
        <f>H134-E134</f>
        <v>260022</v>
      </c>
      <c r="M134" s="177">
        <f>H134/H$8</f>
        <v>5.7555480696523678E-2</v>
      </c>
      <c r="N134" s="81"/>
    </row>
    <row r="135" spans="1:14" x14ac:dyDescent="0.25">
      <c r="A135" s="1" t="s">
        <v>101</v>
      </c>
      <c r="B135" s="159" t="s">
        <v>102</v>
      </c>
      <c r="C135" s="160">
        <v>77176</v>
      </c>
      <c r="D135" s="160">
        <v>141993</v>
      </c>
      <c r="E135" s="160">
        <v>105275</v>
      </c>
      <c r="F135" s="160">
        <v>121724</v>
      </c>
      <c r="G135" s="160">
        <v>103793</v>
      </c>
      <c r="H135" s="160">
        <v>122657</v>
      </c>
      <c r="I135" s="161">
        <f>IFERROR(H135/G135-1,"-")</f>
        <v>0.18174636054454529</v>
      </c>
      <c r="J135" s="178">
        <f t="shared" ref="J135:J146" si="54">IFERROR(H135/E135-1,"-")</f>
        <v>0.16511042507717888</v>
      </c>
      <c r="K135" s="160">
        <f t="shared" ref="K135:K145" si="55">H135-G135</f>
        <v>18864</v>
      </c>
      <c r="L135" s="160">
        <f t="shared" ref="L135:L146" si="56">H135-E135</f>
        <v>17382</v>
      </c>
      <c r="M135" s="161">
        <f>H135/H$8</f>
        <v>3.5066561340523421E-3</v>
      </c>
      <c r="N135" s="81"/>
    </row>
    <row r="136" spans="1:14" x14ac:dyDescent="0.25">
      <c r="A136" s="162" t="s">
        <v>108</v>
      </c>
      <c r="B136" s="163" t="s">
        <v>108</v>
      </c>
      <c r="C136" s="164">
        <v>51058</v>
      </c>
      <c r="D136" s="164">
        <v>86437</v>
      </c>
      <c r="E136" s="164">
        <v>57602</v>
      </c>
      <c r="F136" s="164">
        <v>67596</v>
      </c>
      <c r="G136" s="164">
        <v>47888</v>
      </c>
      <c r="H136" s="164">
        <v>53311</v>
      </c>
      <c r="I136" s="165">
        <f>IFERROR(H136/G136-1,"-")</f>
        <v>0.11324340126962906</v>
      </c>
      <c r="J136" s="179">
        <f t="shared" si="54"/>
        <v>-7.4493941182597778E-2</v>
      </c>
      <c r="K136" s="164">
        <f t="shared" si="55"/>
        <v>5423</v>
      </c>
      <c r="L136" s="164">
        <f t="shared" si="56"/>
        <v>-4291</v>
      </c>
      <c r="M136" s="165">
        <f>H136/H$8</f>
        <v>1.5241147685208704E-3</v>
      </c>
      <c r="N136" s="81"/>
    </row>
    <row r="137" spans="1:14" x14ac:dyDescent="0.25">
      <c r="A137" s="162" t="s">
        <v>105</v>
      </c>
      <c r="B137" s="163" t="s">
        <v>105</v>
      </c>
      <c r="C137" s="164">
        <v>26118</v>
      </c>
      <c r="D137" s="164">
        <v>55556</v>
      </c>
      <c r="E137" s="164">
        <v>47673</v>
      </c>
      <c r="F137" s="164">
        <v>54128</v>
      </c>
      <c r="G137" s="164">
        <v>55905</v>
      </c>
      <c r="H137" s="164">
        <v>69346</v>
      </c>
      <c r="I137" s="165">
        <f>IFERROR(H137/G137-1,"-")</f>
        <v>0.24042572220731606</v>
      </c>
      <c r="J137" s="179">
        <f t="shared" si="54"/>
        <v>0.4546179178990204</v>
      </c>
      <c r="K137" s="164">
        <f t="shared" si="55"/>
        <v>13441</v>
      </c>
      <c r="L137" s="164">
        <f t="shared" si="56"/>
        <v>21673</v>
      </c>
      <c r="M137" s="165">
        <f>H137/H$8</f>
        <v>1.9825413655314718E-3</v>
      </c>
      <c r="N137" s="81"/>
    </row>
    <row r="138" spans="1:14" x14ac:dyDescent="0.25">
      <c r="A138" s="1"/>
      <c r="B138" s="159" t="s">
        <v>112</v>
      </c>
      <c r="C138" s="160">
        <v>533590</v>
      </c>
      <c r="D138" s="160">
        <v>632996</v>
      </c>
      <c r="E138" s="160">
        <v>1647898</v>
      </c>
      <c r="F138" s="160">
        <v>1775504</v>
      </c>
      <c r="G138" s="160">
        <v>1887366</v>
      </c>
      <c r="H138" s="160">
        <v>1890538</v>
      </c>
      <c r="I138" s="161">
        <f>IFERROR(H138/G138-1,"-")</f>
        <v>1.6806491162817405E-3</v>
      </c>
      <c r="J138" s="178">
        <f t="shared" si="54"/>
        <v>0.14724212299547657</v>
      </c>
      <c r="K138" s="160">
        <f t="shared" si="55"/>
        <v>3172</v>
      </c>
      <c r="L138" s="160">
        <f t="shared" si="56"/>
        <v>242640</v>
      </c>
      <c r="M138" s="161">
        <f>H138/H$8</f>
        <v>5.4048824562471336E-2</v>
      </c>
      <c r="N138" s="81"/>
    </row>
    <row r="139" spans="1:14" s="57" customFormat="1" x14ac:dyDescent="0.25">
      <c r="B139" s="163" t="s">
        <v>115</v>
      </c>
      <c r="C139" s="164">
        <v>226701</v>
      </c>
      <c r="D139" s="164">
        <v>182984</v>
      </c>
      <c r="E139" s="164">
        <v>740061</v>
      </c>
      <c r="F139" s="164">
        <v>747598</v>
      </c>
      <c r="G139" s="164">
        <v>859363</v>
      </c>
      <c r="H139" s="164">
        <v>888724</v>
      </c>
      <c r="I139" s="165">
        <f t="shared" ref="I139:I146" si="57">IFERROR(H139/G139-1,"-")</f>
        <v>3.4166004354388102E-2</v>
      </c>
      <c r="J139" s="179">
        <f t="shared" si="54"/>
        <v>0.20087938696945251</v>
      </c>
      <c r="K139" s="164">
        <f t="shared" si="55"/>
        <v>29361</v>
      </c>
      <c r="L139" s="164">
        <f t="shared" si="56"/>
        <v>148663</v>
      </c>
      <c r="M139" s="165">
        <f t="shared" ref="M139:M146" si="58">H139/H$8</f>
        <v>2.5407840286975337E-2</v>
      </c>
      <c r="N139" s="166"/>
    </row>
    <row r="140" spans="1:14" s="57" customFormat="1" x14ac:dyDescent="0.25">
      <c r="B140" s="163" t="s">
        <v>118</v>
      </c>
      <c r="C140" s="164">
        <v>45672</v>
      </c>
      <c r="D140" s="164">
        <v>69325</v>
      </c>
      <c r="E140" s="164">
        <v>132461</v>
      </c>
      <c r="F140" s="164">
        <v>181835</v>
      </c>
      <c r="G140" s="164">
        <v>190230</v>
      </c>
      <c r="H140" s="164">
        <v>189850</v>
      </c>
      <c r="I140" s="165">
        <f t="shared" si="57"/>
        <v>-1.9975818745728846E-3</v>
      </c>
      <c r="J140" s="179">
        <f t="shared" si="54"/>
        <v>0.43325205154724777</v>
      </c>
      <c r="K140" s="164">
        <f t="shared" si="55"/>
        <v>-380</v>
      </c>
      <c r="L140" s="164">
        <f t="shared" si="56"/>
        <v>57389</v>
      </c>
      <c r="M140" s="165">
        <f t="shared" si="58"/>
        <v>5.4276451164616546E-3</v>
      </c>
      <c r="N140" s="166"/>
    </row>
    <row r="141" spans="1:14" x14ac:dyDescent="0.25">
      <c r="A141" s="1"/>
      <c r="B141" s="163" t="s">
        <v>121</v>
      </c>
      <c r="C141" s="164">
        <v>42455</v>
      </c>
      <c r="D141" s="164">
        <v>94016</v>
      </c>
      <c r="E141" s="164">
        <v>171222</v>
      </c>
      <c r="F141" s="164">
        <v>162480</v>
      </c>
      <c r="G141" s="164">
        <v>166493</v>
      </c>
      <c r="H141" s="164">
        <v>159618</v>
      </c>
      <c r="I141" s="165">
        <f t="shared" si="57"/>
        <v>-4.1293027334482479E-2</v>
      </c>
      <c r="J141" s="179">
        <f t="shared" si="54"/>
        <v>-6.7771664856151714E-2</v>
      </c>
      <c r="K141" s="164">
        <f t="shared" si="55"/>
        <v>-6875</v>
      </c>
      <c r="L141" s="164">
        <f t="shared" si="56"/>
        <v>-11604</v>
      </c>
      <c r="M141" s="165">
        <f t="shared" si="58"/>
        <v>4.5633387316269492E-3</v>
      </c>
      <c r="N141" s="81"/>
    </row>
    <row r="142" spans="1:14" x14ac:dyDescent="0.25">
      <c r="A142" s="1"/>
      <c r="B142" s="163" t="s">
        <v>128</v>
      </c>
      <c r="C142" s="164">
        <v>8958</v>
      </c>
      <c r="D142" s="164">
        <v>22357</v>
      </c>
      <c r="E142" s="164">
        <v>60881</v>
      </c>
      <c r="F142" s="164">
        <v>79292</v>
      </c>
      <c r="G142" s="164">
        <v>59046</v>
      </c>
      <c r="H142" s="164">
        <v>57091</v>
      </c>
      <c r="I142" s="165">
        <f t="shared" si="57"/>
        <v>-3.3109778816515889E-2</v>
      </c>
      <c r="J142" s="179">
        <f t="shared" si="54"/>
        <v>-6.2252591120382395E-2</v>
      </c>
      <c r="K142" s="164">
        <f t="shared" si="55"/>
        <v>-1955</v>
      </c>
      <c r="L142" s="164">
        <f t="shared" si="56"/>
        <v>-3790</v>
      </c>
      <c r="M142" s="165">
        <f t="shared" si="58"/>
        <v>1.6321816557488139E-3</v>
      </c>
      <c r="N142" s="81"/>
    </row>
    <row r="143" spans="1:14" x14ac:dyDescent="0.25">
      <c r="A143" s="1"/>
      <c r="B143" s="163" t="s">
        <v>124</v>
      </c>
      <c r="C143" s="164">
        <v>12571</v>
      </c>
      <c r="D143" s="164">
        <v>20808</v>
      </c>
      <c r="E143" s="164">
        <v>32138</v>
      </c>
      <c r="F143" s="164">
        <v>41049</v>
      </c>
      <c r="G143" s="164">
        <v>42057</v>
      </c>
      <c r="H143" s="164">
        <v>33352</v>
      </c>
      <c r="I143" s="165">
        <f t="shared" si="57"/>
        <v>-0.2069810019735121</v>
      </c>
      <c r="J143" s="179">
        <f t="shared" si="54"/>
        <v>3.7774597050221015E-2</v>
      </c>
      <c r="K143" s="164">
        <f t="shared" si="55"/>
        <v>-8705</v>
      </c>
      <c r="L143" s="164">
        <f t="shared" si="56"/>
        <v>1214</v>
      </c>
      <c r="M143" s="165">
        <f t="shared" si="58"/>
        <v>9.5350445048316616E-4</v>
      </c>
      <c r="N143" s="81"/>
    </row>
    <row r="144" spans="1:14" x14ac:dyDescent="0.25">
      <c r="A144" s="1"/>
      <c r="B144" s="163" t="s">
        <v>133</v>
      </c>
      <c r="C144" s="164">
        <v>15372</v>
      </c>
      <c r="D144" s="164">
        <v>9958</v>
      </c>
      <c r="E144" s="164">
        <v>24691</v>
      </c>
      <c r="F144" s="164">
        <v>28175</v>
      </c>
      <c r="G144" s="164">
        <v>26046</v>
      </c>
      <c r="H144" s="164">
        <v>26684</v>
      </c>
      <c r="I144" s="165">
        <f t="shared" si="57"/>
        <v>2.4495124011364444E-2</v>
      </c>
      <c r="J144" s="179">
        <f t="shared" si="54"/>
        <v>8.0717670406220909E-2</v>
      </c>
      <c r="K144" s="164">
        <f t="shared" si="55"/>
        <v>638</v>
      </c>
      <c r="L144" s="164">
        <f t="shared" si="56"/>
        <v>1993</v>
      </c>
      <c r="M144" s="165">
        <f t="shared" si="58"/>
        <v>7.6287217428318559E-4</v>
      </c>
      <c r="N144" s="81"/>
    </row>
    <row r="145" spans="1:14" x14ac:dyDescent="0.25">
      <c r="A145" s="162" t="s">
        <v>148</v>
      </c>
      <c r="B145" s="163" t="s">
        <v>136</v>
      </c>
      <c r="C145" s="164">
        <v>29519</v>
      </c>
      <c r="D145" s="164">
        <v>6358</v>
      </c>
      <c r="E145" s="164">
        <v>14264</v>
      </c>
      <c r="F145" s="164">
        <v>21389</v>
      </c>
      <c r="G145" s="164">
        <v>19939</v>
      </c>
      <c r="H145" s="164">
        <v>16759</v>
      </c>
      <c r="I145" s="165">
        <f t="shared" si="57"/>
        <v>-0.15948643362254877</v>
      </c>
      <c r="J145" s="179">
        <f t="shared" si="54"/>
        <v>0.17491587212563098</v>
      </c>
      <c r="K145" s="164">
        <f t="shared" si="55"/>
        <v>-3180</v>
      </c>
      <c r="L145" s="164">
        <f t="shared" si="56"/>
        <v>2495</v>
      </c>
      <c r="M145" s="165">
        <f t="shared" si="58"/>
        <v>4.7912512250082101E-4</v>
      </c>
      <c r="N145" s="81"/>
    </row>
    <row r="146" spans="1:14" x14ac:dyDescent="0.25">
      <c r="A146" s="167" t="s">
        <v>149</v>
      </c>
      <c r="B146" s="168" t="s">
        <v>149</v>
      </c>
      <c r="C146" s="169">
        <f t="shared" ref="C146:H146" si="59">C138-SUM(C139:C145)</f>
        <v>152342</v>
      </c>
      <c r="D146" s="169">
        <f t="shared" si="59"/>
        <v>227190</v>
      </c>
      <c r="E146" s="169">
        <f t="shared" si="59"/>
        <v>472180</v>
      </c>
      <c r="F146" s="169">
        <f t="shared" si="59"/>
        <v>513686</v>
      </c>
      <c r="G146" s="169">
        <f t="shared" si="59"/>
        <v>524192</v>
      </c>
      <c r="H146" s="169">
        <f t="shared" si="59"/>
        <v>518460</v>
      </c>
      <c r="I146" s="170">
        <f t="shared" si="57"/>
        <v>-1.0934924607777341E-2</v>
      </c>
      <c r="J146" s="180">
        <f t="shared" si="54"/>
        <v>9.8013469439620415E-2</v>
      </c>
      <c r="K146" s="169">
        <f>H146-G146</f>
        <v>-5732</v>
      </c>
      <c r="L146" s="169">
        <f t="shared" si="56"/>
        <v>46280</v>
      </c>
      <c r="M146" s="170">
        <f t="shared" si="58"/>
        <v>1.4822317024391411E-2</v>
      </c>
      <c r="N146" s="81"/>
    </row>
    <row r="147" spans="1:14" s="146" customFormat="1" x14ac:dyDescent="0.25"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</row>
    <row r="148" spans="1:14" x14ac:dyDescent="0.25">
      <c r="A148" s="1">
        <v>3</v>
      </c>
      <c r="B148" s="156" t="s">
        <v>73</v>
      </c>
      <c r="C148" s="176">
        <v>20711205</v>
      </c>
      <c r="D148" s="176">
        <v>28127038</v>
      </c>
      <c r="E148" s="176">
        <v>63448755</v>
      </c>
      <c r="F148" s="176">
        <v>69765232</v>
      </c>
      <c r="G148" s="176">
        <v>72907219</v>
      </c>
      <c r="H148" s="176">
        <v>70667483</v>
      </c>
      <c r="I148" s="177">
        <f>IFERROR(H148/G148-1,"-")</f>
        <v>-3.0720359804150554E-2</v>
      </c>
      <c r="J148" s="177">
        <f>IFERROR(H148/E148-1,"-")</f>
        <v>0.11377257126637086</v>
      </c>
      <c r="K148" s="176">
        <f>H148-G148</f>
        <v>-2239736</v>
      </c>
      <c r="L148" s="176">
        <f>H148-E148</f>
        <v>7218728</v>
      </c>
      <c r="M148" s="177">
        <f>H148/H$8</f>
        <v>2.0203214063607429</v>
      </c>
      <c r="N148" s="81"/>
    </row>
    <row r="149" spans="1:14" x14ac:dyDescent="0.25">
      <c r="A149" s="1" t="s">
        <v>101</v>
      </c>
      <c r="B149" s="159" t="s">
        <v>102</v>
      </c>
      <c r="C149" s="160">
        <v>3422341</v>
      </c>
      <c r="D149" s="160">
        <v>5821294</v>
      </c>
      <c r="E149" s="160">
        <v>8564381</v>
      </c>
      <c r="F149" s="160">
        <v>8824899</v>
      </c>
      <c r="G149" s="160">
        <v>8719149</v>
      </c>
      <c r="H149" s="160">
        <v>8545405</v>
      </c>
      <c r="I149" s="161">
        <f>IFERROR(H149/G149-1,"-")</f>
        <v>-1.9926715325085054E-2</v>
      </c>
      <c r="J149" s="178">
        <f t="shared" ref="J149:J160" si="60">IFERROR(H149/E149-1,"-")</f>
        <v>-2.2156884426323131E-3</v>
      </c>
      <c r="K149" s="160">
        <f t="shared" ref="K149:K159" si="61">H149-G149</f>
        <v>-173744</v>
      </c>
      <c r="L149" s="160">
        <f t="shared" ref="L149:L160" si="62">H149-E149</f>
        <v>-18976</v>
      </c>
      <c r="M149" s="161">
        <f>H149/H$8</f>
        <v>0.24430563980214381</v>
      </c>
      <c r="N149" s="81"/>
    </row>
    <row r="150" spans="1:14" x14ac:dyDescent="0.25">
      <c r="A150" s="162" t="s">
        <v>108</v>
      </c>
      <c r="B150" s="163" t="s">
        <v>108</v>
      </c>
      <c r="C150" s="164">
        <v>1174894</v>
      </c>
      <c r="D150" s="164">
        <v>2320179</v>
      </c>
      <c r="E150" s="164">
        <v>2587591</v>
      </c>
      <c r="F150" s="164">
        <v>2859516</v>
      </c>
      <c r="G150" s="164">
        <v>2828657</v>
      </c>
      <c r="H150" s="164">
        <v>2518579</v>
      </c>
      <c r="I150" s="165">
        <f>IFERROR(H150/G150-1,"-")</f>
        <v>-0.1096202190650899</v>
      </c>
      <c r="J150" s="179">
        <f t="shared" si="60"/>
        <v>-2.6670366375520671E-2</v>
      </c>
      <c r="K150" s="164">
        <f t="shared" si="61"/>
        <v>-310078</v>
      </c>
      <c r="L150" s="164">
        <f t="shared" si="62"/>
        <v>-69012</v>
      </c>
      <c r="M150" s="165">
        <f>H150/H$8</f>
        <v>7.2003966340652495E-2</v>
      </c>
      <c r="N150" s="81"/>
    </row>
    <row r="151" spans="1:14" x14ac:dyDescent="0.25">
      <c r="A151" s="162" t="s">
        <v>105</v>
      </c>
      <c r="B151" s="163" t="s">
        <v>105</v>
      </c>
      <c r="C151" s="164">
        <v>2247447</v>
      </c>
      <c r="D151" s="164">
        <v>3501115</v>
      </c>
      <c r="E151" s="164">
        <v>5976790</v>
      </c>
      <c r="F151" s="164">
        <v>5965383</v>
      </c>
      <c r="G151" s="164">
        <v>5890492</v>
      </c>
      <c r="H151" s="164">
        <v>6026826</v>
      </c>
      <c r="I151" s="165">
        <f>IFERROR(H151/G151-1,"-")</f>
        <v>2.3144755989822352E-2</v>
      </c>
      <c r="J151" s="179">
        <f t="shared" si="60"/>
        <v>8.3717179288547161E-3</v>
      </c>
      <c r="K151" s="164">
        <f t="shared" si="61"/>
        <v>136334</v>
      </c>
      <c r="L151" s="164">
        <f t="shared" si="62"/>
        <v>50036</v>
      </c>
      <c r="M151" s="165">
        <f>H151/H$8</f>
        <v>0.17230167346149133</v>
      </c>
      <c r="N151" s="81"/>
    </row>
    <row r="152" spans="1:14" x14ac:dyDescent="0.25">
      <c r="A152" s="1"/>
      <c r="B152" s="159" t="s">
        <v>112</v>
      </c>
      <c r="C152" s="160">
        <v>17288864</v>
      </c>
      <c r="D152" s="160">
        <v>22305744</v>
      </c>
      <c r="E152" s="160">
        <v>54884374</v>
      </c>
      <c r="F152" s="160">
        <v>60940333</v>
      </c>
      <c r="G152" s="160">
        <v>64188070</v>
      </c>
      <c r="H152" s="160">
        <v>62122078</v>
      </c>
      <c r="I152" s="161">
        <f>IFERROR(H152/G152-1,"-")</f>
        <v>-3.2186541829346216E-2</v>
      </c>
      <c r="J152" s="178">
        <f t="shared" si="60"/>
        <v>0.13187185117570976</v>
      </c>
      <c r="K152" s="160">
        <f t="shared" si="61"/>
        <v>-2065992</v>
      </c>
      <c r="L152" s="160">
        <f t="shared" si="62"/>
        <v>7237704</v>
      </c>
      <c r="M152" s="161">
        <f>H152/H$8</f>
        <v>1.7760157665585987</v>
      </c>
      <c r="N152" s="81"/>
    </row>
    <row r="153" spans="1:14" s="57" customFormat="1" x14ac:dyDescent="0.25">
      <c r="B153" s="163" t="s">
        <v>115</v>
      </c>
      <c r="C153" s="164">
        <v>6813394</v>
      </c>
      <c r="D153" s="164">
        <v>6741008</v>
      </c>
      <c r="E153" s="164">
        <v>25451634</v>
      </c>
      <c r="F153" s="164">
        <v>27938117</v>
      </c>
      <c r="G153" s="164">
        <v>29499781</v>
      </c>
      <c r="H153" s="164">
        <v>28631782</v>
      </c>
      <c r="I153" s="165">
        <f t="shared" ref="I153:I160" si="63">IFERROR(H153/G153-1,"-")</f>
        <v>-2.9423913350407616E-2</v>
      </c>
      <c r="J153" s="179">
        <f t="shared" si="60"/>
        <v>0.12494867716548175</v>
      </c>
      <c r="K153" s="164">
        <f t="shared" si="61"/>
        <v>-867999</v>
      </c>
      <c r="L153" s="164">
        <f t="shared" si="62"/>
        <v>3180148</v>
      </c>
      <c r="M153" s="165">
        <f t="shared" ref="M153:M160" si="64">H153/H$8</f>
        <v>0.81855755463731739</v>
      </c>
      <c r="N153" s="166"/>
    </row>
    <row r="154" spans="1:14" s="57" customFormat="1" x14ac:dyDescent="0.25">
      <c r="B154" s="163" t="s">
        <v>118</v>
      </c>
      <c r="C154" s="164">
        <v>2607104</v>
      </c>
      <c r="D154" s="164">
        <v>3683805</v>
      </c>
      <c r="E154" s="164">
        <v>6436991</v>
      </c>
      <c r="F154" s="164">
        <v>7317666</v>
      </c>
      <c r="G154" s="164">
        <v>7622147</v>
      </c>
      <c r="H154" s="164">
        <v>7239954</v>
      </c>
      <c r="I154" s="165">
        <f t="shared" si="63"/>
        <v>-5.0142433621393034E-2</v>
      </c>
      <c r="J154" s="179">
        <f t="shared" si="60"/>
        <v>0.12474197959885291</v>
      </c>
      <c r="K154" s="164">
        <f t="shared" si="61"/>
        <v>-382193</v>
      </c>
      <c r="L154" s="164">
        <f t="shared" si="62"/>
        <v>802963</v>
      </c>
      <c r="M154" s="165">
        <f t="shared" si="64"/>
        <v>0.20698393980251262</v>
      </c>
      <c r="N154" s="166"/>
    </row>
    <row r="155" spans="1:14" x14ac:dyDescent="0.25">
      <c r="A155" s="1"/>
      <c r="B155" s="163" t="s">
        <v>121</v>
      </c>
      <c r="C155" s="164">
        <v>804299</v>
      </c>
      <c r="D155" s="164">
        <v>1658166</v>
      </c>
      <c r="E155" s="164">
        <v>2618114</v>
      </c>
      <c r="F155" s="164">
        <v>3092405</v>
      </c>
      <c r="G155" s="164">
        <v>3253645</v>
      </c>
      <c r="H155" s="164">
        <v>3229183</v>
      </c>
      <c r="I155" s="165">
        <f t="shared" si="63"/>
        <v>-7.5183371265150623E-3</v>
      </c>
      <c r="J155" s="179">
        <f t="shared" si="60"/>
        <v>0.23340045544235277</v>
      </c>
      <c r="K155" s="164">
        <f t="shared" si="61"/>
        <v>-24462</v>
      </c>
      <c r="L155" s="164">
        <f t="shared" si="62"/>
        <v>611069</v>
      </c>
      <c r="M155" s="165">
        <f t="shared" si="64"/>
        <v>9.2319511931056072E-2</v>
      </c>
      <c r="N155" s="81"/>
    </row>
    <row r="156" spans="1:14" x14ac:dyDescent="0.25">
      <c r="A156" s="1"/>
      <c r="B156" s="163" t="s">
        <v>128</v>
      </c>
      <c r="C156" s="164">
        <v>607962</v>
      </c>
      <c r="D156" s="164">
        <v>1388524</v>
      </c>
      <c r="E156" s="164">
        <v>2584972</v>
      </c>
      <c r="F156" s="164">
        <v>2649369</v>
      </c>
      <c r="G156" s="164">
        <v>2767450</v>
      </c>
      <c r="H156" s="164">
        <v>2596681</v>
      </c>
      <c r="I156" s="165">
        <f t="shared" si="63"/>
        <v>-6.1706263889139801E-2</v>
      </c>
      <c r="J156" s="179">
        <f t="shared" si="60"/>
        <v>4.5296428742749306E-3</v>
      </c>
      <c r="K156" s="164">
        <f t="shared" si="61"/>
        <v>-170769</v>
      </c>
      <c r="L156" s="164">
        <f t="shared" si="62"/>
        <v>11709</v>
      </c>
      <c r="M156" s="165">
        <f t="shared" si="64"/>
        <v>7.4236834072471766E-2</v>
      </c>
      <c r="N156" s="81"/>
    </row>
    <row r="157" spans="1:14" x14ac:dyDescent="0.25">
      <c r="A157" s="1"/>
      <c r="B157" s="163" t="s">
        <v>124</v>
      </c>
      <c r="C157" s="164">
        <v>898492</v>
      </c>
      <c r="D157" s="164">
        <v>1466706</v>
      </c>
      <c r="E157" s="164">
        <v>2276593</v>
      </c>
      <c r="F157" s="164">
        <v>2362784</v>
      </c>
      <c r="G157" s="164">
        <v>2430554</v>
      </c>
      <c r="H157" s="164">
        <v>2268686</v>
      </c>
      <c r="I157" s="165">
        <f t="shared" si="63"/>
        <v>-6.659716262218407E-2</v>
      </c>
      <c r="J157" s="179">
        <f t="shared" si="60"/>
        <v>-3.4731724115817375E-3</v>
      </c>
      <c r="K157" s="164">
        <f t="shared" si="61"/>
        <v>-161868</v>
      </c>
      <c r="L157" s="164">
        <f t="shared" si="62"/>
        <v>-7907</v>
      </c>
      <c r="M157" s="165">
        <f t="shared" si="64"/>
        <v>6.4859744475559256E-2</v>
      </c>
      <c r="N157" s="81"/>
    </row>
    <row r="158" spans="1:14" x14ac:dyDescent="0.25">
      <c r="A158" s="1"/>
      <c r="B158" s="163" t="s">
        <v>133</v>
      </c>
      <c r="C158" s="164">
        <v>482408</v>
      </c>
      <c r="D158" s="164">
        <v>384691</v>
      </c>
      <c r="E158" s="164">
        <v>984785</v>
      </c>
      <c r="F158" s="164">
        <v>1051351</v>
      </c>
      <c r="G158" s="164">
        <v>1025843</v>
      </c>
      <c r="H158" s="164">
        <v>994861</v>
      </c>
      <c r="I158" s="165">
        <f t="shared" si="63"/>
        <v>-3.0201502569106586E-2</v>
      </c>
      <c r="J158" s="179">
        <f t="shared" si="60"/>
        <v>1.0231674934122692E-2</v>
      </c>
      <c r="K158" s="164">
        <f t="shared" si="61"/>
        <v>-30982</v>
      </c>
      <c r="L158" s="164">
        <f t="shared" si="62"/>
        <v>10076</v>
      </c>
      <c r="M158" s="165">
        <f t="shared" si="64"/>
        <v>2.8442204099068519E-2</v>
      </c>
      <c r="N158" s="81"/>
    </row>
    <row r="159" spans="1:14" x14ac:dyDescent="0.25">
      <c r="A159" s="162" t="s">
        <v>148</v>
      </c>
      <c r="B159" s="163" t="s">
        <v>136</v>
      </c>
      <c r="C159" s="164">
        <v>713110</v>
      </c>
      <c r="D159" s="164">
        <v>345938</v>
      </c>
      <c r="E159" s="164">
        <v>868845</v>
      </c>
      <c r="F159" s="164">
        <v>1092599</v>
      </c>
      <c r="G159" s="164">
        <v>1064019</v>
      </c>
      <c r="H159" s="164">
        <v>943148</v>
      </c>
      <c r="I159" s="165">
        <f t="shared" si="63"/>
        <v>-0.11359853536450004</v>
      </c>
      <c r="J159" s="179">
        <f t="shared" si="60"/>
        <v>8.5519281344773823E-2</v>
      </c>
      <c r="K159" s="164">
        <f t="shared" si="61"/>
        <v>-120871</v>
      </c>
      <c r="L159" s="164">
        <f t="shared" si="62"/>
        <v>74303</v>
      </c>
      <c r="M159" s="165">
        <f t="shared" si="64"/>
        <v>2.6963774750068878E-2</v>
      </c>
      <c r="N159" s="81"/>
    </row>
    <row r="160" spans="1:14" x14ac:dyDescent="0.25">
      <c r="A160" s="167" t="s">
        <v>149</v>
      </c>
      <c r="B160" s="168" t="s">
        <v>149</v>
      </c>
      <c r="C160" s="169">
        <f t="shared" ref="C160:H160" si="65">C152-SUM(C153:C159)</f>
        <v>4362095</v>
      </c>
      <c r="D160" s="169">
        <f t="shared" si="65"/>
        <v>6636906</v>
      </c>
      <c r="E160" s="169">
        <f t="shared" si="65"/>
        <v>13662440</v>
      </c>
      <c r="F160" s="169">
        <f t="shared" si="65"/>
        <v>15436042</v>
      </c>
      <c r="G160" s="169">
        <f t="shared" si="65"/>
        <v>16524631</v>
      </c>
      <c r="H160" s="169">
        <f t="shared" si="65"/>
        <v>16217783</v>
      </c>
      <c r="I160" s="170">
        <f t="shared" si="63"/>
        <v>-1.8569128714583716E-2</v>
      </c>
      <c r="J160" s="180">
        <f t="shared" si="60"/>
        <v>0.18703416080875734</v>
      </c>
      <c r="K160" s="169">
        <f>H160-G160</f>
        <v>-306848</v>
      </c>
      <c r="L160" s="169">
        <f t="shared" si="62"/>
        <v>2555343</v>
      </c>
      <c r="M160" s="170">
        <f t="shared" si="64"/>
        <v>0.46365220279054431</v>
      </c>
      <c r="N160" s="81"/>
    </row>
    <row r="161" spans="2:16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</row>
    <row r="162" spans="2:16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</row>
  </sheetData>
  <mergeCells count="1">
    <mergeCell ref="B4:M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B043-14A9-4F3C-81D3-629C2BA932ED}">
  <sheetPr>
    <tabColor theme="3" tint="0.39997558519241921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1A0A-01C8-4126-87E5-269BC14C243E}">
  <sheetPr>
    <tabColor theme="8" tint="0.59999389629810485"/>
  </sheetPr>
  <dimension ref="B1:P220"/>
  <sheetViews>
    <sheetView showGridLines="0" zoomScaleNormal="100" workbookViewId="0">
      <selection activeCell="D25" sqref="D25"/>
    </sheetView>
  </sheetViews>
  <sheetFormatPr baseColWidth="10" defaultColWidth="11.42578125" defaultRowHeight="15" x14ac:dyDescent="0.25"/>
  <cols>
    <col min="2" max="2" width="11.42578125" customWidth="1"/>
    <col min="3" max="3" width="16.85546875" customWidth="1"/>
    <col min="4" max="4" width="26.85546875" customWidth="1"/>
    <col min="5" max="5" width="11.5703125" customWidth="1"/>
  </cols>
  <sheetData>
    <row r="1" spans="2:16" x14ac:dyDescent="0.25">
      <c r="D1" s="292" t="s">
        <v>42</v>
      </c>
      <c r="E1" s="292"/>
      <c r="F1" s="292"/>
      <c r="G1" s="292"/>
      <c r="H1" s="292"/>
      <c r="I1" s="292"/>
      <c r="J1" s="292"/>
      <c r="K1" s="292"/>
      <c r="L1" s="292"/>
    </row>
    <row r="2" spans="2:16" x14ac:dyDescent="0.25">
      <c r="D2" s="292"/>
      <c r="E2" s="292"/>
      <c r="F2" s="292"/>
      <c r="G2" s="292"/>
      <c r="H2" s="292"/>
      <c r="I2" s="292"/>
      <c r="J2" s="292"/>
      <c r="K2" s="292"/>
      <c r="L2" s="292"/>
    </row>
    <row r="4" spans="2:16" ht="21.75" customHeight="1" thickBot="1" x14ac:dyDescent="0.3">
      <c r="C4" s="66" t="s">
        <v>43</v>
      </c>
      <c r="D4" s="66"/>
      <c r="E4" s="66"/>
      <c r="F4" s="66"/>
      <c r="G4" s="66"/>
      <c r="H4" s="66"/>
      <c r="I4" s="66"/>
      <c r="J4" s="66"/>
      <c r="K4" s="66"/>
      <c r="L4" s="66"/>
    </row>
    <row r="5" spans="2:16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6" ht="30" x14ac:dyDescent="0.25">
      <c r="B6" s="4"/>
      <c r="C6" s="4"/>
      <c r="D6" s="4"/>
      <c r="E6" s="13" t="s">
        <v>228</v>
      </c>
      <c r="F6" s="13" t="s">
        <v>229</v>
      </c>
      <c r="G6" s="13" t="s">
        <v>230</v>
      </c>
      <c r="H6" s="13" t="s">
        <v>231</v>
      </c>
      <c r="I6" s="13" t="s">
        <v>232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mayo 2026</v>
      </c>
    </row>
    <row r="7" spans="2:16" ht="15" customHeight="1" x14ac:dyDescent="0.25">
      <c r="B7" s="289" t="s">
        <v>44</v>
      </c>
      <c r="C7" s="284" t="s">
        <v>8</v>
      </c>
      <c r="D7" s="67" t="s">
        <v>45</v>
      </c>
      <c r="E7" s="68">
        <v>379380</v>
      </c>
      <c r="F7" s="68">
        <v>391272</v>
      </c>
      <c r="G7" s="68">
        <v>451281</v>
      </c>
      <c r="H7" s="68">
        <v>445383</v>
      </c>
      <c r="I7" s="68">
        <v>440182</v>
      </c>
      <c r="J7" s="69">
        <f>I7/H7-1</f>
        <v>-1.1677589849635073E-2</v>
      </c>
      <c r="K7" s="68">
        <f>I7-H7</f>
        <v>-5201</v>
      </c>
      <c r="L7" s="69">
        <f>I7/$I$7</f>
        <v>1</v>
      </c>
      <c r="P7" s="70"/>
    </row>
    <row r="8" spans="2:16" ht="15" customHeight="1" x14ac:dyDescent="0.25">
      <c r="B8" s="277"/>
      <c r="C8" s="279"/>
      <c r="D8" s="15" t="s">
        <v>46</v>
      </c>
      <c r="E8" s="16">
        <v>145846</v>
      </c>
      <c r="F8" s="16">
        <v>150325</v>
      </c>
      <c r="G8" s="16">
        <v>161561</v>
      </c>
      <c r="H8" s="16">
        <v>153212</v>
      </c>
      <c r="I8" s="16">
        <v>152475</v>
      </c>
      <c r="J8" s="17">
        <f t="shared" ref="J8:J63" si="0">I8/H8-1</f>
        <v>-4.8103281727279734E-3</v>
      </c>
      <c r="K8" s="16">
        <f t="shared" ref="K8:K50" si="1">I8-H8</f>
        <v>-737</v>
      </c>
      <c r="L8" s="18">
        <f t="shared" ref="L8:L17" si="2">I8/$I$7</f>
        <v>0.34639081107360137</v>
      </c>
      <c r="P8" s="70"/>
    </row>
    <row r="9" spans="2:16" x14ac:dyDescent="0.25">
      <c r="B9" s="277"/>
      <c r="C9" s="279"/>
      <c r="D9" s="19" t="s">
        <v>47</v>
      </c>
      <c r="E9" s="20">
        <v>97379</v>
      </c>
      <c r="F9" s="20">
        <v>96632</v>
      </c>
      <c r="G9" s="20">
        <v>110622</v>
      </c>
      <c r="H9" s="20">
        <v>116586</v>
      </c>
      <c r="I9" s="20">
        <v>119472</v>
      </c>
      <c r="J9" s="62">
        <f t="shared" si="0"/>
        <v>2.4754258658844064E-2</v>
      </c>
      <c r="K9" s="20">
        <f t="shared" si="1"/>
        <v>2886</v>
      </c>
      <c r="L9" s="63">
        <f t="shared" si="2"/>
        <v>0.27141500561131532</v>
      </c>
      <c r="P9" s="70"/>
    </row>
    <row r="10" spans="2:16" x14ac:dyDescent="0.25">
      <c r="B10" s="277"/>
      <c r="C10" s="279"/>
      <c r="D10" s="19" t="s">
        <v>48</v>
      </c>
      <c r="E10" s="20">
        <v>2392</v>
      </c>
      <c r="F10" s="20">
        <v>3611</v>
      </c>
      <c r="G10" s="20">
        <v>1870</v>
      </c>
      <c r="H10" s="20">
        <v>2625</v>
      </c>
      <c r="I10" s="20">
        <v>3872</v>
      </c>
      <c r="J10" s="62">
        <f t="shared" si="0"/>
        <v>0.47504761904761894</v>
      </c>
      <c r="K10" s="20">
        <f t="shared" si="1"/>
        <v>1247</v>
      </c>
      <c r="L10" s="63">
        <f t="shared" si="2"/>
        <v>8.7963615050138354E-3</v>
      </c>
      <c r="P10" s="70"/>
    </row>
    <row r="11" spans="2:16" x14ac:dyDescent="0.25">
      <c r="B11" s="277"/>
      <c r="C11" s="279"/>
      <c r="D11" s="19" t="s">
        <v>49</v>
      </c>
      <c r="E11" s="20">
        <v>12688</v>
      </c>
      <c r="F11" s="20">
        <v>7550</v>
      </c>
      <c r="G11" s="20">
        <v>22267</v>
      </c>
      <c r="H11" s="20">
        <v>16341</v>
      </c>
      <c r="I11" s="20">
        <v>14916</v>
      </c>
      <c r="J11" s="62">
        <f t="shared" si="0"/>
        <v>-8.7203965485588397E-2</v>
      </c>
      <c r="K11" s="20">
        <f t="shared" si="1"/>
        <v>-1425</v>
      </c>
      <c r="L11" s="63">
        <f t="shared" si="2"/>
        <v>3.3885983524996478E-2</v>
      </c>
      <c r="P11" s="70"/>
    </row>
    <row r="12" spans="2:16" x14ac:dyDescent="0.25">
      <c r="B12" s="277"/>
      <c r="C12" s="279"/>
      <c r="D12" s="19" t="s">
        <v>50</v>
      </c>
      <c r="E12" s="20">
        <v>53595</v>
      </c>
      <c r="F12" s="20">
        <v>58098</v>
      </c>
      <c r="G12" s="20">
        <v>77065</v>
      </c>
      <c r="H12" s="20">
        <v>77025</v>
      </c>
      <c r="I12" s="20">
        <v>72112</v>
      </c>
      <c r="J12" s="62">
        <f t="shared" si="0"/>
        <v>-6.3784485556637405E-2</v>
      </c>
      <c r="K12" s="20">
        <f t="shared" si="1"/>
        <v>-4913</v>
      </c>
      <c r="L12" s="63">
        <f t="shared" si="2"/>
        <v>0.16382314588056759</v>
      </c>
      <c r="P12" s="70"/>
    </row>
    <row r="13" spans="2:16" x14ac:dyDescent="0.25">
      <c r="B13" s="277"/>
      <c r="C13" s="279"/>
      <c r="D13" s="19" t="s">
        <v>51</v>
      </c>
      <c r="E13" s="20">
        <v>3632</v>
      </c>
      <c r="F13" s="20">
        <v>5013</v>
      </c>
      <c r="G13" s="20">
        <v>4992</v>
      </c>
      <c r="H13" s="20">
        <v>4998</v>
      </c>
      <c r="I13" s="20">
        <v>5708</v>
      </c>
      <c r="J13" s="62">
        <f t="shared" si="0"/>
        <v>0.1420568227290917</v>
      </c>
      <c r="K13" s="20">
        <f t="shared" si="1"/>
        <v>710</v>
      </c>
      <c r="L13" s="63">
        <f t="shared" si="2"/>
        <v>1.2967363499643329E-2</v>
      </c>
      <c r="P13" s="70"/>
    </row>
    <row r="14" spans="2:16" x14ac:dyDescent="0.25">
      <c r="B14" s="277"/>
      <c r="C14" s="279"/>
      <c r="D14" s="19" t="s">
        <v>52</v>
      </c>
      <c r="E14" s="20">
        <v>15949</v>
      </c>
      <c r="F14" s="20">
        <v>20694</v>
      </c>
      <c r="G14" s="20">
        <v>21715</v>
      </c>
      <c r="H14" s="20">
        <v>23114</v>
      </c>
      <c r="I14" s="20">
        <v>19951</v>
      </c>
      <c r="J14" s="62">
        <f t="shared" si="0"/>
        <v>-0.13684347148914078</v>
      </c>
      <c r="K14" s="20">
        <f t="shared" si="1"/>
        <v>-3163</v>
      </c>
      <c r="L14" s="63">
        <f t="shared" si="2"/>
        <v>4.5324433984124751E-2</v>
      </c>
      <c r="P14" s="70"/>
    </row>
    <row r="15" spans="2:16" x14ac:dyDescent="0.25">
      <c r="B15" s="277"/>
      <c r="C15" s="279"/>
      <c r="D15" s="19" t="s">
        <v>53</v>
      </c>
      <c r="E15" s="20">
        <v>18214</v>
      </c>
      <c r="F15" s="20">
        <v>17881</v>
      </c>
      <c r="G15" s="20">
        <v>17439</v>
      </c>
      <c r="H15" s="20">
        <v>22620</v>
      </c>
      <c r="I15" s="20">
        <v>20399</v>
      </c>
      <c r="J15" s="62">
        <f t="shared" si="0"/>
        <v>-9.818744473916885E-2</v>
      </c>
      <c r="K15" s="20">
        <f t="shared" si="1"/>
        <v>-2221</v>
      </c>
      <c r="L15" s="63">
        <f t="shared" si="2"/>
        <v>4.6342194819415608E-2</v>
      </c>
      <c r="P15" s="70"/>
    </row>
    <row r="16" spans="2:16" x14ac:dyDescent="0.25">
      <c r="B16" s="277"/>
      <c r="C16" s="279"/>
      <c r="D16" s="19" t="s">
        <v>54</v>
      </c>
      <c r="E16" s="20">
        <v>20251</v>
      </c>
      <c r="F16" s="20">
        <v>21547</v>
      </c>
      <c r="G16" s="20">
        <v>23449</v>
      </c>
      <c r="H16" s="20">
        <v>19536</v>
      </c>
      <c r="I16" s="20">
        <v>23254</v>
      </c>
      <c r="J16" s="62">
        <f t="shared" si="0"/>
        <v>0.19031531531531543</v>
      </c>
      <c r="K16" s="20">
        <f t="shared" si="1"/>
        <v>3718</v>
      </c>
      <c r="L16" s="63">
        <f t="shared" si="2"/>
        <v>5.2828148356816047E-2</v>
      </c>
      <c r="P16" s="70"/>
    </row>
    <row r="17" spans="2:16" x14ac:dyDescent="0.25">
      <c r="B17" s="277"/>
      <c r="C17" s="280"/>
      <c r="D17" s="23" t="s">
        <v>55</v>
      </c>
      <c r="E17" s="71">
        <v>9434</v>
      </c>
      <c r="F17" s="71">
        <v>9921</v>
      </c>
      <c r="G17" s="71">
        <v>10301</v>
      </c>
      <c r="H17" s="71">
        <v>9326</v>
      </c>
      <c r="I17" s="71">
        <v>8023</v>
      </c>
      <c r="J17" s="25">
        <f t="shared" si="0"/>
        <v>-0.13971692043748662</v>
      </c>
      <c r="K17" s="71">
        <f t="shared" si="1"/>
        <v>-1303</v>
      </c>
      <c r="L17" s="47">
        <f t="shared" si="2"/>
        <v>1.8226551744505683E-2</v>
      </c>
      <c r="P17" s="70"/>
    </row>
    <row r="18" spans="2:16" x14ac:dyDescent="0.25">
      <c r="B18" s="277"/>
      <c r="C18" s="281" t="s">
        <v>18</v>
      </c>
      <c r="D18" s="67" t="s">
        <v>45</v>
      </c>
      <c r="E18" s="68">
        <v>442696</v>
      </c>
      <c r="F18" s="68">
        <v>458991</v>
      </c>
      <c r="G18" s="68">
        <v>524287</v>
      </c>
      <c r="H18" s="68">
        <v>512690</v>
      </c>
      <c r="I18" s="68">
        <v>505378</v>
      </c>
      <c r="J18" s="69">
        <f t="shared" si="0"/>
        <v>-1.4262029686555211E-2</v>
      </c>
      <c r="K18" s="68">
        <f t="shared" si="1"/>
        <v>-7312</v>
      </c>
      <c r="L18" s="69">
        <f t="shared" ref="L18:L19" si="3">I18/$I$18</f>
        <v>1</v>
      </c>
    </row>
    <row r="19" spans="2:16" x14ac:dyDescent="0.25">
      <c r="B19" s="277"/>
      <c r="C19" s="282"/>
      <c r="D19" s="26" t="s">
        <v>46</v>
      </c>
      <c r="E19" s="27">
        <v>173757</v>
      </c>
      <c r="F19" s="27">
        <v>180265</v>
      </c>
      <c r="G19" s="27">
        <v>191773</v>
      </c>
      <c r="H19" s="27">
        <v>179959</v>
      </c>
      <c r="I19" s="27">
        <v>179117</v>
      </c>
      <c r="J19" s="28">
        <f t="shared" si="0"/>
        <v>-4.6788435143561014E-3</v>
      </c>
      <c r="K19" s="27">
        <f t="shared" si="1"/>
        <v>-842</v>
      </c>
      <c r="L19" s="18">
        <f t="shared" si="3"/>
        <v>0.3544218387029115</v>
      </c>
    </row>
    <row r="20" spans="2:16" x14ac:dyDescent="0.25">
      <c r="B20" s="277"/>
      <c r="C20" s="282"/>
      <c r="D20" s="4" t="s">
        <v>47</v>
      </c>
      <c r="E20" s="29">
        <v>114893</v>
      </c>
      <c r="F20" s="29">
        <v>115342</v>
      </c>
      <c r="G20" s="29">
        <v>130601</v>
      </c>
      <c r="H20" s="29">
        <v>135429</v>
      </c>
      <c r="I20" s="29">
        <v>137806</v>
      </c>
      <c r="J20" s="72">
        <f t="shared" si="0"/>
        <v>1.7551632220573099E-2</v>
      </c>
      <c r="K20" s="29">
        <f t="shared" si="1"/>
        <v>2377</v>
      </c>
      <c r="L20" s="63">
        <f>I20/$I$18</f>
        <v>0.27267906398774777</v>
      </c>
    </row>
    <row r="21" spans="2:16" x14ac:dyDescent="0.25">
      <c r="B21" s="277"/>
      <c r="C21" s="282"/>
      <c r="D21" s="4" t="s">
        <v>48</v>
      </c>
      <c r="E21" s="29">
        <v>2720</v>
      </c>
      <c r="F21" s="29">
        <v>3840</v>
      </c>
      <c r="G21" s="29">
        <v>2122</v>
      </c>
      <c r="H21" s="29">
        <v>2937</v>
      </c>
      <c r="I21" s="29">
        <v>4079</v>
      </c>
      <c r="J21" s="72">
        <f t="shared" si="0"/>
        <v>0.38883214164113045</v>
      </c>
      <c r="K21" s="29">
        <f t="shared" si="1"/>
        <v>1142</v>
      </c>
      <c r="L21" s="63">
        <f t="shared" ref="L21:L28" si="4">I21/$I$18</f>
        <v>8.0711863199426966E-3</v>
      </c>
    </row>
    <row r="22" spans="2:16" x14ac:dyDescent="0.25">
      <c r="B22" s="277"/>
      <c r="C22" s="282"/>
      <c r="D22" s="4" t="s">
        <v>49</v>
      </c>
      <c r="E22" s="29">
        <v>14291</v>
      </c>
      <c r="F22" s="29">
        <v>8776</v>
      </c>
      <c r="G22" s="29">
        <v>25329</v>
      </c>
      <c r="H22" s="29">
        <v>18520</v>
      </c>
      <c r="I22" s="29">
        <v>16752</v>
      </c>
      <c r="J22" s="72">
        <f t="shared" si="0"/>
        <v>-9.5464362850971929E-2</v>
      </c>
      <c r="K22" s="29">
        <f t="shared" si="1"/>
        <v>-1768</v>
      </c>
      <c r="L22" s="63">
        <f t="shared" si="4"/>
        <v>3.314746585723953E-2</v>
      </c>
    </row>
    <row r="23" spans="2:16" x14ac:dyDescent="0.25">
      <c r="B23" s="277"/>
      <c r="C23" s="282"/>
      <c r="D23" s="4" t="s">
        <v>50</v>
      </c>
      <c r="E23" s="29">
        <v>61056</v>
      </c>
      <c r="F23" s="29">
        <v>66758</v>
      </c>
      <c r="G23" s="29">
        <v>86719</v>
      </c>
      <c r="H23" s="29">
        <v>86940</v>
      </c>
      <c r="I23" s="29">
        <v>81047</v>
      </c>
      <c r="J23" s="72">
        <f t="shared" si="0"/>
        <v>-6.778237865194392E-2</v>
      </c>
      <c r="K23" s="29">
        <f t="shared" si="1"/>
        <v>-5893</v>
      </c>
      <c r="L23" s="63">
        <f t="shared" si="4"/>
        <v>0.16036907028006758</v>
      </c>
    </row>
    <row r="24" spans="2:16" x14ac:dyDescent="0.25">
      <c r="B24" s="277"/>
      <c r="C24" s="282"/>
      <c r="D24" s="4" t="s">
        <v>51</v>
      </c>
      <c r="E24" s="29">
        <v>3819</v>
      </c>
      <c r="F24" s="29">
        <v>5279</v>
      </c>
      <c r="G24" s="29">
        <v>5198</v>
      </c>
      <c r="H24" s="29">
        <v>5248</v>
      </c>
      <c r="I24" s="29">
        <v>5947</v>
      </c>
      <c r="J24" s="72">
        <f t="shared" si="0"/>
        <v>0.13319359756097571</v>
      </c>
      <c r="K24" s="29">
        <f t="shared" si="1"/>
        <v>699</v>
      </c>
      <c r="L24" s="63">
        <f t="shared" si="4"/>
        <v>1.1767429527996866E-2</v>
      </c>
    </row>
    <row r="25" spans="2:16" x14ac:dyDescent="0.25">
      <c r="B25" s="277"/>
      <c r="C25" s="282"/>
      <c r="D25" s="4" t="s">
        <v>52</v>
      </c>
      <c r="E25" s="29">
        <v>18718</v>
      </c>
      <c r="F25" s="29">
        <v>23616</v>
      </c>
      <c r="G25" s="29">
        <v>24885</v>
      </c>
      <c r="H25" s="29">
        <v>26096</v>
      </c>
      <c r="I25" s="29">
        <v>22921</v>
      </c>
      <c r="J25" s="72">
        <f t="shared" si="0"/>
        <v>-0.12166615573267936</v>
      </c>
      <c r="K25" s="29">
        <f t="shared" si="1"/>
        <v>-3175</v>
      </c>
      <c r="L25" s="63">
        <f t="shared" si="4"/>
        <v>4.5354170541653971E-2</v>
      </c>
    </row>
    <row r="26" spans="2:16" x14ac:dyDescent="0.25">
      <c r="B26" s="277"/>
      <c r="C26" s="282"/>
      <c r="D26" s="4" t="s">
        <v>53</v>
      </c>
      <c r="E26" s="29">
        <v>19142</v>
      </c>
      <c r="F26" s="29">
        <v>18563</v>
      </c>
      <c r="G26" s="29">
        <v>18107</v>
      </c>
      <c r="H26" s="29">
        <v>23181</v>
      </c>
      <c r="I26" s="29">
        <v>21347</v>
      </c>
      <c r="J26" s="72">
        <f t="shared" si="0"/>
        <v>-7.9116517837884426E-2</v>
      </c>
      <c r="K26" s="29">
        <f t="shared" si="1"/>
        <v>-1834</v>
      </c>
      <c r="L26" s="63">
        <f t="shared" si="4"/>
        <v>4.2239670108314961E-2</v>
      </c>
    </row>
    <row r="27" spans="2:16" x14ac:dyDescent="0.25">
      <c r="B27" s="277"/>
      <c r="C27" s="282"/>
      <c r="D27" s="4" t="s">
        <v>54</v>
      </c>
      <c r="E27" s="29">
        <v>23721</v>
      </c>
      <c r="F27" s="29">
        <v>25208</v>
      </c>
      <c r="G27" s="29">
        <v>27847</v>
      </c>
      <c r="H27" s="29">
        <v>23331</v>
      </c>
      <c r="I27" s="29">
        <v>27263</v>
      </c>
      <c r="J27" s="30">
        <f t="shared" si="0"/>
        <v>0.1685311388281685</v>
      </c>
      <c r="K27" s="29">
        <f t="shared" si="1"/>
        <v>3932</v>
      </c>
      <c r="L27" s="31">
        <f t="shared" si="4"/>
        <v>5.3945759411767033E-2</v>
      </c>
    </row>
    <row r="28" spans="2:16" x14ac:dyDescent="0.25">
      <c r="B28" s="277"/>
      <c r="C28" s="283"/>
      <c r="D28" s="32" t="s">
        <v>55</v>
      </c>
      <c r="E28" s="73">
        <v>10579</v>
      </c>
      <c r="F28" s="73">
        <v>11344</v>
      </c>
      <c r="G28" s="73">
        <v>11706</v>
      </c>
      <c r="H28" s="73">
        <v>11049</v>
      </c>
      <c r="I28" s="73">
        <v>9099</v>
      </c>
      <c r="J28" s="34">
        <f t="shared" si="0"/>
        <v>-0.17648655986967143</v>
      </c>
      <c r="K28" s="73">
        <f t="shared" si="1"/>
        <v>-1950</v>
      </c>
      <c r="L28" s="74">
        <f t="shared" si="4"/>
        <v>1.8004345262358078E-2</v>
      </c>
    </row>
    <row r="29" spans="2:16" x14ac:dyDescent="0.25">
      <c r="B29" s="277"/>
      <c r="C29" s="284" t="s">
        <v>21</v>
      </c>
      <c r="D29" s="67" t="s">
        <v>45</v>
      </c>
      <c r="E29" s="68">
        <v>2369938</v>
      </c>
      <c r="F29" s="68">
        <v>2470513</v>
      </c>
      <c r="G29" s="68">
        <v>2761397</v>
      </c>
      <c r="H29" s="68">
        <v>2610424</v>
      </c>
      <c r="I29" s="68">
        <v>2553088</v>
      </c>
      <c r="J29" s="69">
        <f t="shared" si="0"/>
        <v>-2.19642479535892E-2</v>
      </c>
      <c r="K29" s="68">
        <f t="shared" si="1"/>
        <v>-57336</v>
      </c>
      <c r="L29" s="69">
        <f t="shared" ref="L29:L30" si="5">I29/$I$29</f>
        <v>1</v>
      </c>
    </row>
    <row r="30" spans="2:16" x14ac:dyDescent="0.25">
      <c r="B30" s="277"/>
      <c r="C30" s="279"/>
      <c r="D30" s="15" t="s">
        <v>46</v>
      </c>
      <c r="E30" s="16">
        <v>995707</v>
      </c>
      <c r="F30" s="16">
        <v>1038688</v>
      </c>
      <c r="G30" s="16">
        <v>1088673</v>
      </c>
      <c r="H30" s="16">
        <v>990589</v>
      </c>
      <c r="I30" s="16">
        <v>1007222</v>
      </c>
      <c r="J30" s="17">
        <f t="shared" si="0"/>
        <v>1.6791020291967662E-2</v>
      </c>
      <c r="K30" s="16">
        <f t="shared" si="1"/>
        <v>16633</v>
      </c>
      <c r="L30" s="18">
        <f t="shared" si="5"/>
        <v>0.39451127419031384</v>
      </c>
    </row>
    <row r="31" spans="2:16" x14ac:dyDescent="0.25">
      <c r="B31" s="277"/>
      <c r="C31" s="279"/>
      <c r="D31" s="19" t="s">
        <v>47</v>
      </c>
      <c r="E31" s="20">
        <v>653261</v>
      </c>
      <c r="F31" s="20">
        <v>671021</v>
      </c>
      <c r="G31" s="20">
        <v>746827</v>
      </c>
      <c r="H31" s="20">
        <v>741128</v>
      </c>
      <c r="I31" s="20">
        <v>735703</v>
      </c>
      <c r="J31" s="62">
        <f>I31/H31-1</f>
        <v>-7.3199231441801738E-3</v>
      </c>
      <c r="K31" s="20">
        <f t="shared" si="1"/>
        <v>-5425</v>
      </c>
      <c r="L31" s="63">
        <f>I31/$I$29</f>
        <v>0.28816202183395168</v>
      </c>
    </row>
    <row r="32" spans="2:16" x14ac:dyDescent="0.25">
      <c r="B32" s="277"/>
      <c r="C32" s="279"/>
      <c r="D32" s="19" t="s">
        <v>48</v>
      </c>
      <c r="E32" s="20">
        <v>11098</v>
      </c>
      <c r="F32" s="20">
        <v>10740</v>
      </c>
      <c r="G32" s="20">
        <v>7817</v>
      </c>
      <c r="H32" s="20">
        <v>10049</v>
      </c>
      <c r="I32" s="20">
        <v>10860</v>
      </c>
      <c r="J32" s="62">
        <f t="shared" ref="J32:J41" si="6">I32/H32-1</f>
        <v>8.0704547716190733E-2</v>
      </c>
      <c r="K32" s="20">
        <f t="shared" si="1"/>
        <v>811</v>
      </c>
      <c r="L32" s="63">
        <f t="shared" ref="L32:L39" si="7">I32/$I$29</f>
        <v>4.2536724155219094E-3</v>
      </c>
    </row>
    <row r="33" spans="2:12" x14ac:dyDescent="0.25">
      <c r="B33" s="277"/>
      <c r="C33" s="279"/>
      <c r="D33" s="19" t="s">
        <v>49</v>
      </c>
      <c r="E33" s="20">
        <v>68461</v>
      </c>
      <c r="F33" s="20">
        <v>41121</v>
      </c>
      <c r="G33" s="20">
        <v>124784</v>
      </c>
      <c r="H33" s="20">
        <v>84984</v>
      </c>
      <c r="I33" s="20">
        <v>79290</v>
      </c>
      <c r="J33" s="62">
        <f t="shared" si="6"/>
        <v>-6.7000847218299908E-2</v>
      </c>
      <c r="K33" s="20">
        <f t="shared" si="1"/>
        <v>-5694</v>
      </c>
      <c r="L33" s="63">
        <f t="shared" si="7"/>
        <v>3.1056508823824325E-2</v>
      </c>
    </row>
    <row r="34" spans="2:12" x14ac:dyDescent="0.25">
      <c r="B34" s="277"/>
      <c r="C34" s="279"/>
      <c r="D34" s="19" t="s">
        <v>50</v>
      </c>
      <c r="E34" s="20">
        <v>310799</v>
      </c>
      <c r="F34" s="20">
        <v>340598</v>
      </c>
      <c r="G34" s="20">
        <v>405702</v>
      </c>
      <c r="H34" s="20">
        <v>405133</v>
      </c>
      <c r="I34" s="20">
        <v>370106</v>
      </c>
      <c r="J34" s="62">
        <f t="shared" si="6"/>
        <v>-8.6458027363853329E-2</v>
      </c>
      <c r="K34" s="20">
        <f t="shared" si="1"/>
        <v>-35027</v>
      </c>
      <c r="L34" s="63">
        <f t="shared" si="7"/>
        <v>0.14496405920986663</v>
      </c>
    </row>
    <row r="35" spans="2:12" x14ac:dyDescent="0.25">
      <c r="B35" s="277"/>
      <c r="C35" s="279"/>
      <c r="D35" s="19" t="s">
        <v>51</v>
      </c>
      <c r="E35" s="20">
        <v>10085</v>
      </c>
      <c r="F35" s="20">
        <v>12793</v>
      </c>
      <c r="G35" s="20">
        <v>12513</v>
      </c>
      <c r="H35" s="20">
        <v>13411</v>
      </c>
      <c r="I35" s="20">
        <v>12140</v>
      </c>
      <c r="J35" s="62">
        <f t="shared" si="6"/>
        <v>-9.4772947580344491E-2</v>
      </c>
      <c r="K35" s="20">
        <f t="shared" si="1"/>
        <v>-1271</v>
      </c>
      <c r="L35" s="63">
        <f t="shared" si="7"/>
        <v>4.755026070390053E-3</v>
      </c>
    </row>
    <row r="36" spans="2:12" x14ac:dyDescent="0.25">
      <c r="B36" s="277"/>
      <c r="C36" s="279"/>
      <c r="D36" s="19" t="s">
        <v>52</v>
      </c>
      <c r="E36" s="20">
        <v>104052</v>
      </c>
      <c r="F36" s="20">
        <v>111302</v>
      </c>
      <c r="G36" s="20">
        <v>117998</v>
      </c>
      <c r="H36" s="20">
        <v>115884</v>
      </c>
      <c r="I36" s="20">
        <v>101917</v>
      </c>
      <c r="J36" s="62">
        <f t="shared" si="6"/>
        <v>-0.12052569811190506</v>
      </c>
      <c r="K36" s="20">
        <f t="shared" si="1"/>
        <v>-13967</v>
      </c>
      <c r="L36" s="63">
        <f t="shared" si="7"/>
        <v>3.9919109721247369E-2</v>
      </c>
    </row>
    <row r="37" spans="2:12" x14ac:dyDescent="0.25">
      <c r="B37" s="277"/>
      <c r="C37" s="279"/>
      <c r="D37" s="19" t="s">
        <v>53</v>
      </c>
      <c r="E37" s="20">
        <v>44866</v>
      </c>
      <c r="F37" s="20">
        <v>42611</v>
      </c>
      <c r="G37" s="20">
        <v>38316</v>
      </c>
      <c r="H37" s="20">
        <v>45582</v>
      </c>
      <c r="I37" s="20">
        <v>46526</v>
      </c>
      <c r="J37" s="62">
        <f t="shared" si="6"/>
        <v>2.0709929358079915E-2</v>
      </c>
      <c r="K37" s="20">
        <f t="shared" si="1"/>
        <v>944</v>
      </c>
      <c r="L37" s="63">
        <f t="shared" si="7"/>
        <v>1.8223421989371304E-2</v>
      </c>
    </row>
    <row r="38" spans="2:12" x14ac:dyDescent="0.25">
      <c r="B38" s="277"/>
      <c r="C38" s="279"/>
      <c r="D38" s="19" t="s">
        <v>54</v>
      </c>
      <c r="E38" s="20">
        <v>125910</v>
      </c>
      <c r="F38" s="20">
        <v>140451</v>
      </c>
      <c r="G38" s="20">
        <v>159924</v>
      </c>
      <c r="H38" s="20">
        <v>143215</v>
      </c>
      <c r="I38" s="20">
        <v>146616</v>
      </c>
      <c r="J38" s="21">
        <f t="shared" si="6"/>
        <v>2.3747512481234523E-2</v>
      </c>
      <c r="K38" s="20">
        <f t="shared" si="1"/>
        <v>3401</v>
      </c>
      <c r="L38" s="22">
        <f t="shared" si="7"/>
        <v>5.7426927704802969E-2</v>
      </c>
    </row>
    <row r="39" spans="2:12" x14ac:dyDescent="0.25">
      <c r="B39" s="277"/>
      <c r="C39" s="280"/>
      <c r="D39" s="23" t="s">
        <v>55</v>
      </c>
      <c r="E39" s="71">
        <v>45699</v>
      </c>
      <c r="F39" s="71">
        <v>61188</v>
      </c>
      <c r="G39" s="71">
        <v>58843</v>
      </c>
      <c r="H39" s="71">
        <v>60449</v>
      </c>
      <c r="I39" s="71">
        <v>42708</v>
      </c>
      <c r="J39" s="25">
        <f t="shared" si="6"/>
        <v>-0.29348707174643085</v>
      </c>
      <c r="K39" s="71">
        <f t="shared" si="1"/>
        <v>-17741</v>
      </c>
      <c r="L39" s="47">
        <f t="shared" si="7"/>
        <v>1.6727978040709916E-2</v>
      </c>
    </row>
    <row r="40" spans="2:12" x14ac:dyDescent="0.25">
      <c r="B40" s="277"/>
      <c r="C40" s="293" t="s">
        <v>22</v>
      </c>
      <c r="D40" s="67" t="s">
        <v>45</v>
      </c>
      <c r="E40" s="75">
        <v>6.2468712109230848</v>
      </c>
      <c r="F40" s="75">
        <v>6.3140551841174428</v>
      </c>
      <c r="G40" s="75">
        <v>6.1190189704419193</v>
      </c>
      <c r="H40" s="75">
        <v>5.8610768709178389</v>
      </c>
      <c r="I40" s="75">
        <v>5.8000736059175519</v>
      </c>
      <c r="J40" s="69">
        <f t="shared" si="6"/>
        <v>-1.0408200804016055E-2</v>
      </c>
      <c r="K40" s="75">
        <f t="shared" si="1"/>
        <v>-6.1003265000286966E-2</v>
      </c>
      <c r="L40" s="69"/>
    </row>
    <row r="41" spans="2:12" x14ac:dyDescent="0.25">
      <c r="B41" s="277"/>
      <c r="C41" s="294"/>
      <c r="D41" s="26" t="s">
        <v>46</v>
      </c>
      <c r="E41" s="35">
        <v>6.827112159401012</v>
      </c>
      <c r="F41" s="35">
        <v>6.9096158323632126</v>
      </c>
      <c r="G41" s="35">
        <v>6.7384641095313844</v>
      </c>
      <c r="H41" s="35">
        <v>6.465479205284181</v>
      </c>
      <c r="I41" s="35">
        <v>6.6058173471060826</v>
      </c>
      <c r="J41" s="36">
        <f t="shared" si="6"/>
        <v>2.170576029495308E-2</v>
      </c>
      <c r="K41" s="37">
        <f t="shared" si="1"/>
        <v>0.14033814182190163</v>
      </c>
      <c r="L41" s="38"/>
    </row>
    <row r="42" spans="2:12" x14ac:dyDescent="0.25">
      <c r="B42" s="277"/>
      <c r="C42" s="294"/>
      <c r="D42" s="4" t="s">
        <v>47</v>
      </c>
      <c r="E42" s="39">
        <v>6.7084381642859343</v>
      </c>
      <c r="F42" s="39">
        <v>6.9440868449374946</v>
      </c>
      <c r="G42" s="39">
        <v>6.7511616134222852</v>
      </c>
      <c r="H42" s="39">
        <v>6.3569210711406177</v>
      </c>
      <c r="I42" s="39">
        <v>6.15795332797643</v>
      </c>
      <c r="J42" s="76">
        <f t="shared" si="0"/>
        <v>-3.129938864074755E-2</v>
      </c>
      <c r="K42" s="41">
        <f t="shared" si="1"/>
        <v>-0.19896774316418764</v>
      </c>
      <c r="L42" s="77"/>
    </row>
    <row r="43" spans="2:12" x14ac:dyDescent="0.25">
      <c r="B43" s="277"/>
      <c r="C43" s="294"/>
      <c r="D43" s="4" t="s">
        <v>48</v>
      </c>
      <c r="E43" s="39">
        <v>4.6396321070234112</v>
      </c>
      <c r="F43" s="39">
        <v>2.9742453613957354</v>
      </c>
      <c r="G43" s="39">
        <v>4.1802139037433159</v>
      </c>
      <c r="H43" s="39">
        <v>3.8281904761904761</v>
      </c>
      <c r="I43" s="39">
        <v>2.8047520661157024</v>
      </c>
      <c r="J43" s="76">
        <f t="shared" si="0"/>
        <v>-0.26734260388558873</v>
      </c>
      <c r="K43" s="41">
        <f t="shared" si="1"/>
        <v>-1.0234384100747738</v>
      </c>
      <c r="L43" s="77"/>
    </row>
    <row r="44" spans="2:12" x14ac:dyDescent="0.25">
      <c r="B44" s="277"/>
      <c r="C44" s="294"/>
      <c r="D44" s="4" t="s">
        <v>49</v>
      </c>
      <c r="E44" s="39">
        <v>5.3957282471626735</v>
      </c>
      <c r="F44" s="39">
        <v>5.4464900662251656</v>
      </c>
      <c r="G44" s="39">
        <v>5.6039879642520321</v>
      </c>
      <c r="H44" s="39">
        <v>5.2006609142647333</v>
      </c>
      <c r="I44" s="39">
        <v>5.3157683024939661</v>
      </c>
      <c r="J44" s="76">
        <f t="shared" si="0"/>
        <v>2.2133223089686238E-2</v>
      </c>
      <c r="K44" s="41">
        <f t="shared" si="1"/>
        <v>0.11510738822923283</v>
      </c>
      <c r="L44" s="77"/>
    </row>
    <row r="45" spans="2:12" x14ac:dyDescent="0.25">
      <c r="B45" s="277"/>
      <c r="C45" s="294"/>
      <c r="D45" s="4" t="s">
        <v>50</v>
      </c>
      <c r="E45" s="39">
        <v>5.7990297602388283</v>
      </c>
      <c r="F45" s="39">
        <v>5.8624737512478911</v>
      </c>
      <c r="G45" s="39">
        <v>5.2644131577239994</v>
      </c>
      <c r="H45" s="39">
        <v>5.2597598182408305</v>
      </c>
      <c r="I45" s="39">
        <v>5.1323774129132458</v>
      </c>
      <c r="J45" s="76">
        <f t="shared" si="0"/>
        <v>-2.421829317867763E-2</v>
      </c>
      <c r="K45" s="41">
        <f t="shared" si="1"/>
        <v>-0.12738240532758471</v>
      </c>
      <c r="L45" s="77"/>
    </row>
    <row r="46" spans="2:12" x14ac:dyDescent="0.25">
      <c r="B46" s="277"/>
      <c r="C46" s="294"/>
      <c r="D46" s="4" t="s">
        <v>51</v>
      </c>
      <c r="E46" s="39">
        <v>2.77670704845815</v>
      </c>
      <c r="F46" s="39">
        <v>2.5519648912826649</v>
      </c>
      <c r="G46" s="39">
        <v>2.5066105769230771</v>
      </c>
      <c r="H46" s="39">
        <v>2.6832733093237295</v>
      </c>
      <c r="I46" s="39">
        <v>2.1268395234758235</v>
      </c>
      <c r="J46" s="76">
        <f t="shared" si="0"/>
        <v>-0.20737126699484265</v>
      </c>
      <c r="K46" s="41">
        <f t="shared" si="1"/>
        <v>-0.55643378584790604</v>
      </c>
      <c r="L46" s="77"/>
    </row>
    <row r="47" spans="2:12" x14ac:dyDescent="0.25">
      <c r="B47" s="277"/>
      <c r="C47" s="294"/>
      <c r="D47" s="4" t="s">
        <v>52</v>
      </c>
      <c r="E47" s="39">
        <v>6.5240453946955919</v>
      </c>
      <c r="F47" s="39">
        <v>5.3784671885570701</v>
      </c>
      <c r="G47" s="39">
        <v>5.433939673037071</v>
      </c>
      <c r="H47" s="39">
        <v>5.0135848403564935</v>
      </c>
      <c r="I47" s="39">
        <v>5.1083654954638869</v>
      </c>
      <c r="J47" s="76">
        <f t="shared" si="0"/>
        <v>1.8904767372133202E-2</v>
      </c>
      <c r="K47" s="41">
        <f t="shared" si="1"/>
        <v>9.4780655107393308E-2</v>
      </c>
      <c r="L47" s="77"/>
    </row>
    <row r="48" spans="2:12" x14ac:dyDescent="0.25">
      <c r="B48" s="277"/>
      <c r="C48" s="294"/>
      <c r="D48" s="4" t="s">
        <v>53</v>
      </c>
      <c r="E48" s="39">
        <v>2.4632700120786208</v>
      </c>
      <c r="F48" s="39">
        <v>2.3830322688887646</v>
      </c>
      <c r="G48" s="39">
        <v>2.197144331670394</v>
      </c>
      <c r="H48" s="39">
        <v>2.0151193633952253</v>
      </c>
      <c r="I48" s="39">
        <v>2.2807980783371735</v>
      </c>
      <c r="J48" s="76">
        <f t="shared" si="0"/>
        <v>0.131842668860227</v>
      </c>
      <c r="K48" s="41">
        <f t="shared" si="1"/>
        <v>0.26567871494194817</v>
      </c>
      <c r="L48" s="77"/>
    </row>
    <row r="49" spans="2:12" x14ac:dyDescent="0.25">
      <c r="B49" s="277"/>
      <c r="C49" s="294"/>
      <c r="D49" s="4" t="s">
        <v>54</v>
      </c>
      <c r="E49" s="39">
        <v>6.2174707421855713</v>
      </c>
      <c r="F49" s="39">
        <v>6.5183552234649831</v>
      </c>
      <c r="G49" s="39">
        <v>6.820077615250117</v>
      </c>
      <c r="H49" s="39">
        <v>7.3308251433251437</v>
      </c>
      <c r="I49" s="39">
        <v>6.3049797884234966</v>
      </c>
      <c r="J49" s="40">
        <f t="shared" si="0"/>
        <v>-0.13993586463260532</v>
      </c>
      <c r="K49" s="41">
        <f t="shared" si="1"/>
        <v>-1.0258453549016471</v>
      </c>
      <c r="L49" s="42"/>
    </row>
    <row r="50" spans="2:12" x14ac:dyDescent="0.25">
      <c r="B50" s="277"/>
      <c r="C50" s="295"/>
      <c r="D50" s="32" t="s">
        <v>55</v>
      </c>
      <c r="E50" s="78">
        <v>4.8440746237015055</v>
      </c>
      <c r="F50" s="78">
        <v>6.1675234351375865</v>
      </c>
      <c r="G50" s="78">
        <v>5.7123580234928646</v>
      </c>
      <c r="H50" s="78">
        <v>6.4817713918078494</v>
      </c>
      <c r="I50" s="78">
        <v>5.3231958120403835</v>
      </c>
      <c r="J50" s="65">
        <f t="shared" si="0"/>
        <v>-0.17874366584908574</v>
      </c>
      <c r="K50" s="79">
        <f t="shared" si="1"/>
        <v>-1.1585755797674659</v>
      </c>
      <c r="L50" s="56"/>
    </row>
    <row r="51" spans="2:12" x14ac:dyDescent="0.25">
      <c r="B51" s="277"/>
      <c r="C51" s="285" t="s">
        <v>36</v>
      </c>
      <c r="D51" s="67" t="s">
        <v>45</v>
      </c>
      <c r="E51" s="69">
        <v>14.722900000000003</v>
      </c>
      <c r="F51" s="69">
        <v>15.595999999999998</v>
      </c>
      <c r="G51" s="69">
        <v>16.962199999999999</v>
      </c>
      <c r="H51" s="69">
        <v>16.3795</v>
      </c>
      <c r="I51" s="69">
        <v>15.451400000000003</v>
      </c>
      <c r="J51" s="69">
        <f t="shared" si="0"/>
        <v>-5.6662291278732346E-2</v>
      </c>
      <c r="K51" s="75">
        <f t="shared" ref="K51" si="8">(I51-H51)*100</f>
        <v>-92.809999999999704</v>
      </c>
      <c r="L51" s="69"/>
    </row>
    <row r="52" spans="2:12" x14ac:dyDescent="0.25">
      <c r="B52" s="277"/>
      <c r="C52" s="286"/>
      <c r="D52" s="15" t="s">
        <v>46</v>
      </c>
      <c r="E52" s="18">
        <v>0.72030000000000005</v>
      </c>
      <c r="F52" s="18">
        <v>0.73370000000000002</v>
      </c>
      <c r="G52" s="18">
        <v>0.76329999999999998</v>
      </c>
      <c r="H52" s="18">
        <v>0.73699999999999999</v>
      </c>
      <c r="I52" s="18">
        <v>0.69550000000000001</v>
      </c>
      <c r="J52" s="17">
        <f t="shared" si="0"/>
        <v>-5.6309362279511554E-2</v>
      </c>
      <c r="K52" s="44">
        <f>(I52-H52)*100</f>
        <v>-4.1499999999999986</v>
      </c>
      <c r="L52" s="18"/>
    </row>
    <row r="53" spans="2:12" x14ac:dyDescent="0.25">
      <c r="B53" s="277"/>
      <c r="C53" s="286"/>
      <c r="D53" s="19" t="s">
        <v>47</v>
      </c>
      <c r="E53" s="63">
        <v>0.5615</v>
      </c>
      <c r="F53" s="63">
        <v>0.58719999999999994</v>
      </c>
      <c r="G53" s="63">
        <v>0.65599999999999992</v>
      </c>
      <c r="H53" s="63">
        <v>0.64739999999999998</v>
      </c>
      <c r="I53" s="63">
        <v>0.63639999999999997</v>
      </c>
      <c r="J53" s="62">
        <f t="shared" si="0"/>
        <v>-1.6991041087426662E-2</v>
      </c>
      <c r="K53" s="46">
        <f t="shared" ref="K53:K61" si="9">(I53-H53)*100</f>
        <v>-1.100000000000001</v>
      </c>
      <c r="L53" s="63"/>
    </row>
    <row r="54" spans="2:12" x14ac:dyDescent="0.25">
      <c r="B54" s="277"/>
      <c r="C54" s="286"/>
      <c r="D54" s="19" t="s">
        <v>48</v>
      </c>
      <c r="E54" s="63">
        <v>0.42420000000000002</v>
      </c>
      <c r="F54" s="63">
        <v>0.37990000000000002</v>
      </c>
      <c r="G54" s="63">
        <v>0.27649999999999997</v>
      </c>
      <c r="H54" s="63">
        <v>0.35389999999999999</v>
      </c>
      <c r="I54" s="63">
        <v>0.3871</v>
      </c>
      <c r="J54" s="62">
        <f t="shared" si="0"/>
        <v>9.3811811246114818E-2</v>
      </c>
      <c r="K54" s="46">
        <f t="shared" si="9"/>
        <v>3.3200000000000007</v>
      </c>
      <c r="L54" s="63"/>
    </row>
    <row r="55" spans="2:12" x14ac:dyDescent="0.25">
      <c r="B55" s="277"/>
      <c r="C55" s="286"/>
      <c r="D55" s="19" t="s">
        <v>49</v>
      </c>
      <c r="E55" s="63">
        <v>0.48409999999999997</v>
      </c>
      <c r="F55" s="63">
        <v>0.31019999999999998</v>
      </c>
      <c r="G55" s="63">
        <v>0.93459999999999999</v>
      </c>
      <c r="H55" s="63">
        <v>0.59389999999999998</v>
      </c>
      <c r="I55" s="63">
        <v>0.55409999999999993</v>
      </c>
      <c r="J55" s="62">
        <f t="shared" si="0"/>
        <v>-6.7014648930796561E-2</v>
      </c>
      <c r="K55" s="46">
        <f t="shared" si="9"/>
        <v>-3.9800000000000058</v>
      </c>
      <c r="L55" s="63"/>
    </row>
    <row r="56" spans="2:12" x14ac:dyDescent="0.25">
      <c r="B56" s="277"/>
      <c r="C56" s="286"/>
      <c r="D56" s="19" t="s">
        <v>50</v>
      </c>
      <c r="E56" s="63">
        <v>0.56340000000000001</v>
      </c>
      <c r="F56" s="63">
        <v>0.59040000000000004</v>
      </c>
      <c r="G56" s="63">
        <v>0.64980000000000004</v>
      </c>
      <c r="H56" s="63">
        <v>0.66870000000000007</v>
      </c>
      <c r="I56" s="63">
        <v>0.57550000000000001</v>
      </c>
      <c r="J56" s="62">
        <f t="shared" si="0"/>
        <v>-0.13937490653506812</v>
      </c>
      <c r="K56" s="46">
        <f t="shared" si="9"/>
        <v>-9.3200000000000056</v>
      </c>
      <c r="L56" s="63"/>
    </row>
    <row r="57" spans="2:12" x14ac:dyDescent="0.25">
      <c r="B57" s="277"/>
      <c r="C57" s="286"/>
      <c r="D57" s="19" t="s">
        <v>51</v>
      </c>
      <c r="E57" s="63">
        <v>0.49070000000000003</v>
      </c>
      <c r="F57" s="63">
        <v>0.62240000000000006</v>
      </c>
      <c r="G57" s="63">
        <v>0.5998</v>
      </c>
      <c r="H57" s="63">
        <v>0.64280000000000004</v>
      </c>
      <c r="I57" s="63">
        <v>0.57850000000000001</v>
      </c>
      <c r="J57" s="62">
        <f t="shared" si="0"/>
        <v>-0.10003111387678909</v>
      </c>
      <c r="K57" s="46">
        <f t="shared" si="9"/>
        <v>-6.4300000000000024</v>
      </c>
      <c r="L57" s="63"/>
    </row>
    <row r="58" spans="2:12" x14ac:dyDescent="0.25">
      <c r="B58" s="277"/>
      <c r="C58" s="286"/>
      <c r="D58" s="19" t="s">
        <v>52</v>
      </c>
      <c r="E58" s="63">
        <v>0.81930000000000003</v>
      </c>
      <c r="F58" s="63">
        <v>0.74939999999999996</v>
      </c>
      <c r="G58" s="63">
        <v>0.79349999999999998</v>
      </c>
      <c r="H58" s="63">
        <v>0.76870000000000005</v>
      </c>
      <c r="I58" s="63">
        <v>0.70930000000000004</v>
      </c>
      <c r="J58" s="62">
        <f t="shared" si="0"/>
        <v>-7.7273318589827E-2</v>
      </c>
      <c r="K58" s="46">
        <f t="shared" si="9"/>
        <v>-5.9400000000000013</v>
      </c>
      <c r="L58" s="63"/>
    </row>
    <row r="59" spans="2:12" x14ac:dyDescent="0.25">
      <c r="B59" s="277"/>
      <c r="C59" s="286"/>
      <c r="D59" s="19" t="s">
        <v>53</v>
      </c>
      <c r="E59" s="63">
        <v>0.53539999999999999</v>
      </c>
      <c r="F59" s="63">
        <v>0.48149999999999998</v>
      </c>
      <c r="G59" s="63">
        <v>0.44569999999999999</v>
      </c>
      <c r="H59" s="63">
        <v>0.54890000000000005</v>
      </c>
      <c r="I59" s="63">
        <v>0.50180000000000002</v>
      </c>
      <c r="J59" s="62">
        <f t="shared" si="0"/>
        <v>-8.5807979595554751E-2</v>
      </c>
      <c r="K59" s="46">
        <f t="shared" si="9"/>
        <v>-4.7100000000000026</v>
      </c>
      <c r="L59" s="63"/>
    </row>
    <row r="60" spans="2:12" x14ac:dyDescent="0.25">
      <c r="B60" s="277"/>
      <c r="C60" s="286"/>
      <c r="D60" s="19" t="s">
        <v>54</v>
      </c>
      <c r="E60" s="22">
        <v>0.63340000000000007</v>
      </c>
      <c r="F60" s="22">
        <v>0.73349999999999993</v>
      </c>
      <c r="G60" s="22">
        <v>0.80420000000000003</v>
      </c>
      <c r="H60" s="22">
        <v>0.71109999999999995</v>
      </c>
      <c r="I60" s="22">
        <v>0.73980000000000001</v>
      </c>
      <c r="J60" s="21">
        <f t="shared" si="0"/>
        <v>4.0360005625087902E-2</v>
      </c>
      <c r="K60" s="46">
        <f t="shared" si="9"/>
        <v>2.8700000000000059</v>
      </c>
      <c r="L60" s="22"/>
    </row>
    <row r="61" spans="2:12" x14ac:dyDescent="0.25">
      <c r="B61" s="277"/>
      <c r="C61" s="287"/>
      <c r="D61" s="23" t="s">
        <v>55</v>
      </c>
      <c r="E61" s="47">
        <v>0.47939999999999999</v>
      </c>
      <c r="F61" s="47">
        <v>0.64060000000000006</v>
      </c>
      <c r="G61" s="47">
        <v>0.6159</v>
      </c>
      <c r="H61" s="47">
        <v>0.62639999999999996</v>
      </c>
      <c r="I61" s="47">
        <v>0.44259999999999999</v>
      </c>
      <c r="J61" s="25">
        <f t="shared" si="0"/>
        <v>-0.29342273307790545</v>
      </c>
      <c r="K61" s="80">
        <f t="shared" si="9"/>
        <v>-18.379999999999995</v>
      </c>
      <c r="L61" s="47"/>
    </row>
    <row r="62" spans="2:12" x14ac:dyDescent="0.25">
      <c r="B62" s="277"/>
      <c r="C62" s="288" t="s">
        <v>56</v>
      </c>
      <c r="D62" s="67" t="s">
        <v>45</v>
      </c>
      <c r="E62" s="68">
        <v>366819</v>
      </c>
      <c r="F62" s="68">
        <v>371679</v>
      </c>
      <c r="G62" s="68">
        <v>377490</v>
      </c>
      <c r="H62" s="68">
        <v>369561</v>
      </c>
      <c r="I62" s="68">
        <v>384249</v>
      </c>
      <c r="J62" s="69">
        <f t="shared" si="0"/>
        <v>3.9744453554352299E-2</v>
      </c>
      <c r="K62" s="68">
        <f t="shared" ref="K62:K63" si="10">I62-H62</f>
        <v>14688</v>
      </c>
      <c r="L62" s="69">
        <f t="shared" ref="L62:L63" si="11">I62/$I$62</f>
        <v>1</v>
      </c>
    </row>
    <row r="63" spans="2:12" x14ac:dyDescent="0.25">
      <c r="B63" s="277"/>
      <c r="C63" s="290"/>
      <c r="D63" s="26" t="s">
        <v>46</v>
      </c>
      <c r="E63" s="27">
        <v>44594</v>
      </c>
      <c r="F63" s="27">
        <v>45668</v>
      </c>
      <c r="G63" s="27">
        <v>46009</v>
      </c>
      <c r="H63" s="27">
        <v>43356</v>
      </c>
      <c r="I63" s="27">
        <v>46718</v>
      </c>
      <c r="J63" s="36">
        <f t="shared" si="0"/>
        <v>7.7544053879509134E-2</v>
      </c>
      <c r="K63" s="27">
        <f t="shared" si="10"/>
        <v>3362</v>
      </c>
      <c r="L63" s="38">
        <f t="shared" si="11"/>
        <v>0.12158261960343424</v>
      </c>
    </row>
    <row r="64" spans="2:12" x14ac:dyDescent="0.25">
      <c r="B64" s="277"/>
      <c r="C64" s="290"/>
      <c r="D64" s="4" t="s">
        <v>47</v>
      </c>
      <c r="E64" s="29">
        <v>37529</v>
      </c>
      <c r="F64" s="29">
        <v>36862</v>
      </c>
      <c r="G64" s="29">
        <v>36722</v>
      </c>
      <c r="H64" s="29">
        <v>36929</v>
      </c>
      <c r="I64" s="29">
        <v>37290</v>
      </c>
      <c r="J64" s="76">
        <f>I64/H64-1</f>
        <v>9.7755151777736415E-3</v>
      </c>
      <c r="K64" s="29">
        <f>I64-H64</f>
        <v>361</v>
      </c>
      <c r="L64" s="77">
        <f>I64/$I$62</f>
        <v>9.7046446444883402E-2</v>
      </c>
    </row>
    <row r="65" spans="2:12" x14ac:dyDescent="0.25">
      <c r="B65" s="277"/>
      <c r="C65" s="290"/>
      <c r="D65" s="4" t="s">
        <v>48</v>
      </c>
      <c r="E65" s="29">
        <v>844</v>
      </c>
      <c r="F65" s="29">
        <v>912</v>
      </c>
      <c r="G65" s="29">
        <v>912</v>
      </c>
      <c r="H65" s="29">
        <v>916</v>
      </c>
      <c r="I65" s="29">
        <v>905</v>
      </c>
      <c r="J65" s="76">
        <f t="shared" ref="J65:J72" si="12">I65/H65-1</f>
        <v>-1.2008733624454093E-2</v>
      </c>
      <c r="K65" s="29">
        <f t="shared" ref="K65:K72" si="13">I65-H65</f>
        <v>-11</v>
      </c>
      <c r="L65" s="77">
        <f t="shared" ref="L65:L72" si="14">I65/$I$62</f>
        <v>2.3552436050581784E-3</v>
      </c>
    </row>
    <row r="66" spans="2:12" x14ac:dyDescent="0.25">
      <c r="B66" s="277"/>
      <c r="C66" s="290"/>
      <c r="D66" s="4" t="s">
        <v>49</v>
      </c>
      <c r="E66" s="29">
        <v>4562</v>
      </c>
      <c r="F66" s="29">
        <v>4276</v>
      </c>
      <c r="G66" s="29">
        <v>4307</v>
      </c>
      <c r="H66" s="29">
        <v>4616</v>
      </c>
      <c r="I66" s="29">
        <v>4616</v>
      </c>
      <c r="J66" s="76">
        <f t="shared" si="12"/>
        <v>0</v>
      </c>
      <c r="K66" s="29">
        <f t="shared" si="13"/>
        <v>0</v>
      </c>
      <c r="L66" s="77">
        <f t="shared" si="14"/>
        <v>1.2013043625357515E-2</v>
      </c>
    </row>
    <row r="67" spans="2:12" x14ac:dyDescent="0.25">
      <c r="B67" s="277"/>
      <c r="C67" s="290"/>
      <c r="D67" s="4" t="s">
        <v>50</v>
      </c>
      <c r="E67" s="29">
        <v>17794</v>
      </c>
      <c r="F67" s="29">
        <v>18608</v>
      </c>
      <c r="G67" s="29">
        <v>20140</v>
      </c>
      <c r="H67" s="29">
        <v>19545</v>
      </c>
      <c r="I67" s="29">
        <v>20745</v>
      </c>
      <c r="J67" s="76">
        <f t="shared" si="12"/>
        <v>6.1396776669224939E-2</v>
      </c>
      <c r="K67" s="29">
        <f t="shared" si="13"/>
        <v>1200</v>
      </c>
      <c r="L67" s="77">
        <f t="shared" si="14"/>
        <v>5.3988429377825317E-2</v>
      </c>
    </row>
    <row r="68" spans="2:12" x14ac:dyDescent="0.25">
      <c r="B68" s="277"/>
      <c r="C68" s="290"/>
      <c r="D68" s="4" t="s">
        <v>51</v>
      </c>
      <c r="E68" s="29">
        <v>663</v>
      </c>
      <c r="F68" s="29">
        <v>663</v>
      </c>
      <c r="G68" s="29">
        <v>673</v>
      </c>
      <c r="H68" s="29">
        <v>673</v>
      </c>
      <c r="I68" s="29">
        <v>677</v>
      </c>
      <c r="J68" s="76">
        <f t="shared" si="12"/>
        <v>5.9435364041604544E-3</v>
      </c>
      <c r="K68" s="29">
        <f t="shared" si="13"/>
        <v>4</v>
      </c>
      <c r="L68" s="77">
        <f t="shared" si="14"/>
        <v>1.7618783653308141E-3</v>
      </c>
    </row>
    <row r="69" spans="2:12" x14ac:dyDescent="0.25">
      <c r="B69" s="277"/>
      <c r="C69" s="290"/>
      <c r="D69" s="4" t="s">
        <v>52</v>
      </c>
      <c r="E69" s="29">
        <v>4097</v>
      </c>
      <c r="F69" s="29">
        <v>4791</v>
      </c>
      <c r="G69" s="29">
        <v>4797</v>
      </c>
      <c r="H69" s="29">
        <v>4863</v>
      </c>
      <c r="I69" s="29">
        <v>4635</v>
      </c>
      <c r="J69" s="76">
        <f t="shared" si="12"/>
        <v>-4.6884639111659521E-2</v>
      </c>
      <c r="K69" s="29">
        <f t="shared" si="13"/>
        <v>-228</v>
      </c>
      <c r="L69" s="77">
        <f t="shared" si="14"/>
        <v>1.206249072866813E-2</v>
      </c>
    </row>
    <row r="70" spans="2:12" x14ac:dyDescent="0.25">
      <c r="B70" s="277"/>
      <c r="C70" s="290"/>
      <c r="D70" s="4" t="s">
        <v>53</v>
      </c>
      <c r="E70" s="29">
        <v>2703</v>
      </c>
      <c r="F70" s="29">
        <v>2855</v>
      </c>
      <c r="G70" s="29">
        <v>2773</v>
      </c>
      <c r="H70" s="29">
        <v>2679</v>
      </c>
      <c r="I70" s="29">
        <v>2991</v>
      </c>
      <c r="J70" s="76">
        <f t="shared" si="12"/>
        <v>0.1164613661814109</v>
      </c>
      <c r="K70" s="29">
        <f t="shared" si="13"/>
        <v>312</v>
      </c>
      <c r="L70" s="77">
        <f t="shared" si="14"/>
        <v>7.7840150527392392E-3</v>
      </c>
    </row>
    <row r="71" spans="2:12" x14ac:dyDescent="0.25">
      <c r="B71" s="277"/>
      <c r="C71" s="290"/>
      <c r="D71" s="4" t="s">
        <v>54</v>
      </c>
      <c r="E71" s="29">
        <v>6412</v>
      </c>
      <c r="F71" s="29">
        <v>6177</v>
      </c>
      <c r="G71" s="29">
        <v>6415</v>
      </c>
      <c r="H71" s="29">
        <v>6497</v>
      </c>
      <c r="I71" s="29">
        <v>6393</v>
      </c>
      <c r="J71" s="40">
        <f t="shared" si="12"/>
        <v>-1.6007388025242375E-2</v>
      </c>
      <c r="K71" s="29">
        <f t="shared" si="13"/>
        <v>-104</v>
      </c>
      <c r="L71" s="42">
        <f t="shared" si="14"/>
        <v>1.6637649024460702E-2</v>
      </c>
    </row>
    <row r="72" spans="2:12" x14ac:dyDescent="0.25">
      <c r="B72" s="278"/>
      <c r="C72" s="291"/>
      <c r="D72" s="32" t="s">
        <v>55</v>
      </c>
      <c r="E72" s="73">
        <v>3075</v>
      </c>
      <c r="F72" s="73">
        <v>3081</v>
      </c>
      <c r="G72" s="73">
        <v>3082</v>
      </c>
      <c r="H72" s="73">
        <v>3113</v>
      </c>
      <c r="I72" s="73">
        <v>3113</v>
      </c>
      <c r="J72" s="65">
        <f t="shared" si="12"/>
        <v>0</v>
      </c>
      <c r="K72" s="73">
        <f t="shared" si="13"/>
        <v>0</v>
      </c>
      <c r="L72" s="56">
        <f t="shared" si="14"/>
        <v>8.1015175055758112E-3</v>
      </c>
    </row>
    <row r="73" spans="2:12" ht="7.5" customHeight="1" x14ac:dyDescent="0.25">
      <c r="B73" s="273"/>
      <c r="C73" s="273"/>
      <c r="D73" s="273"/>
      <c r="E73" s="273"/>
      <c r="F73" s="273"/>
      <c r="G73" s="273"/>
      <c r="H73" s="273"/>
      <c r="I73" s="273"/>
      <c r="J73" s="273"/>
      <c r="K73" s="273"/>
      <c r="L73" s="48"/>
    </row>
    <row r="74" spans="2:12" x14ac:dyDescent="0.25">
      <c r="B74" s="275" t="s">
        <v>57</v>
      </c>
      <c r="C74" s="275"/>
      <c r="D74" s="275"/>
      <c r="E74" s="275"/>
      <c r="F74" s="275"/>
      <c r="G74" s="275"/>
      <c r="H74" s="275"/>
      <c r="I74" s="275"/>
      <c r="J74" s="275"/>
      <c r="K74" s="275"/>
    </row>
    <row r="76" spans="2:12" x14ac:dyDescent="0.25">
      <c r="B76" s="57"/>
    </row>
    <row r="77" spans="2:12" ht="21.75" customHeight="1" thickBot="1" x14ac:dyDescent="0.3">
      <c r="B77" s="276" t="s">
        <v>58</v>
      </c>
      <c r="C77" s="276"/>
      <c r="D77" s="276"/>
      <c r="E77" s="276"/>
      <c r="F77" s="276"/>
      <c r="G77" s="276"/>
      <c r="H77" s="276"/>
      <c r="I77" s="276"/>
      <c r="J77" s="276"/>
      <c r="K77" s="276"/>
      <c r="L77" s="12"/>
    </row>
    <row r="78" spans="2:12" ht="6" customHeight="1" thickBot="1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2:12" ht="60" x14ac:dyDescent="0.25">
      <c r="B79" s="4"/>
      <c r="C79" s="4"/>
      <c r="D79" s="4"/>
      <c r="E79" s="13" t="s">
        <v>234</v>
      </c>
      <c r="F79" s="13" t="s">
        <v>235</v>
      </c>
      <c r="G79" s="13" t="s">
        <v>236</v>
      </c>
      <c r="H79" s="13" t="s">
        <v>237</v>
      </c>
      <c r="I79" s="13" t="s">
        <v>238</v>
      </c>
      <c r="J79" s="14" t="str">
        <f>CONCATENATE("var. ",RIGHT(I79,2),"/",RIGHT(H79,2))</f>
        <v>var. 26/25</v>
      </c>
      <c r="K79" s="14" t="str">
        <f>CONCATENATE("dif. ",RIGHT(I79,2),"/",RIGHT(H79,2))</f>
        <v>dif. 26/25</v>
      </c>
      <c r="L79" s="14" t="str">
        <f>CONCATENATE("cuota ",I79)</f>
        <v>cuota acumulado a mayo 2026</v>
      </c>
    </row>
    <row r="80" spans="2:12" ht="15" customHeight="1" x14ac:dyDescent="0.25">
      <c r="B80" s="289" t="s">
        <v>44</v>
      </c>
      <c r="C80" s="284" t="s">
        <v>8</v>
      </c>
      <c r="D80" s="67" t="s">
        <v>45</v>
      </c>
      <c r="E80" s="68">
        <v>1821530</v>
      </c>
      <c r="F80" s="68">
        <v>2092095</v>
      </c>
      <c r="G80" s="68">
        <v>2242211</v>
      </c>
      <c r="H80" s="68">
        <v>2228887</v>
      </c>
      <c r="I80" s="68">
        <v>2217196</v>
      </c>
      <c r="J80" s="69">
        <f t="shared" ref="J80:J81" si="15">I80/H80-1</f>
        <v>-5.2452188020298829E-3</v>
      </c>
      <c r="K80" s="68">
        <f t="shared" ref="K80:K81" si="16">I80-H80</f>
        <v>-11691</v>
      </c>
      <c r="L80" s="69">
        <f t="shared" ref="L80:L81" si="17">I80/$I$80</f>
        <v>1</v>
      </c>
    </row>
    <row r="81" spans="2:13" ht="15" customHeight="1" x14ac:dyDescent="0.25">
      <c r="B81" s="277"/>
      <c r="C81" s="279"/>
      <c r="D81" s="15" t="s">
        <v>46</v>
      </c>
      <c r="E81" s="16">
        <v>683221</v>
      </c>
      <c r="F81" s="16">
        <v>758695</v>
      </c>
      <c r="G81" s="16">
        <v>801883</v>
      </c>
      <c r="H81" s="16">
        <v>771372</v>
      </c>
      <c r="I81" s="16">
        <v>766314</v>
      </c>
      <c r="J81" s="18">
        <f t="shared" si="15"/>
        <v>-6.5571475241518185E-3</v>
      </c>
      <c r="K81" s="16">
        <f t="shared" si="16"/>
        <v>-5058</v>
      </c>
      <c r="L81" s="18">
        <f t="shared" si="17"/>
        <v>0.34562303016963769</v>
      </c>
      <c r="M81" s="81"/>
    </row>
    <row r="82" spans="2:13" x14ac:dyDescent="0.25">
      <c r="B82" s="277"/>
      <c r="C82" s="279"/>
      <c r="D82" s="19" t="s">
        <v>47</v>
      </c>
      <c r="E82" s="20">
        <v>473974</v>
      </c>
      <c r="F82" s="20">
        <v>528116</v>
      </c>
      <c r="G82" s="20">
        <v>561480</v>
      </c>
      <c r="H82" s="20">
        <v>579080</v>
      </c>
      <c r="I82" s="20">
        <v>594690</v>
      </c>
      <c r="J82" s="63">
        <f>I82/H82-1</f>
        <v>2.6956551771776027E-2</v>
      </c>
      <c r="K82" s="20">
        <f>I82-H82</f>
        <v>15610</v>
      </c>
      <c r="L82" s="63">
        <f>I82/$I$80</f>
        <v>0.26821715355791731</v>
      </c>
      <c r="M82" s="81"/>
    </row>
    <row r="83" spans="2:13" x14ac:dyDescent="0.25">
      <c r="B83" s="277"/>
      <c r="C83" s="279"/>
      <c r="D83" s="19" t="s">
        <v>48</v>
      </c>
      <c r="E83" s="20">
        <v>14300</v>
      </c>
      <c r="F83" s="20">
        <v>24366</v>
      </c>
      <c r="G83" s="20">
        <v>22168</v>
      </c>
      <c r="H83" s="20">
        <v>18447</v>
      </c>
      <c r="I83" s="20">
        <v>21744</v>
      </c>
      <c r="J83" s="63">
        <f t="shared" ref="J83:J136" si="18">I83/H83-1</f>
        <v>0.17872824849569025</v>
      </c>
      <c r="K83" s="20">
        <f t="shared" ref="K83:K112" si="19">I83-H83</f>
        <v>3297</v>
      </c>
      <c r="L83" s="63">
        <f t="shared" ref="L83:L90" si="20">I83/$I$80</f>
        <v>9.8069814305997306E-3</v>
      </c>
      <c r="M83" s="81"/>
    </row>
    <row r="84" spans="2:13" x14ac:dyDescent="0.25">
      <c r="B84" s="277"/>
      <c r="C84" s="279"/>
      <c r="D84" s="19" t="s">
        <v>49</v>
      </c>
      <c r="E84" s="20">
        <v>56946</v>
      </c>
      <c r="F84" s="20">
        <v>71722</v>
      </c>
      <c r="G84" s="20">
        <v>100800</v>
      </c>
      <c r="H84" s="20">
        <v>78000</v>
      </c>
      <c r="I84" s="20">
        <v>79903</v>
      </c>
      <c r="J84" s="63">
        <f t="shared" si="18"/>
        <v>2.4397435897435926E-2</v>
      </c>
      <c r="K84" s="20">
        <f t="shared" si="19"/>
        <v>1903</v>
      </c>
      <c r="L84" s="63">
        <f t="shared" si="20"/>
        <v>3.6037860432726741E-2</v>
      </c>
      <c r="M84" s="81"/>
    </row>
    <row r="85" spans="2:13" x14ac:dyDescent="0.25">
      <c r="B85" s="277"/>
      <c r="C85" s="279"/>
      <c r="D85" s="19" t="s">
        <v>50</v>
      </c>
      <c r="E85" s="20">
        <v>258125</v>
      </c>
      <c r="F85" s="20">
        <v>307593</v>
      </c>
      <c r="G85" s="20">
        <v>352840</v>
      </c>
      <c r="H85" s="20">
        <v>366681</v>
      </c>
      <c r="I85" s="20">
        <v>349762</v>
      </c>
      <c r="J85" s="63">
        <f t="shared" si="18"/>
        <v>-4.6140923582078108E-2</v>
      </c>
      <c r="K85" s="20">
        <f t="shared" si="19"/>
        <v>-16919</v>
      </c>
      <c r="L85" s="63">
        <f t="shared" si="20"/>
        <v>0.15774969826754154</v>
      </c>
      <c r="M85" s="81"/>
    </row>
    <row r="86" spans="2:13" x14ac:dyDescent="0.25">
      <c r="B86" s="277"/>
      <c r="C86" s="279"/>
      <c r="D86" s="19" t="s">
        <v>51</v>
      </c>
      <c r="E86" s="20">
        <v>20151</v>
      </c>
      <c r="F86" s="20">
        <v>26502</v>
      </c>
      <c r="G86" s="20">
        <v>25234</v>
      </c>
      <c r="H86" s="20">
        <v>24153</v>
      </c>
      <c r="I86" s="20">
        <v>24666</v>
      </c>
      <c r="J86" s="63">
        <f t="shared" si="18"/>
        <v>2.1239597565519741E-2</v>
      </c>
      <c r="K86" s="20">
        <f t="shared" si="19"/>
        <v>513</v>
      </c>
      <c r="L86" s="63">
        <f t="shared" si="20"/>
        <v>1.1124862213354165E-2</v>
      </c>
      <c r="M86" s="81"/>
    </row>
    <row r="87" spans="2:13" x14ac:dyDescent="0.25">
      <c r="B87" s="277"/>
      <c r="C87" s="279"/>
      <c r="D87" s="19" t="s">
        <v>52</v>
      </c>
      <c r="E87" s="20">
        <v>78474</v>
      </c>
      <c r="F87" s="20">
        <v>104659</v>
      </c>
      <c r="G87" s="20">
        <v>98555</v>
      </c>
      <c r="H87" s="20">
        <v>108223</v>
      </c>
      <c r="I87" s="20">
        <v>93361</v>
      </c>
      <c r="J87" s="63">
        <f t="shared" si="18"/>
        <v>-0.1373275551407741</v>
      </c>
      <c r="K87" s="20">
        <f t="shared" si="19"/>
        <v>-14862</v>
      </c>
      <c r="L87" s="63">
        <f t="shared" si="20"/>
        <v>4.2107689171367799E-2</v>
      </c>
      <c r="M87" s="81"/>
    </row>
    <row r="88" spans="2:13" x14ac:dyDescent="0.25">
      <c r="B88" s="277"/>
      <c r="C88" s="279"/>
      <c r="D88" s="19" t="s">
        <v>53</v>
      </c>
      <c r="E88" s="20">
        <v>86813</v>
      </c>
      <c r="F88" s="20">
        <v>108593</v>
      </c>
      <c r="G88" s="20">
        <v>105467</v>
      </c>
      <c r="H88" s="20">
        <v>119888</v>
      </c>
      <c r="I88" s="20">
        <v>127641</v>
      </c>
      <c r="J88" s="63">
        <f t="shared" si="18"/>
        <v>6.466869077805959E-2</v>
      </c>
      <c r="K88" s="20">
        <f t="shared" si="19"/>
        <v>7753</v>
      </c>
      <c r="L88" s="63">
        <f t="shared" si="20"/>
        <v>5.7568658792456776E-2</v>
      </c>
      <c r="M88" s="81"/>
    </row>
    <row r="89" spans="2:13" ht="18" customHeight="1" x14ac:dyDescent="0.25">
      <c r="B89" s="277"/>
      <c r="C89" s="279"/>
      <c r="D89" s="19" t="s">
        <v>54</v>
      </c>
      <c r="E89" s="20">
        <v>103640</v>
      </c>
      <c r="F89" s="20">
        <v>112296</v>
      </c>
      <c r="G89" s="20">
        <v>120121</v>
      </c>
      <c r="H89" s="20">
        <v>112906</v>
      </c>
      <c r="I89" s="20">
        <v>116188</v>
      </c>
      <c r="J89" s="22">
        <f t="shared" si="18"/>
        <v>2.906842860432568E-2</v>
      </c>
      <c r="K89" s="20">
        <f t="shared" si="19"/>
        <v>3282</v>
      </c>
      <c r="L89" s="22">
        <f t="shared" si="20"/>
        <v>5.2403125389004851E-2</v>
      </c>
      <c r="M89" s="81"/>
    </row>
    <row r="90" spans="2:13" x14ac:dyDescent="0.25">
      <c r="B90" s="277"/>
      <c r="C90" s="280"/>
      <c r="D90" s="23" t="s">
        <v>55</v>
      </c>
      <c r="E90" s="71">
        <v>45886</v>
      </c>
      <c r="F90" s="71">
        <v>49553</v>
      </c>
      <c r="G90" s="71">
        <v>53663</v>
      </c>
      <c r="H90" s="71">
        <v>50137</v>
      </c>
      <c r="I90" s="71">
        <v>42927</v>
      </c>
      <c r="J90" s="47">
        <f t="shared" si="18"/>
        <v>-0.14380597163771269</v>
      </c>
      <c r="K90" s="71">
        <f t="shared" si="19"/>
        <v>-7210</v>
      </c>
      <c r="L90" s="47">
        <f t="shared" si="20"/>
        <v>1.9360940575393424E-2</v>
      </c>
      <c r="M90" s="81"/>
    </row>
    <row r="91" spans="2:13" x14ac:dyDescent="0.25">
      <c r="B91" s="277"/>
      <c r="C91" s="281" t="s">
        <v>18</v>
      </c>
      <c r="D91" s="67" t="s">
        <v>45</v>
      </c>
      <c r="E91" s="68">
        <v>2154106</v>
      </c>
      <c r="F91" s="68">
        <v>2485382</v>
      </c>
      <c r="G91" s="68">
        <v>2666868</v>
      </c>
      <c r="H91" s="68">
        <v>2627377</v>
      </c>
      <c r="I91" s="68">
        <v>2624606</v>
      </c>
      <c r="J91" s="69">
        <f t="shared" si="18"/>
        <v>-1.0546640242340422E-3</v>
      </c>
      <c r="K91" s="68">
        <f t="shared" si="19"/>
        <v>-2771</v>
      </c>
      <c r="L91" s="69">
        <f t="shared" ref="L91:L92" si="21">I91/$I$91</f>
        <v>1</v>
      </c>
    </row>
    <row r="92" spans="2:13" x14ac:dyDescent="0.25">
      <c r="B92" s="277"/>
      <c r="C92" s="282"/>
      <c r="D92" s="26" t="s">
        <v>46</v>
      </c>
      <c r="E92" s="27">
        <v>820890</v>
      </c>
      <c r="F92" s="27">
        <v>916524</v>
      </c>
      <c r="G92" s="27">
        <v>970382</v>
      </c>
      <c r="H92" s="27">
        <v>924649</v>
      </c>
      <c r="I92" s="27">
        <v>926557</v>
      </c>
      <c r="J92" s="82">
        <f t="shared" si="18"/>
        <v>2.0634857118755345E-3</v>
      </c>
      <c r="K92" s="27">
        <f t="shared" si="19"/>
        <v>1908</v>
      </c>
      <c r="L92" s="38">
        <f t="shared" si="21"/>
        <v>0.35302708292216051</v>
      </c>
    </row>
    <row r="93" spans="2:13" x14ac:dyDescent="0.25">
      <c r="B93" s="277"/>
      <c r="C93" s="282"/>
      <c r="D93" s="4" t="s">
        <v>47</v>
      </c>
      <c r="E93" s="29">
        <v>568425</v>
      </c>
      <c r="F93" s="29">
        <v>640998</v>
      </c>
      <c r="G93" s="29">
        <v>679345</v>
      </c>
      <c r="H93" s="29">
        <v>692665</v>
      </c>
      <c r="I93" s="29">
        <v>710938</v>
      </c>
      <c r="J93" s="83">
        <f t="shared" si="18"/>
        <v>2.6380717951679289E-2</v>
      </c>
      <c r="K93" s="29">
        <f t="shared" si="19"/>
        <v>18273</v>
      </c>
      <c r="L93" s="77">
        <f>I93/$I$91</f>
        <v>0.27087418073417496</v>
      </c>
    </row>
    <row r="94" spans="2:13" x14ac:dyDescent="0.25">
      <c r="B94" s="277"/>
      <c r="C94" s="282"/>
      <c r="D94" s="4" t="s">
        <v>48</v>
      </c>
      <c r="E94" s="29">
        <v>16119</v>
      </c>
      <c r="F94" s="29">
        <v>26270</v>
      </c>
      <c r="G94" s="29">
        <v>24207</v>
      </c>
      <c r="H94" s="29">
        <v>20681</v>
      </c>
      <c r="I94" s="29">
        <v>23737</v>
      </c>
      <c r="J94" s="83">
        <f t="shared" si="18"/>
        <v>0.14776848314878399</v>
      </c>
      <c r="K94" s="29">
        <f t="shared" si="19"/>
        <v>3056</v>
      </c>
      <c r="L94" s="77">
        <f t="shared" ref="L94:L101" si="22">I94/$I$91</f>
        <v>9.0440241316220409E-3</v>
      </c>
    </row>
    <row r="95" spans="2:13" x14ac:dyDescent="0.25">
      <c r="B95" s="277"/>
      <c r="C95" s="282"/>
      <c r="D95" s="4" t="s">
        <v>49</v>
      </c>
      <c r="E95" s="29">
        <v>66634</v>
      </c>
      <c r="F95" s="29">
        <v>84343</v>
      </c>
      <c r="G95" s="29">
        <v>117436</v>
      </c>
      <c r="H95" s="29">
        <v>90288</v>
      </c>
      <c r="I95" s="29">
        <v>93301</v>
      </c>
      <c r="J95" s="83">
        <f t="shared" si="18"/>
        <v>3.3370990607832773E-2</v>
      </c>
      <c r="K95" s="29">
        <f t="shared" si="19"/>
        <v>3013</v>
      </c>
      <c r="L95" s="77">
        <f t="shared" si="22"/>
        <v>3.5548573766881579E-2</v>
      </c>
    </row>
    <row r="96" spans="2:13" x14ac:dyDescent="0.25">
      <c r="B96" s="277"/>
      <c r="C96" s="282"/>
      <c r="D96" s="4" t="s">
        <v>50</v>
      </c>
      <c r="E96" s="29">
        <v>301297</v>
      </c>
      <c r="F96" s="29">
        <v>363874</v>
      </c>
      <c r="G96" s="29">
        <v>416439</v>
      </c>
      <c r="H96" s="29">
        <v>430147</v>
      </c>
      <c r="I96" s="29">
        <v>412131</v>
      </c>
      <c r="J96" s="83">
        <f t="shared" si="18"/>
        <v>-4.1883356154988838E-2</v>
      </c>
      <c r="K96" s="29">
        <f t="shared" si="19"/>
        <v>-18016</v>
      </c>
      <c r="L96" s="77">
        <f t="shared" si="22"/>
        <v>0.15702585454731111</v>
      </c>
    </row>
    <row r="97" spans="2:12" x14ac:dyDescent="0.25">
      <c r="B97" s="277"/>
      <c r="C97" s="282"/>
      <c r="D97" s="4" t="s">
        <v>51</v>
      </c>
      <c r="E97" s="29">
        <v>21353</v>
      </c>
      <c r="F97" s="29">
        <v>27855</v>
      </c>
      <c r="G97" s="29">
        <v>26672</v>
      </c>
      <c r="H97" s="29">
        <v>25592</v>
      </c>
      <c r="I97" s="29">
        <v>26025</v>
      </c>
      <c r="J97" s="83">
        <f t="shared" si="18"/>
        <v>1.6919349796811423E-2</v>
      </c>
      <c r="K97" s="29">
        <f t="shared" si="19"/>
        <v>433</v>
      </c>
      <c r="L97" s="77">
        <f t="shared" si="22"/>
        <v>9.9157740247488579E-3</v>
      </c>
    </row>
    <row r="98" spans="2:12" x14ac:dyDescent="0.25">
      <c r="B98" s="277"/>
      <c r="C98" s="282"/>
      <c r="D98" s="4" t="s">
        <v>52</v>
      </c>
      <c r="E98" s="29">
        <v>93148</v>
      </c>
      <c r="F98" s="29">
        <v>118579</v>
      </c>
      <c r="G98" s="29">
        <v>114920</v>
      </c>
      <c r="H98" s="29">
        <v>123607</v>
      </c>
      <c r="I98" s="29">
        <v>108629</v>
      </c>
      <c r="J98" s="83">
        <f t="shared" si="18"/>
        <v>-0.12117436714749164</v>
      </c>
      <c r="K98" s="29">
        <f t="shared" si="19"/>
        <v>-14978</v>
      </c>
      <c r="L98" s="77">
        <f t="shared" si="22"/>
        <v>4.1388688435521369E-2</v>
      </c>
    </row>
    <row r="99" spans="2:12" x14ac:dyDescent="0.25">
      <c r="B99" s="277"/>
      <c r="C99" s="282"/>
      <c r="D99" s="4" t="s">
        <v>53</v>
      </c>
      <c r="E99" s="29">
        <v>91287</v>
      </c>
      <c r="F99" s="29">
        <v>113469</v>
      </c>
      <c r="G99" s="29">
        <v>110685</v>
      </c>
      <c r="H99" s="29">
        <v>125497</v>
      </c>
      <c r="I99" s="29">
        <v>132928</v>
      </c>
      <c r="J99" s="83">
        <f t="shared" si="18"/>
        <v>5.9212570818425903E-2</v>
      </c>
      <c r="K99" s="29">
        <f t="shared" si="19"/>
        <v>7431</v>
      </c>
      <c r="L99" s="77">
        <f t="shared" si="22"/>
        <v>5.064683994473837E-2</v>
      </c>
    </row>
    <row r="100" spans="2:12" x14ac:dyDescent="0.25">
      <c r="B100" s="277"/>
      <c r="C100" s="282"/>
      <c r="D100" s="4" t="s">
        <v>54</v>
      </c>
      <c r="E100" s="29">
        <v>122713</v>
      </c>
      <c r="F100" s="29">
        <v>133909</v>
      </c>
      <c r="G100" s="29">
        <v>144232</v>
      </c>
      <c r="H100" s="29">
        <v>135717</v>
      </c>
      <c r="I100" s="29">
        <v>140784</v>
      </c>
      <c r="J100" s="31">
        <f t="shared" si="18"/>
        <v>3.733504277282873E-2</v>
      </c>
      <c r="K100" s="29">
        <f t="shared" si="19"/>
        <v>5067</v>
      </c>
      <c r="L100" s="42">
        <f t="shared" si="22"/>
        <v>5.3640051116243731E-2</v>
      </c>
    </row>
    <row r="101" spans="2:12" x14ac:dyDescent="0.25">
      <c r="B101" s="277"/>
      <c r="C101" s="283"/>
      <c r="D101" s="32" t="s">
        <v>55</v>
      </c>
      <c r="E101" s="73">
        <v>52240</v>
      </c>
      <c r="F101" s="73">
        <v>59561</v>
      </c>
      <c r="G101" s="73">
        <v>62550</v>
      </c>
      <c r="H101" s="73">
        <v>58534</v>
      </c>
      <c r="I101" s="73">
        <v>49576</v>
      </c>
      <c r="J101" s="74">
        <f t="shared" si="18"/>
        <v>-0.15303925923394945</v>
      </c>
      <c r="K101" s="73">
        <f t="shared" si="19"/>
        <v>-8958</v>
      </c>
      <c r="L101" s="56">
        <f t="shared" si="22"/>
        <v>1.8888930376597477E-2</v>
      </c>
    </row>
    <row r="102" spans="2:12" x14ac:dyDescent="0.25">
      <c r="B102" s="277"/>
      <c r="C102" s="284" t="s">
        <v>21</v>
      </c>
      <c r="D102" s="67" t="s">
        <v>45</v>
      </c>
      <c r="E102" s="68">
        <v>11903772</v>
      </c>
      <c r="F102" s="68">
        <v>13789247</v>
      </c>
      <c r="G102" s="68">
        <v>14776511</v>
      </c>
      <c r="H102" s="68">
        <v>14247242</v>
      </c>
      <c r="I102" s="68">
        <v>13962054</v>
      </c>
      <c r="J102" s="69">
        <f t="shared" si="18"/>
        <v>-2.0017067162893754E-2</v>
      </c>
      <c r="K102" s="68">
        <f t="shared" si="19"/>
        <v>-285188</v>
      </c>
      <c r="L102" s="69">
        <f t="shared" ref="L102:L103" si="23">I102/$I$102</f>
        <v>1</v>
      </c>
    </row>
    <row r="103" spans="2:12" x14ac:dyDescent="0.25">
      <c r="B103" s="277"/>
      <c r="C103" s="279"/>
      <c r="D103" s="15" t="s">
        <v>46</v>
      </c>
      <c r="E103" s="16">
        <v>4868672</v>
      </c>
      <c r="F103" s="16">
        <v>5427808</v>
      </c>
      <c r="G103" s="16">
        <v>5661261</v>
      </c>
      <c r="H103" s="16">
        <v>5369729</v>
      </c>
      <c r="I103" s="16">
        <v>5401457</v>
      </c>
      <c r="J103" s="18">
        <f t="shared" si="18"/>
        <v>5.908678072952922E-3</v>
      </c>
      <c r="K103" s="16">
        <f t="shared" si="19"/>
        <v>31728</v>
      </c>
      <c r="L103" s="18">
        <f t="shared" si="23"/>
        <v>0.38686693232958419</v>
      </c>
    </row>
    <row r="104" spans="2:12" x14ac:dyDescent="0.25">
      <c r="B104" s="277"/>
      <c r="C104" s="279"/>
      <c r="D104" s="19" t="s">
        <v>47</v>
      </c>
      <c r="E104" s="20">
        <v>3311807</v>
      </c>
      <c r="F104" s="20">
        <v>3819949</v>
      </c>
      <c r="G104" s="20">
        <v>4063149</v>
      </c>
      <c r="H104" s="20">
        <v>4012752</v>
      </c>
      <c r="I104" s="20">
        <v>3983208</v>
      </c>
      <c r="J104" s="63">
        <f t="shared" si="18"/>
        <v>-7.3625282599074637E-3</v>
      </c>
      <c r="K104" s="20">
        <f t="shared" si="19"/>
        <v>-29544</v>
      </c>
      <c r="L104" s="63">
        <f>I104/$I$102</f>
        <v>0.28528811018779904</v>
      </c>
    </row>
    <row r="105" spans="2:12" x14ac:dyDescent="0.25">
      <c r="B105" s="277"/>
      <c r="C105" s="279"/>
      <c r="D105" s="19" t="s">
        <v>48</v>
      </c>
      <c r="E105" s="20">
        <v>67370</v>
      </c>
      <c r="F105" s="20">
        <v>76289</v>
      </c>
      <c r="G105" s="20">
        <v>81406</v>
      </c>
      <c r="H105" s="20">
        <v>80713</v>
      </c>
      <c r="I105" s="20">
        <v>78069</v>
      </c>
      <c r="J105" s="63">
        <f t="shared" si="18"/>
        <v>-3.2758043933443171E-2</v>
      </c>
      <c r="K105" s="20">
        <f t="shared" si="19"/>
        <v>-2644</v>
      </c>
      <c r="L105" s="63">
        <f t="shared" ref="L105:L112" si="24">I105/$I$102</f>
        <v>5.591512538198176E-3</v>
      </c>
    </row>
    <row r="106" spans="2:12" x14ac:dyDescent="0.25">
      <c r="B106" s="277"/>
      <c r="C106" s="279"/>
      <c r="D106" s="19" t="s">
        <v>49</v>
      </c>
      <c r="E106" s="20">
        <v>340319</v>
      </c>
      <c r="F106" s="20">
        <v>457157</v>
      </c>
      <c r="G106" s="20">
        <v>611590</v>
      </c>
      <c r="H106" s="20">
        <v>448286</v>
      </c>
      <c r="I106" s="20">
        <v>457603</v>
      </c>
      <c r="J106" s="63">
        <f t="shared" si="18"/>
        <v>2.0783606893813422E-2</v>
      </c>
      <c r="K106" s="20">
        <f t="shared" si="19"/>
        <v>9317</v>
      </c>
      <c r="L106" s="63">
        <f t="shared" si="24"/>
        <v>3.2774762223380598E-2</v>
      </c>
    </row>
    <row r="107" spans="2:12" x14ac:dyDescent="0.25">
      <c r="B107" s="277"/>
      <c r="C107" s="279"/>
      <c r="D107" s="19" t="s">
        <v>50</v>
      </c>
      <c r="E107" s="20">
        <v>1588442</v>
      </c>
      <c r="F107" s="20">
        <v>2027258</v>
      </c>
      <c r="G107" s="20">
        <v>2286140</v>
      </c>
      <c r="H107" s="20">
        <v>2299129</v>
      </c>
      <c r="I107" s="20">
        <v>2142292</v>
      </c>
      <c r="J107" s="63">
        <f t="shared" si="18"/>
        <v>-6.8215833039381391E-2</v>
      </c>
      <c r="K107" s="20">
        <f t="shared" si="19"/>
        <v>-156837</v>
      </c>
      <c r="L107" s="63">
        <f t="shared" si="24"/>
        <v>0.15343673645725764</v>
      </c>
    </row>
    <row r="108" spans="2:12" x14ac:dyDescent="0.25">
      <c r="B108" s="277"/>
      <c r="C108" s="279"/>
      <c r="D108" s="19" t="s">
        <v>51</v>
      </c>
      <c r="E108" s="20">
        <v>57771</v>
      </c>
      <c r="F108" s="20">
        <v>69703</v>
      </c>
      <c r="G108" s="20">
        <v>70963</v>
      </c>
      <c r="H108" s="20">
        <v>66850</v>
      </c>
      <c r="I108" s="20">
        <v>63869</v>
      </c>
      <c r="J108" s="63">
        <f t="shared" si="18"/>
        <v>-4.4592370979805507E-2</v>
      </c>
      <c r="K108" s="20">
        <f t="shared" si="19"/>
        <v>-2981</v>
      </c>
      <c r="L108" s="63">
        <f t="shared" si="24"/>
        <v>4.5744702033096276E-3</v>
      </c>
    </row>
    <row r="109" spans="2:12" x14ac:dyDescent="0.25">
      <c r="B109" s="277"/>
      <c r="C109" s="279"/>
      <c r="D109" s="19" t="s">
        <v>52</v>
      </c>
      <c r="E109" s="20">
        <v>523413</v>
      </c>
      <c r="F109" s="20">
        <v>549031</v>
      </c>
      <c r="G109" s="20">
        <v>581772</v>
      </c>
      <c r="H109" s="20">
        <v>588360</v>
      </c>
      <c r="I109" s="20">
        <v>506290</v>
      </c>
      <c r="J109" s="63">
        <f t="shared" si="18"/>
        <v>-0.13948942824121291</v>
      </c>
      <c r="K109" s="20">
        <f t="shared" si="19"/>
        <v>-82070</v>
      </c>
      <c r="L109" s="63">
        <f t="shared" si="24"/>
        <v>3.6261856600755163E-2</v>
      </c>
    </row>
    <row r="110" spans="2:12" x14ac:dyDescent="0.25">
      <c r="B110" s="277"/>
      <c r="C110" s="279"/>
      <c r="D110" s="19" t="s">
        <v>53</v>
      </c>
      <c r="E110" s="20">
        <v>217474</v>
      </c>
      <c r="F110" s="20">
        <v>255454</v>
      </c>
      <c r="G110" s="20">
        <v>260790</v>
      </c>
      <c r="H110" s="20">
        <v>259172</v>
      </c>
      <c r="I110" s="20">
        <v>275530</v>
      </c>
      <c r="J110" s="63">
        <f t="shared" si="18"/>
        <v>6.3116386029355098E-2</v>
      </c>
      <c r="K110" s="20">
        <f t="shared" si="19"/>
        <v>16358</v>
      </c>
      <c r="L110" s="63">
        <f t="shared" si="24"/>
        <v>1.9734202431819847E-2</v>
      </c>
    </row>
    <row r="111" spans="2:12" x14ac:dyDescent="0.25">
      <c r="B111" s="277"/>
      <c r="C111" s="279"/>
      <c r="D111" s="19" t="s">
        <v>54</v>
      </c>
      <c r="E111" s="20">
        <v>683485</v>
      </c>
      <c r="F111" s="20">
        <v>751714</v>
      </c>
      <c r="G111" s="20">
        <v>834002</v>
      </c>
      <c r="H111" s="20">
        <v>807872</v>
      </c>
      <c r="I111" s="20">
        <v>810887</v>
      </c>
      <c r="J111" s="22">
        <f t="shared" si="18"/>
        <v>3.7320268557394787E-3</v>
      </c>
      <c r="K111" s="20">
        <f t="shared" si="19"/>
        <v>3015</v>
      </c>
      <c r="L111" s="22">
        <f t="shared" si="24"/>
        <v>5.8077916043012011E-2</v>
      </c>
    </row>
    <row r="112" spans="2:12" x14ac:dyDescent="0.25">
      <c r="B112" s="277"/>
      <c r="C112" s="280"/>
      <c r="D112" s="23" t="s">
        <v>55</v>
      </c>
      <c r="E112" s="71">
        <v>245019</v>
      </c>
      <c r="F112" s="71">
        <v>354884</v>
      </c>
      <c r="G112" s="71">
        <v>325438</v>
      </c>
      <c r="H112" s="71">
        <v>314379</v>
      </c>
      <c r="I112" s="71">
        <v>242849</v>
      </c>
      <c r="J112" s="47">
        <f t="shared" si="18"/>
        <v>-0.22752792012189105</v>
      </c>
      <c r="K112" s="71">
        <f t="shared" si="19"/>
        <v>-71530</v>
      </c>
      <c r="L112" s="47">
        <f t="shared" si="24"/>
        <v>1.7393500984883743E-2</v>
      </c>
    </row>
    <row r="113" spans="2:12" x14ac:dyDescent="0.25">
      <c r="B113" s="277"/>
      <c r="C113" s="281" t="s">
        <v>22</v>
      </c>
      <c r="D113" s="67" t="s">
        <v>45</v>
      </c>
      <c r="E113" s="75">
        <f t="shared" ref="E113:I114" si="25">E102/E80</f>
        <v>6.5350403232447452</v>
      </c>
      <c r="F113" s="75">
        <f t="shared" si="25"/>
        <v>6.5911189501432776</v>
      </c>
      <c r="G113" s="75">
        <f t="shared" si="25"/>
        <v>6.5901518634954517</v>
      </c>
      <c r="H113" s="75">
        <f t="shared" si="25"/>
        <v>6.3920880690676558</v>
      </c>
      <c r="I113" s="75">
        <f t="shared" si="25"/>
        <v>6.2971672328472543</v>
      </c>
      <c r="J113" s="69">
        <f t="shared" si="18"/>
        <v>-1.4849738488388331E-2</v>
      </c>
      <c r="K113" s="75">
        <f t="shared" ref="K113:K114" si="26">(I113-H113)</f>
        <v>-9.4920836220401483E-2</v>
      </c>
      <c r="L113" s="69"/>
    </row>
    <row r="114" spans="2:12" x14ac:dyDescent="0.25">
      <c r="B114" s="277"/>
      <c r="C114" s="282"/>
      <c r="D114" s="26" t="s">
        <v>46</v>
      </c>
      <c r="E114" s="37">
        <f t="shared" si="25"/>
        <v>7.1260573079574545</v>
      </c>
      <c r="F114" s="37">
        <f t="shared" si="25"/>
        <v>7.1541370379401474</v>
      </c>
      <c r="G114" s="37">
        <f t="shared" si="25"/>
        <v>7.0599588718054882</v>
      </c>
      <c r="H114" s="37">
        <f t="shared" si="25"/>
        <v>6.9612703079707323</v>
      </c>
      <c r="I114" s="37">
        <f t="shared" si="25"/>
        <v>7.0486210613403903</v>
      </c>
      <c r="J114" s="82">
        <f t="shared" si="18"/>
        <v>1.254810537519857E-2</v>
      </c>
      <c r="K114" s="37">
        <f t="shared" si="26"/>
        <v>8.735075336965803E-2</v>
      </c>
      <c r="L114" s="38"/>
    </row>
    <row r="115" spans="2:12" x14ac:dyDescent="0.25">
      <c r="B115" s="277"/>
      <c r="C115" s="282"/>
      <c r="D115" s="4" t="s">
        <v>47</v>
      </c>
      <c r="E115" s="41">
        <f>E104/E82</f>
        <v>6.987317869756569</v>
      </c>
      <c r="F115" s="41">
        <f>F104/F82</f>
        <v>7.2331627899931075</v>
      </c>
      <c r="G115" s="41">
        <f>G104/G82</f>
        <v>7.2364981833725155</v>
      </c>
      <c r="H115" s="41">
        <f>H104/H82</f>
        <v>6.9295295986737582</v>
      </c>
      <c r="I115" s="41">
        <f>I104/I82</f>
        <v>6.6979569187307675</v>
      </c>
      <c r="J115" s="83">
        <f t="shared" si="18"/>
        <v>-3.3418239527732374E-2</v>
      </c>
      <c r="K115" s="41">
        <f>(I115-H115)</f>
        <v>-0.23157267994299069</v>
      </c>
      <c r="L115" s="77"/>
    </row>
    <row r="116" spans="2:12" x14ac:dyDescent="0.25">
      <c r="B116" s="277"/>
      <c r="C116" s="282"/>
      <c r="D116" s="4" t="s">
        <v>48</v>
      </c>
      <c r="E116" s="41">
        <f t="shared" ref="E116:I123" si="27">E105/E83</f>
        <v>4.7111888111888112</v>
      </c>
      <c r="F116" s="41">
        <f t="shared" si="27"/>
        <v>3.1309611754083559</v>
      </c>
      <c r="G116" s="41">
        <f t="shared" si="27"/>
        <v>3.6722302417899675</v>
      </c>
      <c r="H116" s="41">
        <f t="shared" si="27"/>
        <v>4.3753997940044451</v>
      </c>
      <c r="I116" s="41">
        <f t="shared" si="27"/>
        <v>3.5903697571743929</v>
      </c>
      <c r="J116" s="83">
        <f t="shared" si="18"/>
        <v>-0.17941904141097431</v>
      </c>
      <c r="K116" s="41">
        <f t="shared" ref="K116:K123" si="28">(I116-H116)</f>
        <v>-0.78503003683005224</v>
      </c>
      <c r="L116" s="77"/>
    </row>
    <row r="117" spans="2:12" x14ac:dyDescent="0.25">
      <c r="B117" s="277"/>
      <c r="C117" s="282"/>
      <c r="D117" s="4" t="s">
        <v>49</v>
      </c>
      <c r="E117" s="41">
        <f t="shared" si="27"/>
        <v>5.9761704070522947</v>
      </c>
      <c r="F117" s="41">
        <f t="shared" si="27"/>
        <v>6.3740135523270407</v>
      </c>
      <c r="G117" s="41">
        <f t="shared" si="27"/>
        <v>6.0673611111111114</v>
      </c>
      <c r="H117" s="41">
        <f t="shared" si="27"/>
        <v>5.7472564102564103</v>
      </c>
      <c r="I117" s="41">
        <f t="shared" si="27"/>
        <v>5.7269814650263449</v>
      </c>
      <c r="J117" s="83">
        <f t="shared" si="18"/>
        <v>-3.5277606883665769E-3</v>
      </c>
      <c r="K117" s="41">
        <f t="shared" si="28"/>
        <v>-2.0274945230065455E-2</v>
      </c>
      <c r="L117" s="77"/>
    </row>
    <row r="118" spans="2:12" x14ac:dyDescent="0.25">
      <c r="B118" s="277"/>
      <c r="C118" s="282"/>
      <c r="D118" s="4" t="s">
        <v>50</v>
      </c>
      <c r="E118" s="41">
        <f t="shared" si="27"/>
        <v>6.1537704600484258</v>
      </c>
      <c r="F118" s="41">
        <f t="shared" si="27"/>
        <v>6.5907156534771598</v>
      </c>
      <c r="G118" s="41">
        <f t="shared" si="27"/>
        <v>6.4792540528284777</v>
      </c>
      <c r="H118" s="41">
        <f t="shared" si="27"/>
        <v>6.2701067140102706</v>
      </c>
      <c r="I118" s="41">
        <f t="shared" si="27"/>
        <v>6.1249992852282409</v>
      </c>
      <c r="J118" s="83">
        <f t="shared" si="18"/>
        <v>-2.314273670299638E-2</v>
      </c>
      <c r="K118" s="41">
        <f t="shared" si="28"/>
        <v>-0.14510742878202976</v>
      </c>
      <c r="L118" s="77"/>
    </row>
    <row r="119" spans="2:12" x14ac:dyDescent="0.25">
      <c r="B119" s="277"/>
      <c r="C119" s="282"/>
      <c r="D119" s="4" t="s">
        <v>51</v>
      </c>
      <c r="E119" s="41">
        <f t="shared" si="27"/>
        <v>2.866904868244752</v>
      </c>
      <c r="F119" s="41">
        <f t="shared" si="27"/>
        <v>2.6301033884235152</v>
      </c>
      <c r="G119" s="41">
        <f t="shared" si="27"/>
        <v>2.8121978283268607</v>
      </c>
      <c r="H119" s="41">
        <f t="shared" si="27"/>
        <v>2.767772119405457</v>
      </c>
      <c r="I119" s="41">
        <f t="shared" si="27"/>
        <v>2.5893537663180086</v>
      </c>
      <c r="J119" s="83">
        <f t="shared" si="18"/>
        <v>-6.4462804519388794E-2</v>
      </c>
      <c r="K119" s="41">
        <f t="shared" si="28"/>
        <v>-0.17841835308744836</v>
      </c>
      <c r="L119" s="77"/>
    </row>
    <row r="120" spans="2:12" x14ac:dyDescent="0.25">
      <c r="B120" s="277"/>
      <c r="C120" s="282"/>
      <c r="D120" s="4" t="s">
        <v>52</v>
      </c>
      <c r="E120" s="41">
        <f t="shared" si="27"/>
        <v>6.6698906644238853</v>
      </c>
      <c r="F120" s="41">
        <f t="shared" si="27"/>
        <v>5.2459033623481979</v>
      </c>
      <c r="G120" s="41">
        <f t="shared" si="27"/>
        <v>5.903018619045203</v>
      </c>
      <c r="H120" s="41">
        <f t="shared" si="27"/>
        <v>5.4365523040388828</v>
      </c>
      <c r="I120" s="41">
        <f t="shared" si="27"/>
        <v>5.4229282034254132</v>
      </c>
      <c r="J120" s="83">
        <f t="shared" si="18"/>
        <v>-2.5060184932550467E-3</v>
      </c>
      <c r="K120" s="41">
        <f t="shared" si="28"/>
        <v>-1.3624100613469636E-2</v>
      </c>
      <c r="L120" s="77"/>
    </row>
    <row r="121" spans="2:12" x14ac:dyDescent="0.25">
      <c r="B121" s="277"/>
      <c r="C121" s="282"/>
      <c r="D121" s="4" t="s">
        <v>53</v>
      </c>
      <c r="E121" s="41">
        <f t="shared" si="27"/>
        <v>2.5050856438551832</v>
      </c>
      <c r="F121" s="41">
        <f t="shared" si="27"/>
        <v>2.3523984050537328</v>
      </c>
      <c r="G121" s="41">
        <f t="shared" si="27"/>
        <v>2.4727165843344365</v>
      </c>
      <c r="H121" s="41">
        <f t="shared" si="27"/>
        <v>2.1617843320432404</v>
      </c>
      <c r="I121" s="41">
        <f t="shared" si="27"/>
        <v>2.1586324143496212</v>
      </c>
      <c r="J121" s="83">
        <f t="shared" si="18"/>
        <v>-1.4580167165150204E-3</v>
      </c>
      <c r="K121" s="41">
        <f t="shared" si="28"/>
        <v>-3.1519176936192217E-3</v>
      </c>
      <c r="L121" s="77"/>
    </row>
    <row r="122" spans="2:12" x14ac:dyDescent="0.25">
      <c r="B122" s="277"/>
      <c r="C122" s="282"/>
      <c r="D122" s="4" t="s">
        <v>54</v>
      </c>
      <c r="E122" s="41">
        <f t="shared" si="27"/>
        <v>6.594799305287534</v>
      </c>
      <c r="F122" s="41">
        <f t="shared" si="27"/>
        <v>6.694040749447888</v>
      </c>
      <c r="G122" s="41">
        <f t="shared" si="27"/>
        <v>6.9430157924093203</v>
      </c>
      <c r="H122" s="41">
        <f t="shared" si="27"/>
        <v>7.1552618992790462</v>
      </c>
      <c r="I122" s="41">
        <f t="shared" si="27"/>
        <v>6.9790942265982716</v>
      </c>
      <c r="J122" s="31">
        <f t="shared" si="18"/>
        <v>-2.4620716217043759E-2</v>
      </c>
      <c r="K122" s="41">
        <f t="shared" si="28"/>
        <v>-0.1761676726807746</v>
      </c>
      <c r="L122" s="42"/>
    </row>
    <row r="123" spans="2:12" x14ac:dyDescent="0.25">
      <c r="B123" s="277"/>
      <c r="C123" s="283"/>
      <c r="D123" s="32" t="s">
        <v>55</v>
      </c>
      <c r="E123" s="79">
        <f t="shared" si="27"/>
        <v>5.3397332519722793</v>
      </c>
      <c r="F123" s="79">
        <f t="shared" si="27"/>
        <v>7.1617056484975681</v>
      </c>
      <c r="G123" s="79">
        <f t="shared" si="27"/>
        <v>6.064476454913069</v>
      </c>
      <c r="H123" s="79">
        <f t="shared" si="27"/>
        <v>6.2703991064483313</v>
      </c>
      <c r="I123" s="79">
        <f t="shared" si="27"/>
        <v>5.6572553404617141</v>
      </c>
      <c r="J123" s="74">
        <f t="shared" si="18"/>
        <v>-9.7783850051278987E-2</v>
      </c>
      <c r="K123" s="79">
        <f t="shared" si="28"/>
        <v>-0.61314376598661724</v>
      </c>
      <c r="L123" s="56"/>
    </row>
    <row r="124" spans="2:12" x14ac:dyDescent="0.25">
      <c r="B124" s="277"/>
      <c r="C124" s="285" t="s">
        <v>36</v>
      </c>
      <c r="D124" s="67" t="s">
        <v>45</v>
      </c>
      <c r="E124" s="69">
        <v>0.6469455719982854</v>
      </c>
      <c r="F124" s="69">
        <v>0.72744843419911809</v>
      </c>
      <c r="G124" s="69">
        <v>0.76491302340001088</v>
      </c>
      <c r="H124" s="69">
        <v>0.75135244570902349</v>
      </c>
      <c r="I124" s="69">
        <v>0.71791219477280499</v>
      </c>
      <c r="J124" s="69">
        <f t="shared" si="18"/>
        <v>-4.4506743975075702E-2</v>
      </c>
      <c r="K124" s="75">
        <f t="shared" ref="K124:K125" si="29">(I124-H124)*100</f>
        <v>-3.3440250936218496</v>
      </c>
      <c r="L124" s="69"/>
    </row>
    <row r="125" spans="2:12" x14ac:dyDescent="0.25">
      <c r="B125" s="277"/>
      <c r="C125" s="286"/>
      <c r="D125" s="15" t="s">
        <v>46</v>
      </c>
      <c r="E125" s="18">
        <v>0.73584387511907823</v>
      </c>
      <c r="F125" s="18">
        <v>0.78432519492499952</v>
      </c>
      <c r="G125" s="18">
        <v>0.80293374293689157</v>
      </c>
      <c r="H125" s="18">
        <v>0.79527505761221795</v>
      </c>
      <c r="I125" s="18">
        <v>0.76212173331975053</v>
      </c>
      <c r="J125" s="18">
        <f t="shared" si="18"/>
        <v>-4.1687871353603079E-2</v>
      </c>
      <c r="K125" s="44">
        <f t="shared" si="29"/>
        <v>-3.3153324292467423</v>
      </c>
      <c r="L125" s="18"/>
    </row>
    <row r="126" spans="2:12" x14ac:dyDescent="0.25">
      <c r="B126" s="277"/>
      <c r="C126" s="286"/>
      <c r="D126" s="19" t="s">
        <v>47</v>
      </c>
      <c r="E126" s="63">
        <v>0.59149761922622168</v>
      </c>
      <c r="F126" s="63">
        <v>0.67418986710869644</v>
      </c>
      <c r="G126" s="63">
        <v>0.71014718191318138</v>
      </c>
      <c r="H126" s="63">
        <v>0.7085407836948916</v>
      </c>
      <c r="I126" s="63">
        <v>0.701528876189349</v>
      </c>
      <c r="J126" s="63">
        <f t="shared" si="18"/>
        <v>-9.8962652071726831E-3</v>
      </c>
      <c r="K126" s="46">
        <f>(I126-H126)*100</f>
        <v>-0.70119075055425917</v>
      </c>
      <c r="L126" s="63"/>
    </row>
    <row r="127" spans="2:12" x14ac:dyDescent="0.25">
      <c r="B127" s="277"/>
      <c r="C127" s="286"/>
      <c r="D127" s="19" t="s">
        <v>48</v>
      </c>
      <c r="E127" s="63">
        <v>0.5391066370052654</v>
      </c>
      <c r="F127" s="63">
        <v>0.55397496224003717</v>
      </c>
      <c r="G127" s="63">
        <v>0.58724319021237303</v>
      </c>
      <c r="H127" s="63">
        <v>0.58406420053259234</v>
      </c>
      <c r="I127" s="63">
        <v>0.57128535362774868</v>
      </c>
      <c r="J127" s="63">
        <f t="shared" si="18"/>
        <v>-2.1879181934436276E-2</v>
      </c>
      <c r="K127" s="46">
        <f t="shared" ref="K127:K134" si="30">(I127-H127)*100</f>
        <v>-1.2778846904843655</v>
      </c>
      <c r="L127" s="63"/>
    </row>
    <row r="128" spans="2:12" x14ac:dyDescent="0.25">
      <c r="B128" s="277"/>
      <c r="C128" s="286"/>
      <c r="D128" s="19" t="s">
        <v>49</v>
      </c>
      <c r="E128" s="63">
        <v>0.49403073474803372</v>
      </c>
      <c r="F128" s="63">
        <v>0.67229366055094442</v>
      </c>
      <c r="G128" s="63">
        <v>0.91286994525078957</v>
      </c>
      <c r="H128" s="63">
        <v>0.64315022897609242</v>
      </c>
      <c r="I128" s="63">
        <v>0.65736601371035863</v>
      </c>
      <c r="J128" s="63">
        <f t="shared" si="18"/>
        <v>2.2103365736024116E-2</v>
      </c>
      <c r="K128" s="46">
        <f t="shared" si="30"/>
        <v>1.4215784734266212</v>
      </c>
      <c r="L128" s="63"/>
    </row>
    <row r="129" spans="2:12" x14ac:dyDescent="0.25">
      <c r="B129" s="277"/>
      <c r="C129" s="286"/>
      <c r="D129" s="19" t="s">
        <v>50</v>
      </c>
      <c r="E129" s="63">
        <v>0.57537528443811115</v>
      </c>
      <c r="F129" s="63">
        <v>0.70417578325678232</v>
      </c>
      <c r="G129" s="63">
        <v>0.75227709479558802</v>
      </c>
      <c r="H129" s="63">
        <v>0.76111373923567816</v>
      </c>
      <c r="I129" s="63">
        <v>0.67966720516552814</v>
      </c>
      <c r="J129" s="63">
        <f t="shared" si="18"/>
        <v>-0.10700967525818128</v>
      </c>
      <c r="K129" s="46">
        <f t="shared" si="30"/>
        <v>-8.1446534070150012</v>
      </c>
      <c r="L129" s="63"/>
    </row>
    <row r="130" spans="2:12" x14ac:dyDescent="0.25">
      <c r="B130" s="277"/>
      <c r="C130" s="286"/>
      <c r="D130" s="19" t="s">
        <v>51</v>
      </c>
      <c r="E130" s="63">
        <v>0.59746827588346618</v>
      </c>
      <c r="F130" s="63">
        <v>0.69624324513299973</v>
      </c>
      <c r="G130" s="63">
        <v>0.6937025885665129</v>
      </c>
      <c r="H130" s="63">
        <v>0.65782352420219836</v>
      </c>
      <c r="I130" s="63">
        <v>0.62698420489461748</v>
      </c>
      <c r="J130" s="63">
        <f t="shared" si="18"/>
        <v>-4.6880839880243719E-2</v>
      </c>
      <c r="K130" s="46">
        <f t="shared" si="30"/>
        <v>-3.0839319307580881</v>
      </c>
      <c r="L130" s="63"/>
    </row>
    <row r="131" spans="2:12" x14ac:dyDescent="0.25">
      <c r="B131" s="277"/>
      <c r="C131" s="286"/>
      <c r="D131" s="19" t="s">
        <v>52</v>
      </c>
      <c r="E131" s="63">
        <v>0.81553021391165881</v>
      </c>
      <c r="F131" s="63">
        <v>0.75891606917495691</v>
      </c>
      <c r="G131" s="63">
        <v>0.79788354563707575</v>
      </c>
      <c r="H131" s="63">
        <v>0.8012387088339713</v>
      </c>
      <c r="I131" s="63">
        <v>0.72339027125884969</v>
      </c>
      <c r="J131" s="63">
        <f t="shared" si="18"/>
        <v>-9.7160105617479564E-2</v>
      </c>
      <c r="K131" s="46">
        <f t="shared" si="30"/>
        <v>-7.784843757512161</v>
      </c>
      <c r="L131" s="63"/>
    </row>
    <row r="132" spans="2:12" x14ac:dyDescent="0.25">
      <c r="B132" s="277"/>
      <c r="C132" s="286"/>
      <c r="D132" s="19" t="s">
        <v>53</v>
      </c>
      <c r="E132" s="63">
        <v>0.55940282075619729</v>
      </c>
      <c r="F132" s="63">
        <v>0.5944274318903171</v>
      </c>
      <c r="G132" s="63">
        <v>0.61872473285630236</v>
      </c>
      <c r="H132" s="63">
        <v>0.64067594659468174</v>
      </c>
      <c r="I132" s="63">
        <v>0.61013984078301986</v>
      </c>
      <c r="J132" s="63">
        <f t="shared" si="18"/>
        <v>-4.7662325976130848E-2</v>
      </c>
      <c r="K132" s="46">
        <f t="shared" si="30"/>
        <v>-3.0536105811661884</v>
      </c>
      <c r="L132" s="63"/>
    </row>
    <row r="133" spans="2:12" x14ac:dyDescent="0.25">
      <c r="B133" s="277"/>
      <c r="C133" s="286"/>
      <c r="D133" s="19" t="s">
        <v>54</v>
      </c>
      <c r="E133" s="63">
        <v>0.70592494205814427</v>
      </c>
      <c r="F133" s="63">
        <v>0.78783877117467227</v>
      </c>
      <c r="G133" s="63">
        <v>0.85531648685236084</v>
      </c>
      <c r="H133" s="63">
        <v>0.8234794051661134</v>
      </c>
      <c r="I133" s="63">
        <v>0.83193239376507511</v>
      </c>
      <c r="J133" s="63">
        <f t="shared" si="18"/>
        <v>1.0264966611103654E-2</v>
      </c>
      <c r="K133" s="46">
        <f t="shared" si="30"/>
        <v>0.84529885989617082</v>
      </c>
      <c r="L133" s="22"/>
    </row>
    <row r="134" spans="2:12" x14ac:dyDescent="0.25">
      <c r="B134" s="277"/>
      <c r="C134" s="287"/>
      <c r="D134" s="23" t="s">
        <v>55</v>
      </c>
      <c r="E134" s="63">
        <v>0.47624128983352282</v>
      </c>
      <c r="F134" s="63">
        <v>0.76281245230863803</v>
      </c>
      <c r="G134" s="63">
        <v>0.69234173095006102</v>
      </c>
      <c r="H134" s="63">
        <v>0.66999912621504065</v>
      </c>
      <c r="I134" s="63">
        <v>0.51663074949528043</v>
      </c>
      <c r="J134" s="63">
        <f t="shared" si="18"/>
        <v>-0.2289083234871796</v>
      </c>
      <c r="K134" s="46">
        <f t="shared" si="30"/>
        <v>-15.336837671976022</v>
      </c>
      <c r="L134" s="47"/>
    </row>
    <row r="135" spans="2:12" x14ac:dyDescent="0.25">
      <c r="B135" s="277"/>
      <c r="C135" s="288" t="s">
        <v>39</v>
      </c>
      <c r="D135" s="67" t="s">
        <v>45</v>
      </c>
      <c r="E135" s="68">
        <v>121829.6</v>
      </c>
      <c r="F135" s="68">
        <v>125533.4</v>
      </c>
      <c r="G135" s="68">
        <v>127098</v>
      </c>
      <c r="H135" s="68">
        <v>125592</v>
      </c>
      <c r="I135" s="68">
        <v>128805.8</v>
      </c>
      <c r="J135" s="69">
        <f t="shared" si="18"/>
        <v>2.5589209503790178E-2</v>
      </c>
      <c r="K135" s="68">
        <f t="shared" ref="K135:K136" si="31">I135-H135</f>
        <v>3213.8000000000029</v>
      </c>
      <c r="L135" s="69">
        <f>I135/$I$135</f>
        <v>1</v>
      </c>
    </row>
    <row r="136" spans="2:12" x14ac:dyDescent="0.25">
      <c r="B136" s="277"/>
      <c r="C136" s="282"/>
      <c r="D136" s="26" t="s">
        <v>46</v>
      </c>
      <c r="E136" s="27">
        <v>43811</v>
      </c>
      <c r="F136" s="27">
        <v>45831</v>
      </c>
      <c r="G136" s="27">
        <v>46387.4</v>
      </c>
      <c r="H136" s="27">
        <v>44716</v>
      </c>
      <c r="I136" s="27">
        <v>46930.400000000001</v>
      </c>
      <c r="J136" s="36">
        <f t="shared" si="18"/>
        <v>4.9521424098756706E-2</v>
      </c>
      <c r="K136" s="27">
        <f t="shared" si="31"/>
        <v>2214.4000000000015</v>
      </c>
      <c r="L136" s="38">
        <f t="shared" ref="L136:L145" si="32">I136/$I$135</f>
        <v>0.36435005255974501</v>
      </c>
    </row>
    <row r="137" spans="2:12" x14ac:dyDescent="0.25">
      <c r="B137" s="277"/>
      <c r="C137" s="282"/>
      <c r="D137" s="4" t="s">
        <v>47</v>
      </c>
      <c r="E137" s="29">
        <v>37055.599999999999</v>
      </c>
      <c r="F137" s="29">
        <v>37515.199999999997</v>
      </c>
      <c r="G137" s="29">
        <v>37647.599999999999</v>
      </c>
      <c r="H137" s="29">
        <v>37514.6</v>
      </c>
      <c r="I137" s="29">
        <v>37612.6</v>
      </c>
      <c r="J137" s="76">
        <f>I137/H137-1</f>
        <v>2.6123162715316894E-3</v>
      </c>
      <c r="K137" s="29">
        <f>I137-H137</f>
        <v>98</v>
      </c>
      <c r="L137" s="77">
        <f t="shared" si="32"/>
        <v>0.29201014240041984</v>
      </c>
    </row>
    <row r="138" spans="2:12" x14ac:dyDescent="0.25">
      <c r="B138" s="277"/>
      <c r="C138" s="282"/>
      <c r="D138" s="4" t="s">
        <v>48</v>
      </c>
      <c r="E138" s="29">
        <v>827.2</v>
      </c>
      <c r="F138" s="29">
        <v>912</v>
      </c>
      <c r="G138" s="29">
        <v>912</v>
      </c>
      <c r="H138" s="29">
        <v>915.2</v>
      </c>
      <c r="I138" s="29">
        <v>905</v>
      </c>
      <c r="J138" s="76">
        <f t="shared" ref="J138:J145" si="33">I138/H138-1</f>
        <v>-1.1145104895104896E-2</v>
      </c>
      <c r="K138" s="29">
        <f t="shared" ref="K138:K145" si="34">I138-H138</f>
        <v>-10.200000000000045</v>
      </c>
      <c r="L138" s="77">
        <f t="shared" si="32"/>
        <v>7.0260811236761075E-3</v>
      </c>
    </row>
    <row r="139" spans="2:12" x14ac:dyDescent="0.25">
      <c r="B139" s="277"/>
      <c r="C139" s="282"/>
      <c r="D139" s="4" t="s">
        <v>49</v>
      </c>
      <c r="E139" s="29">
        <v>4562</v>
      </c>
      <c r="F139" s="29">
        <v>4504.8</v>
      </c>
      <c r="G139" s="29">
        <v>4409</v>
      </c>
      <c r="H139" s="29">
        <v>4616</v>
      </c>
      <c r="I139" s="29">
        <v>4610</v>
      </c>
      <c r="J139" s="76">
        <f t="shared" si="33"/>
        <v>-1.2998266897746857E-3</v>
      </c>
      <c r="K139" s="29">
        <f t="shared" si="34"/>
        <v>-6</v>
      </c>
      <c r="L139" s="77">
        <f t="shared" si="32"/>
        <v>3.5790313790217521E-2</v>
      </c>
    </row>
    <row r="140" spans="2:12" x14ac:dyDescent="0.25">
      <c r="B140" s="277"/>
      <c r="C140" s="282"/>
      <c r="D140" s="4" t="s">
        <v>50</v>
      </c>
      <c r="E140" s="29">
        <v>18287.400000000001</v>
      </c>
      <c r="F140" s="29">
        <v>19069.8</v>
      </c>
      <c r="G140" s="29">
        <v>19991.2</v>
      </c>
      <c r="H140" s="29">
        <v>20010.8</v>
      </c>
      <c r="I140" s="29">
        <v>20878.8</v>
      </c>
      <c r="J140" s="76">
        <f t="shared" si="33"/>
        <v>4.3376576648609833E-2</v>
      </c>
      <c r="K140" s="29">
        <f t="shared" si="34"/>
        <v>868</v>
      </c>
      <c r="L140" s="77">
        <f t="shared" si="32"/>
        <v>0.16209518515470575</v>
      </c>
    </row>
    <row r="141" spans="2:12" x14ac:dyDescent="0.25">
      <c r="B141" s="277"/>
      <c r="C141" s="282"/>
      <c r="D141" s="4" t="s">
        <v>51</v>
      </c>
      <c r="E141" s="29">
        <v>640.20000000000005</v>
      </c>
      <c r="F141" s="29">
        <v>663</v>
      </c>
      <c r="G141" s="29">
        <v>673</v>
      </c>
      <c r="H141" s="29">
        <v>673</v>
      </c>
      <c r="I141" s="29">
        <v>674.6</v>
      </c>
      <c r="J141" s="76">
        <f t="shared" si="33"/>
        <v>2.3774145616641817E-3</v>
      </c>
      <c r="K141" s="29">
        <f t="shared" si="34"/>
        <v>1.6000000000000227</v>
      </c>
      <c r="L141" s="77">
        <f t="shared" si="32"/>
        <v>5.2373417967203342E-3</v>
      </c>
    </row>
    <row r="142" spans="2:12" x14ac:dyDescent="0.25">
      <c r="B142" s="277"/>
      <c r="C142" s="282"/>
      <c r="D142" s="4" t="s">
        <v>52</v>
      </c>
      <c r="E142" s="29">
        <v>4251.3999999999996</v>
      </c>
      <c r="F142" s="29">
        <v>4791</v>
      </c>
      <c r="G142" s="29">
        <v>4797</v>
      </c>
      <c r="H142" s="29">
        <v>4863</v>
      </c>
      <c r="I142" s="29">
        <v>4635</v>
      </c>
      <c r="J142" s="76">
        <f t="shared" si="33"/>
        <v>-4.6884639111659521E-2</v>
      </c>
      <c r="K142" s="29">
        <f t="shared" si="34"/>
        <v>-228</v>
      </c>
      <c r="L142" s="77">
        <f t="shared" si="32"/>
        <v>3.5984404428993103E-2</v>
      </c>
    </row>
    <row r="143" spans="2:12" x14ac:dyDescent="0.25">
      <c r="B143" s="277"/>
      <c r="C143" s="282"/>
      <c r="D143" s="4" t="s">
        <v>53</v>
      </c>
      <c r="E143" s="29">
        <v>2573.4</v>
      </c>
      <c r="F143" s="29">
        <v>2845.8</v>
      </c>
      <c r="G143" s="29">
        <v>2773</v>
      </c>
      <c r="H143" s="29">
        <v>2679</v>
      </c>
      <c r="I143" s="29">
        <v>2991</v>
      </c>
      <c r="J143" s="76">
        <f t="shared" si="33"/>
        <v>0.1164613661814109</v>
      </c>
      <c r="K143" s="29">
        <f t="shared" si="34"/>
        <v>312</v>
      </c>
      <c r="L143" s="77">
        <f t="shared" si="32"/>
        <v>2.322100402311076E-2</v>
      </c>
    </row>
    <row r="144" spans="2:12" x14ac:dyDescent="0.25">
      <c r="B144" s="277"/>
      <c r="C144" s="282"/>
      <c r="D144" s="4" t="s">
        <v>54</v>
      </c>
      <c r="E144" s="29">
        <v>6412</v>
      </c>
      <c r="F144" s="29">
        <v>6319.8</v>
      </c>
      <c r="G144" s="29">
        <v>6415</v>
      </c>
      <c r="H144" s="29">
        <v>6497</v>
      </c>
      <c r="I144" s="29">
        <v>6455.4</v>
      </c>
      <c r="J144" s="40">
        <f t="shared" si="33"/>
        <v>-6.4029552100970388E-3</v>
      </c>
      <c r="K144" s="29">
        <f t="shared" si="34"/>
        <v>-41.600000000000364</v>
      </c>
      <c r="L144" s="42">
        <f t="shared" si="32"/>
        <v>5.011730838207596E-2</v>
      </c>
    </row>
    <row r="145" spans="2:12" x14ac:dyDescent="0.25">
      <c r="B145" s="278"/>
      <c r="C145" s="283"/>
      <c r="D145" s="32" t="s">
        <v>55</v>
      </c>
      <c r="E145" s="73">
        <v>3409.4</v>
      </c>
      <c r="F145" s="73">
        <v>3081</v>
      </c>
      <c r="G145" s="73">
        <v>3092.8</v>
      </c>
      <c r="H145" s="73">
        <v>3107.4</v>
      </c>
      <c r="I145" s="73">
        <v>3113</v>
      </c>
      <c r="J145" s="65">
        <f t="shared" si="33"/>
        <v>1.8021497071505355E-3</v>
      </c>
      <c r="K145" s="73">
        <f t="shared" si="34"/>
        <v>5.5999999999999091</v>
      </c>
      <c r="L145" s="56">
        <f t="shared" si="32"/>
        <v>2.4168166340335605E-2</v>
      </c>
    </row>
    <row r="146" spans="2:12" ht="6" customHeight="1" x14ac:dyDescent="0.25">
      <c r="B146" s="273"/>
      <c r="C146" s="273"/>
      <c r="D146" s="273"/>
      <c r="E146" s="273"/>
      <c r="F146" s="273"/>
      <c r="G146" s="273"/>
      <c r="H146" s="273"/>
      <c r="I146" s="273"/>
      <c r="J146" s="273"/>
      <c r="K146" s="273"/>
      <c r="L146" s="48"/>
    </row>
    <row r="147" spans="2:12" x14ac:dyDescent="0.25">
      <c r="B147" s="275" t="s">
        <v>57</v>
      </c>
      <c r="C147" s="275"/>
      <c r="D147" s="275"/>
      <c r="E147" s="275"/>
      <c r="F147" s="275"/>
      <c r="G147" s="275"/>
      <c r="H147" s="275"/>
      <c r="I147" s="275"/>
      <c r="J147" s="275"/>
      <c r="K147" s="275"/>
    </row>
    <row r="148" spans="2:12" x14ac:dyDescent="0.25">
      <c r="B148" s="64"/>
    </row>
    <row r="150" spans="2:12" ht="21.75" thickBot="1" x14ac:dyDescent="0.3">
      <c r="B150" s="276" t="s">
        <v>58</v>
      </c>
      <c r="C150" s="276"/>
      <c r="D150" s="276"/>
      <c r="E150" s="276"/>
      <c r="F150" s="276"/>
      <c r="G150" s="276"/>
      <c r="H150" s="276"/>
      <c r="I150" s="276"/>
      <c r="J150" s="276"/>
      <c r="K150" s="276"/>
      <c r="L150" s="12"/>
    </row>
    <row r="151" spans="2:12" ht="15.75" thickBot="1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2:12" x14ac:dyDescent="0.25">
      <c r="B152" s="4"/>
      <c r="C152" s="4"/>
      <c r="D152" s="4"/>
      <c r="E152" s="14">
        <v>2021</v>
      </c>
      <c r="F152" s="14">
        <v>2022</v>
      </c>
      <c r="G152" s="14">
        <v>2023</v>
      </c>
      <c r="H152" s="14">
        <v>2024</v>
      </c>
      <c r="I152" s="14">
        <v>2025</v>
      </c>
      <c r="J152" s="14" t="str">
        <f>CONCATENATE("var. ",RIGHT(I152,2),"/",RIGHT(H152,2))</f>
        <v>var. 25/24</v>
      </c>
      <c r="K152" s="14" t="str">
        <f>CONCATENATE("dif. ",RIGHT(I152,2),"/",RIGHT(H152,2))</f>
        <v>dif. 25/24</v>
      </c>
      <c r="L152" s="14" t="str">
        <f>CONCATENATE("cuota ",I152)</f>
        <v>cuota 2025</v>
      </c>
    </row>
    <row r="153" spans="2:12" x14ac:dyDescent="0.25">
      <c r="B153" s="289" t="s">
        <v>44</v>
      </c>
      <c r="C153" s="284" t="s">
        <v>8</v>
      </c>
      <c r="D153" s="67" t="s">
        <v>45</v>
      </c>
      <c r="E153" s="68">
        <v>2335438</v>
      </c>
      <c r="F153" s="68">
        <v>4760117</v>
      </c>
      <c r="G153" s="68">
        <v>5189113</v>
      </c>
      <c r="H153" s="68">
        <v>5483293</v>
      </c>
      <c r="I153" s="68">
        <v>5451268</v>
      </c>
      <c r="J153" s="69">
        <f>I153/H153-1</f>
        <v>-5.8404684921998795E-3</v>
      </c>
      <c r="K153" s="68">
        <f>I153-H153</f>
        <v>-32025</v>
      </c>
      <c r="L153" s="69">
        <f>I153/$I$153</f>
        <v>1</v>
      </c>
    </row>
    <row r="154" spans="2:12" x14ac:dyDescent="0.25">
      <c r="B154" s="277"/>
      <c r="C154" s="279"/>
      <c r="D154" s="15" t="s">
        <v>46</v>
      </c>
      <c r="E154" s="16">
        <v>881045</v>
      </c>
      <c r="F154" s="16">
        <v>1757098</v>
      </c>
      <c r="G154" s="16">
        <v>1888751</v>
      </c>
      <c r="H154" s="16">
        <v>1938929</v>
      </c>
      <c r="I154" s="16">
        <v>1858237</v>
      </c>
      <c r="J154" s="18">
        <f t="shared" ref="J154" si="35">I154/H154-1</f>
        <v>-4.1616789475014349E-2</v>
      </c>
      <c r="K154" s="16">
        <f t="shared" ref="K154" si="36">I154-H154</f>
        <v>-80692</v>
      </c>
      <c r="L154" s="18">
        <f t="shared" ref="L154:L163" si="37">I154/$I$153</f>
        <v>0.34088160772869724</v>
      </c>
    </row>
    <row r="155" spans="2:12" x14ac:dyDescent="0.25">
      <c r="B155" s="277"/>
      <c r="C155" s="279"/>
      <c r="D155" s="19" t="s">
        <v>47</v>
      </c>
      <c r="E155" s="20">
        <v>492258</v>
      </c>
      <c r="F155" s="20">
        <v>1245331</v>
      </c>
      <c r="G155" s="20">
        <v>1320376</v>
      </c>
      <c r="H155" s="20">
        <v>1387795</v>
      </c>
      <c r="I155" s="20">
        <v>1421549</v>
      </c>
      <c r="J155" s="63">
        <f>I155/H155-1</f>
        <v>2.4322036035581585E-2</v>
      </c>
      <c r="K155" s="20">
        <f>I155-H155</f>
        <v>33754</v>
      </c>
      <c r="L155" s="63">
        <f t="shared" si="37"/>
        <v>0.26077400707505116</v>
      </c>
    </row>
    <row r="156" spans="2:12" x14ac:dyDescent="0.25">
      <c r="B156" s="277"/>
      <c r="C156" s="279"/>
      <c r="D156" s="19" t="s">
        <v>48</v>
      </c>
      <c r="E156" s="20">
        <v>20161</v>
      </c>
      <c r="F156" s="20">
        <v>37751</v>
      </c>
      <c r="G156" s="20">
        <v>51211</v>
      </c>
      <c r="H156" s="20">
        <v>45051</v>
      </c>
      <c r="I156" s="20">
        <v>44435</v>
      </c>
      <c r="J156" s="63">
        <f t="shared" ref="J156:J218" si="38">I156/H156-1</f>
        <v>-1.3673392377527738E-2</v>
      </c>
      <c r="K156" s="20">
        <f t="shared" ref="K156:K185" si="39">I156-H156</f>
        <v>-616</v>
      </c>
      <c r="L156" s="63">
        <f t="shared" si="37"/>
        <v>8.1513145198511619E-3</v>
      </c>
    </row>
    <row r="157" spans="2:12" x14ac:dyDescent="0.25">
      <c r="B157" s="277"/>
      <c r="C157" s="279"/>
      <c r="D157" s="19" t="s">
        <v>49</v>
      </c>
      <c r="E157" s="20">
        <v>70304</v>
      </c>
      <c r="F157" s="20">
        <v>161080</v>
      </c>
      <c r="G157" s="20">
        <v>173648</v>
      </c>
      <c r="H157" s="20">
        <v>231856</v>
      </c>
      <c r="I157" s="20">
        <v>188676</v>
      </c>
      <c r="J157" s="63">
        <f t="shared" si="38"/>
        <v>-0.1862362845904354</v>
      </c>
      <c r="K157" s="20">
        <f t="shared" si="39"/>
        <v>-43180</v>
      </c>
      <c r="L157" s="63">
        <f t="shared" si="37"/>
        <v>3.461139683464471E-2</v>
      </c>
    </row>
    <row r="158" spans="2:12" x14ac:dyDescent="0.25">
      <c r="B158" s="277"/>
      <c r="C158" s="279"/>
      <c r="D158" s="19" t="s">
        <v>50</v>
      </c>
      <c r="E158" s="20">
        <v>354204</v>
      </c>
      <c r="F158" s="20">
        <v>710789</v>
      </c>
      <c r="G158" s="20">
        <v>800263</v>
      </c>
      <c r="H158" s="20">
        <v>915958</v>
      </c>
      <c r="I158" s="20">
        <v>937396</v>
      </c>
      <c r="J158" s="63">
        <f t="shared" si="38"/>
        <v>2.3405003286176784E-2</v>
      </c>
      <c r="K158" s="20">
        <f t="shared" si="39"/>
        <v>21438</v>
      </c>
      <c r="L158" s="63">
        <f t="shared" si="37"/>
        <v>0.17195925791944186</v>
      </c>
    </row>
    <row r="159" spans="2:12" x14ac:dyDescent="0.25">
      <c r="B159" s="277"/>
      <c r="C159" s="279"/>
      <c r="D159" s="19" t="s">
        <v>51</v>
      </c>
      <c r="E159" s="20">
        <v>33444</v>
      </c>
      <c r="F159" s="20">
        <v>51485</v>
      </c>
      <c r="G159" s="20">
        <v>58157</v>
      </c>
      <c r="H159" s="20">
        <v>57388</v>
      </c>
      <c r="I159" s="20">
        <v>56585</v>
      </c>
      <c r="J159" s="63">
        <f t="shared" si="38"/>
        <v>-1.3992472293859359E-2</v>
      </c>
      <c r="K159" s="20">
        <f t="shared" si="39"/>
        <v>-803</v>
      </c>
      <c r="L159" s="63">
        <f t="shared" si="37"/>
        <v>1.0380153755052952E-2</v>
      </c>
    </row>
    <row r="160" spans="2:12" x14ac:dyDescent="0.25">
      <c r="B160" s="277"/>
      <c r="C160" s="279"/>
      <c r="D160" s="19" t="s">
        <v>52</v>
      </c>
      <c r="E160" s="20">
        <v>107459</v>
      </c>
      <c r="F160" s="20">
        <v>198873</v>
      </c>
      <c r="G160" s="20">
        <v>252588</v>
      </c>
      <c r="H160" s="20">
        <v>239146</v>
      </c>
      <c r="I160" s="20">
        <v>250668</v>
      </c>
      <c r="J160" s="63">
        <f t="shared" si="38"/>
        <v>4.8179773025682993E-2</v>
      </c>
      <c r="K160" s="20">
        <f t="shared" si="39"/>
        <v>11522</v>
      </c>
      <c r="L160" s="63">
        <f t="shared" si="37"/>
        <v>4.5983429910252074E-2</v>
      </c>
    </row>
    <row r="161" spans="2:12" x14ac:dyDescent="0.25">
      <c r="B161" s="277"/>
      <c r="C161" s="279"/>
      <c r="D161" s="19" t="s">
        <v>53</v>
      </c>
      <c r="E161" s="20">
        <v>164258</v>
      </c>
      <c r="F161" s="20">
        <v>229131</v>
      </c>
      <c r="G161" s="20">
        <v>240044</v>
      </c>
      <c r="H161" s="20">
        <v>250407</v>
      </c>
      <c r="I161" s="20">
        <v>282601</v>
      </c>
      <c r="J161" s="63">
        <f t="shared" si="38"/>
        <v>0.12856669342310711</v>
      </c>
      <c r="K161" s="20">
        <f t="shared" si="39"/>
        <v>32194</v>
      </c>
      <c r="L161" s="63">
        <f t="shared" si="37"/>
        <v>5.184133306232605E-2</v>
      </c>
    </row>
    <row r="162" spans="2:12" x14ac:dyDescent="0.25">
      <c r="B162" s="277"/>
      <c r="C162" s="279"/>
      <c r="D162" s="19" t="s">
        <v>54</v>
      </c>
      <c r="E162" s="20">
        <v>140346</v>
      </c>
      <c r="F162" s="20">
        <v>257142</v>
      </c>
      <c r="G162" s="20">
        <v>280769</v>
      </c>
      <c r="H162" s="20">
        <v>288350</v>
      </c>
      <c r="I162" s="20">
        <v>287664</v>
      </c>
      <c r="J162" s="22">
        <f t="shared" si="38"/>
        <v>-2.3790532339170722E-3</v>
      </c>
      <c r="K162" s="20">
        <f t="shared" si="39"/>
        <v>-686</v>
      </c>
      <c r="L162" s="22">
        <f t="shared" si="37"/>
        <v>5.277010779877269E-2</v>
      </c>
    </row>
    <row r="163" spans="2:12" x14ac:dyDescent="0.25">
      <c r="B163" s="277"/>
      <c r="C163" s="280"/>
      <c r="D163" s="23" t="s">
        <v>55</v>
      </c>
      <c r="E163" s="71">
        <v>4742835</v>
      </c>
      <c r="F163" s="71">
        <v>9631671</v>
      </c>
      <c r="G163" s="71">
        <v>10501532</v>
      </c>
      <c r="H163" s="71">
        <v>11094999</v>
      </c>
      <c r="I163" s="71">
        <v>11025993</v>
      </c>
      <c r="J163" s="47">
        <f t="shared" si="38"/>
        <v>-6.2195589201945456E-3</v>
      </c>
      <c r="K163" s="71">
        <f t="shared" si="39"/>
        <v>-69006</v>
      </c>
      <c r="L163" s="47">
        <f t="shared" si="37"/>
        <v>2.02264739139591</v>
      </c>
    </row>
    <row r="164" spans="2:12" x14ac:dyDescent="0.25">
      <c r="B164" s="277"/>
      <c r="C164" s="281" t="s">
        <v>18</v>
      </c>
      <c r="D164" s="67" t="s">
        <v>45</v>
      </c>
      <c r="E164" s="68">
        <v>2347681</v>
      </c>
      <c r="F164" s="68">
        <v>4835278</v>
      </c>
      <c r="G164" s="68">
        <v>5281667</v>
      </c>
      <c r="H164" s="68">
        <v>5579982</v>
      </c>
      <c r="I164" s="68">
        <v>5548336</v>
      </c>
      <c r="J164" s="69">
        <f>I164/H164-1</f>
        <v>-5.6713444595341E-3</v>
      </c>
      <c r="K164" s="68">
        <f>I164-H164</f>
        <v>-31646</v>
      </c>
      <c r="L164" s="69">
        <f t="shared" ref="L164:L174" si="40">I164/$I$164</f>
        <v>1</v>
      </c>
    </row>
    <row r="165" spans="2:12" x14ac:dyDescent="0.25">
      <c r="B165" s="277"/>
      <c r="C165" s="282"/>
      <c r="D165" s="26" t="s">
        <v>46</v>
      </c>
      <c r="E165" s="27">
        <v>886032</v>
      </c>
      <c r="F165" s="27">
        <v>1785420</v>
      </c>
      <c r="G165" s="27">
        <v>1925435</v>
      </c>
      <c r="H165" s="27">
        <v>1977808</v>
      </c>
      <c r="I165" s="27">
        <v>1894928</v>
      </c>
      <c r="J165" s="82">
        <f t="shared" ref="J165" si="41">I165/H165-1</f>
        <v>-4.1904977631802454E-2</v>
      </c>
      <c r="K165" s="27">
        <f t="shared" ref="K165" si="42">I165-H165</f>
        <v>-82880</v>
      </c>
      <c r="L165" s="38">
        <f t="shared" si="40"/>
        <v>0.34153086619123285</v>
      </c>
    </row>
    <row r="166" spans="2:12" x14ac:dyDescent="0.25">
      <c r="B166" s="277"/>
      <c r="C166" s="282"/>
      <c r="D166" s="4" t="s">
        <v>47</v>
      </c>
      <c r="E166" s="29">
        <v>494807</v>
      </c>
      <c r="F166" s="29">
        <v>1266939</v>
      </c>
      <c r="G166" s="29">
        <v>1346478</v>
      </c>
      <c r="H166" s="29">
        <v>1414199</v>
      </c>
      <c r="I166" s="29">
        <v>1450547</v>
      </c>
      <c r="J166" s="83">
        <f>I166/H166-1</f>
        <v>2.5702181941862579E-2</v>
      </c>
      <c r="K166" s="29">
        <f>I166-H166</f>
        <v>36348</v>
      </c>
      <c r="L166" s="77">
        <f t="shared" si="40"/>
        <v>0.26143820417508962</v>
      </c>
    </row>
    <row r="167" spans="2:12" x14ac:dyDescent="0.25">
      <c r="B167" s="277"/>
      <c r="C167" s="282"/>
      <c r="D167" s="4" t="s">
        <v>48</v>
      </c>
      <c r="E167" s="29">
        <v>20284</v>
      </c>
      <c r="F167" s="29">
        <v>38233</v>
      </c>
      <c r="G167" s="29">
        <v>51611</v>
      </c>
      <c r="H167" s="29">
        <v>45550</v>
      </c>
      <c r="I167" s="29">
        <v>45028</v>
      </c>
      <c r="J167" s="83">
        <f t="shared" ref="J167:J174" si="43">I167/H167-1</f>
        <v>-1.1459934138309591E-2</v>
      </c>
      <c r="K167" s="29">
        <f t="shared" ref="K167:K174" si="44">I167-H167</f>
        <v>-522</v>
      </c>
      <c r="L167" s="77">
        <f t="shared" si="40"/>
        <v>8.1155863667953781E-3</v>
      </c>
    </row>
    <row r="168" spans="2:12" x14ac:dyDescent="0.25">
      <c r="B168" s="277"/>
      <c r="C168" s="282"/>
      <c r="D168" s="4" t="s">
        <v>49</v>
      </c>
      <c r="E168" s="29">
        <v>71245</v>
      </c>
      <c r="F168" s="29">
        <v>164270</v>
      </c>
      <c r="G168" s="29">
        <v>177179</v>
      </c>
      <c r="H168" s="29">
        <v>234780</v>
      </c>
      <c r="I168" s="29">
        <v>191694</v>
      </c>
      <c r="J168" s="83">
        <f t="shared" si="43"/>
        <v>-0.18351648351648353</v>
      </c>
      <c r="K168" s="29">
        <f t="shared" si="44"/>
        <v>-43086</v>
      </c>
      <c r="L168" s="77">
        <f t="shared" si="40"/>
        <v>3.4549818179720908E-2</v>
      </c>
    </row>
    <row r="169" spans="2:12" x14ac:dyDescent="0.25">
      <c r="B169" s="277"/>
      <c r="C169" s="282"/>
      <c r="D169" s="4" t="s">
        <v>50</v>
      </c>
      <c r="E169" s="29">
        <v>355287</v>
      </c>
      <c r="F169" s="29">
        <v>721139</v>
      </c>
      <c r="G169" s="29">
        <v>813714</v>
      </c>
      <c r="H169" s="29">
        <v>930653</v>
      </c>
      <c r="I169" s="29">
        <v>952676</v>
      </c>
      <c r="J169" s="83">
        <f t="shared" si="43"/>
        <v>2.3664029450289226E-2</v>
      </c>
      <c r="K169" s="29">
        <f t="shared" si="44"/>
        <v>22023</v>
      </c>
      <c r="L169" s="77">
        <f t="shared" si="40"/>
        <v>0.17170481383968095</v>
      </c>
    </row>
    <row r="170" spans="2:12" x14ac:dyDescent="0.25">
      <c r="B170" s="277"/>
      <c r="C170" s="282"/>
      <c r="D170" s="4" t="s">
        <v>51</v>
      </c>
      <c r="E170" s="29">
        <v>33497</v>
      </c>
      <c r="F170" s="29">
        <v>51855</v>
      </c>
      <c r="G170" s="29">
        <v>58492</v>
      </c>
      <c r="H170" s="29">
        <v>57716</v>
      </c>
      <c r="I170" s="29">
        <v>56950</v>
      </c>
      <c r="J170" s="83">
        <f t="shared" si="43"/>
        <v>-1.3271883013375785E-2</v>
      </c>
      <c r="K170" s="29">
        <f t="shared" si="44"/>
        <v>-766</v>
      </c>
      <c r="L170" s="77">
        <f t="shared" si="40"/>
        <v>1.0264338713444896E-2</v>
      </c>
    </row>
    <row r="171" spans="2:12" x14ac:dyDescent="0.25">
      <c r="B171" s="277"/>
      <c r="C171" s="282"/>
      <c r="D171" s="4" t="s">
        <v>52</v>
      </c>
      <c r="E171" s="29">
        <v>108554</v>
      </c>
      <c r="F171" s="29">
        <v>202302</v>
      </c>
      <c r="G171" s="29">
        <v>255835</v>
      </c>
      <c r="H171" s="29">
        <v>243005</v>
      </c>
      <c r="I171" s="29">
        <v>254126</v>
      </c>
      <c r="J171" s="83">
        <f t="shared" si="43"/>
        <v>4.5764490442583572E-2</v>
      </c>
      <c r="K171" s="29">
        <f t="shared" si="44"/>
        <v>11121</v>
      </c>
      <c r="L171" s="77">
        <f t="shared" si="40"/>
        <v>4.5802200876082486E-2</v>
      </c>
    </row>
    <row r="172" spans="2:12" x14ac:dyDescent="0.25">
      <c r="B172" s="277"/>
      <c r="C172" s="282"/>
      <c r="D172" s="4" t="s">
        <v>53</v>
      </c>
      <c r="E172" s="29">
        <v>164413</v>
      </c>
      <c r="F172" s="29">
        <v>230406</v>
      </c>
      <c r="G172" s="29">
        <v>241537</v>
      </c>
      <c r="H172" s="29">
        <v>252084</v>
      </c>
      <c r="I172" s="29">
        <v>284121</v>
      </c>
      <c r="J172" s="83">
        <f t="shared" si="43"/>
        <v>0.12708858951777979</v>
      </c>
      <c r="K172" s="29">
        <f t="shared" si="44"/>
        <v>32037</v>
      </c>
      <c r="L172" s="77">
        <f t="shared" si="40"/>
        <v>5.1208326244120757E-2</v>
      </c>
    </row>
    <row r="173" spans="2:12" x14ac:dyDescent="0.25">
      <c r="B173" s="277"/>
      <c r="C173" s="282"/>
      <c r="D173" s="4" t="s">
        <v>54</v>
      </c>
      <c r="E173" s="29">
        <v>141329</v>
      </c>
      <c r="F173" s="29">
        <v>261669</v>
      </c>
      <c r="G173" s="29">
        <v>285810</v>
      </c>
      <c r="H173" s="29">
        <v>293795</v>
      </c>
      <c r="I173" s="29">
        <v>293036</v>
      </c>
      <c r="J173" s="31">
        <f t="shared" si="43"/>
        <v>-2.5834340271277956E-3</v>
      </c>
      <c r="K173" s="29">
        <f t="shared" si="44"/>
        <v>-759</v>
      </c>
      <c r="L173" s="42">
        <f t="shared" si="40"/>
        <v>5.281511429733167E-2</v>
      </c>
    </row>
    <row r="174" spans="2:12" x14ac:dyDescent="0.25">
      <c r="B174" s="277"/>
      <c r="C174" s="283"/>
      <c r="D174" s="32" t="s">
        <v>55</v>
      </c>
      <c r="E174" s="73">
        <v>4767595</v>
      </c>
      <c r="F174" s="73">
        <v>9783601</v>
      </c>
      <c r="G174" s="73">
        <v>10688910</v>
      </c>
      <c r="H174" s="73">
        <v>11290356</v>
      </c>
      <c r="I174" s="73">
        <v>11221902</v>
      </c>
      <c r="J174" s="74">
        <f t="shared" si="43"/>
        <v>-6.063050624798727E-3</v>
      </c>
      <c r="K174" s="73">
        <f t="shared" si="44"/>
        <v>-68454</v>
      </c>
      <c r="L174" s="56">
        <f t="shared" si="40"/>
        <v>2.0225707311165007</v>
      </c>
    </row>
    <row r="175" spans="2:12" x14ac:dyDescent="0.25">
      <c r="B175" s="277"/>
      <c r="C175" s="284" t="s">
        <v>21</v>
      </c>
      <c r="D175" s="67" t="s">
        <v>45</v>
      </c>
      <c r="E175" s="68">
        <v>13903380</v>
      </c>
      <c r="F175" s="68">
        <v>31413157</v>
      </c>
      <c r="G175" s="68">
        <v>34492002</v>
      </c>
      <c r="H175" s="68">
        <v>36085760</v>
      </c>
      <c r="I175" s="68">
        <v>34978337</v>
      </c>
      <c r="J175" s="69">
        <f t="shared" si="38"/>
        <v>-3.0688642833073265E-2</v>
      </c>
      <c r="K175" s="68">
        <f t="shared" si="39"/>
        <v>-1107423</v>
      </c>
      <c r="L175" s="69">
        <f>I175/$I$175</f>
        <v>1</v>
      </c>
    </row>
    <row r="176" spans="2:12" x14ac:dyDescent="0.25">
      <c r="B176" s="277"/>
      <c r="C176" s="279"/>
      <c r="D176" s="15" t="s">
        <v>46</v>
      </c>
      <c r="E176" s="16">
        <v>5763674</v>
      </c>
      <c r="F176" s="16">
        <v>12632443</v>
      </c>
      <c r="G176" s="16">
        <v>13593290</v>
      </c>
      <c r="H176" s="16">
        <v>13840017</v>
      </c>
      <c r="I176" s="16">
        <v>13113733</v>
      </c>
      <c r="J176" s="18">
        <f t="shared" si="38"/>
        <v>-5.2477103171188255E-2</v>
      </c>
      <c r="K176" s="16">
        <f t="shared" si="39"/>
        <v>-726284</v>
      </c>
      <c r="L176" s="18">
        <f t="shared" ref="L176:L185" si="45">I176/$I$175</f>
        <v>0.37491013366358727</v>
      </c>
    </row>
    <row r="177" spans="2:12" x14ac:dyDescent="0.25">
      <c r="B177" s="277"/>
      <c r="C177" s="279"/>
      <c r="D177" s="19" t="s">
        <v>47</v>
      </c>
      <c r="E177" s="20">
        <v>3367162</v>
      </c>
      <c r="F177" s="20">
        <v>8870774</v>
      </c>
      <c r="G177" s="20">
        <v>9740327</v>
      </c>
      <c r="H177" s="20">
        <v>10013119</v>
      </c>
      <c r="I177" s="20">
        <v>9994134</v>
      </c>
      <c r="J177" s="63">
        <f t="shared" si="38"/>
        <v>-1.8960126210424422E-3</v>
      </c>
      <c r="K177" s="20">
        <f t="shared" si="39"/>
        <v>-18985</v>
      </c>
      <c r="L177" s="63">
        <f t="shared" si="45"/>
        <v>0.28572353225369174</v>
      </c>
    </row>
    <row r="178" spans="2:12" x14ac:dyDescent="0.25">
      <c r="B178" s="277"/>
      <c r="C178" s="279"/>
      <c r="D178" s="19" t="s">
        <v>48</v>
      </c>
      <c r="E178" s="20">
        <v>98762</v>
      </c>
      <c r="F178" s="20">
        <v>168339</v>
      </c>
      <c r="G178" s="20">
        <v>182130</v>
      </c>
      <c r="H178" s="20">
        <v>192892</v>
      </c>
      <c r="I178" s="20">
        <v>197469</v>
      </c>
      <c r="J178" s="63">
        <f t="shared" si="38"/>
        <v>2.3728303921365379E-2</v>
      </c>
      <c r="K178" s="20">
        <f t="shared" si="39"/>
        <v>4577</v>
      </c>
      <c r="L178" s="63">
        <f t="shared" si="45"/>
        <v>5.6454656492102529E-3</v>
      </c>
    </row>
    <row r="179" spans="2:12" x14ac:dyDescent="0.25">
      <c r="B179" s="277"/>
      <c r="C179" s="279"/>
      <c r="D179" s="19" t="s">
        <v>49</v>
      </c>
      <c r="E179" s="20">
        <v>419370</v>
      </c>
      <c r="F179" s="20">
        <v>1014697</v>
      </c>
      <c r="G179" s="20">
        <v>988170</v>
      </c>
      <c r="H179" s="20">
        <v>1361415</v>
      </c>
      <c r="I179" s="20">
        <v>1103359</v>
      </c>
      <c r="J179" s="63">
        <f t="shared" si="38"/>
        <v>-0.1895498433615026</v>
      </c>
      <c r="K179" s="20">
        <f t="shared" si="39"/>
        <v>-258056</v>
      </c>
      <c r="L179" s="63">
        <f t="shared" si="45"/>
        <v>3.1544066831993754E-2</v>
      </c>
    </row>
    <row r="180" spans="2:12" x14ac:dyDescent="0.25">
      <c r="B180" s="277"/>
      <c r="C180" s="279"/>
      <c r="D180" s="19" t="s">
        <v>50</v>
      </c>
      <c r="E180" s="20">
        <v>1967362</v>
      </c>
      <c r="F180" s="20">
        <v>4353970</v>
      </c>
      <c r="G180" s="20">
        <v>5136286</v>
      </c>
      <c r="H180" s="20">
        <v>5762502</v>
      </c>
      <c r="I180" s="20">
        <v>5666416</v>
      </c>
      <c r="J180" s="63">
        <f t="shared" si="38"/>
        <v>-1.6674354299573313E-2</v>
      </c>
      <c r="K180" s="20">
        <f t="shared" si="39"/>
        <v>-96086</v>
      </c>
      <c r="L180" s="63">
        <f t="shared" si="45"/>
        <v>0.16199786742291378</v>
      </c>
    </row>
    <row r="181" spans="2:12" x14ac:dyDescent="0.25">
      <c r="B181" s="277"/>
      <c r="C181" s="279"/>
      <c r="D181" s="19" t="s">
        <v>51</v>
      </c>
      <c r="E181" s="20">
        <v>83402</v>
      </c>
      <c r="F181" s="20">
        <v>137757</v>
      </c>
      <c r="G181" s="20">
        <v>148334</v>
      </c>
      <c r="H181" s="20">
        <v>152300</v>
      </c>
      <c r="I181" s="20">
        <v>152519</v>
      </c>
      <c r="J181" s="63">
        <f t="shared" si="38"/>
        <v>1.4379514116875658E-3</v>
      </c>
      <c r="K181" s="20">
        <f t="shared" si="39"/>
        <v>219</v>
      </c>
      <c r="L181" s="63">
        <f t="shared" si="45"/>
        <v>4.3603845431530947E-3</v>
      </c>
    </row>
    <row r="182" spans="2:12" x14ac:dyDescent="0.25">
      <c r="B182" s="277"/>
      <c r="C182" s="279"/>
      <c r="D182" s="19" t="s">
        <v>52</v>
      </c>
      <c r="E182" s="20">
        <v>749212</v>
      </c>
      <c r="F182" s="20">
        <v>1316064</v>
      </c>
      <c r="G182" s="20">
        <v>1447168</v>
      </c>
      <c r="H182" s="20">
        <v>1453294</v>
      </c>
      <c r="I182" s="20">
        <v>1411233</v>
      </c>
      <c r="J182" s="63">
        <f t="shared" si="38"/>
        <v>-2.8941838334156755E-2</v>
      </c>
      <c r="K182" s="20">
        <f t="shared" si="39"/>
        <v>-42061</v>
      </c>
      <c r="L182" s="63">
        <f t="shared" si="45"/>
        <v>4.0345914672844513E-2</v>
      </c>
    </row>
    <row r="183" spans="2:12" x14ac:dyDescent="0.25">
      <c r="B183" s="277"/>
      <c r="C183" s="279"/>
      <c r="D183" s="19" t="s">
        <v>53</v>
      </c>
      <c r="E183" s="20">
        <v>359169</v>
      </c>
      <c r="F183" s="20">
        <v>543499</v>
      </c>
      <c r="G183" s="20">
        <v>577841</v>
      </c>
      <c r="H183" s="20">
        <v>583363</v>
      </c>
      <c r="I183" s="20">
        <v>615470</v>
      </c>
      <c r="J183" s="63">
        <f t="shared" si="38"/>
        <v>5.5037772364719739E-2</v>
      </c>
      <c r="K183" s="20">
        <f t="shared" si="39"/>
        <v>32107</v>
      </c>
      <c r="L183" s="63">
        <f t="shared" si="45"/>
        <v>1.7595747905339239E-2</v>
      </c>
    </row>
    <row r="184" spans="2:12" x14ac:dyDescent="0.25">
      <c r="B184" s="277"/>
      <c r="C184" s="279"/>
      <c r="D184" s="19" t="s">
        <v>54</v>
      </c>
      <c r="E184" s="20">
        <v>774989</v>
      </c>
      <c r="F184" s="20">
        <v>1753173</v>
      </c>
      <c r="G184" s="20">
        <v>1897228</v>
      </c>
      <c r="H184" s="20">
        <v>1991159</v>
      </c>
      <c r="I184" s="20">
        <v>2013195</v>
      </c>
      <c r="J184" s="22">
        <f t="shared" si="38"/>
        <v>1.1066921325720402E-2</v>
      </c>
      <c r="K184" s="20">
        <f t="shared" si="39"/>
        <v>22036</v>
      </c>
      <c r="L184" s="22">
        <f t="shared" si="45"/>
        <v>5.7555480696523678E-2</v>
      </c>
    </row>
    <row r="185" spans="2:12" x14ac:dyDescent="0.25">
      <c r="B185" s="277"/>
      <c r="C185" s="280"/>
      <c r="D185" s="23" t="s">
        <v>55</v>
      </c>
      <c r="E185" s="71">
        <v>28127038</v>
      </c>
      <c r="F185" s="71">
        <v>63448755</v>
      </c>
      <c r="G185" s="71">
        <v>69765232</v>
      </c>
      <c r="H185" s="71">
        <v>72907219</v>
      </c>
      <c r="I185" s="71">
        <v>70667483</v>
      </c>
      <c r="J185" s="47">
        <f t="shared" si="38"/>
        <v>-3.0720359804150554E-2</v>
      </c>
      <c r="K185" s="71">
        <f t="shared" si="39"/>
        <v>-2239736</v>
      </c>
      <c r="L185" s="47">
        <f t="shared" si="45"/>
        <v>2.0203214063607429</v>
      </c>
    </row>
    <row r="186" spans="2:12" x14ac:dyDescent="0.25">
      <c r="B186" s="277"/>
      <c r="C186" s="281" t="s">
        <v>22</v>
      </c>
      <c r="D186" s="67" t="s">
        <v>45</v>
      </c>
      <c r="E186" s="75">
        <f t="shared" ref="E186:I187" si="46">E175/E153</f>
        <v>5.9532216226677823</v>
      </c>
      <c r="F186" s="75">
        <f t="shared" si="46"/>
        <v>6.5992405228695006</v>
      </c>
      <c r="G186" s="75">
        <f t="shared" si="46"/>
        <v>6.6469938118518526</v>
      </c>
      <c r="H186" s="75">
        <f t="shared" si="46"/>
        <v>6.5810380732891716</v>
      </c>
      <c r="I186" s="75">
        <f t="shared" si="46"/>
        <v>6.4165506080420185</v>
      </c>
      <c r="J186" s="69">
        <f t="shared" si="38"/>
        <v>-2.4994151897520189E-2</v>
      </c>
      <c r="K186" s="75">
        <f t="shared" ref="K186:K187" si="47">(I186-H186)</f>
        <v>-0.16448746524715308</v>
      </c>
      <c r="L186" s="69"/>
    </row>
    <row r="187" spans="2:12" x14ac:dyDescent="0.25">
      <c r="B187" s="277"/>
      <c r="C187" s="282"/>
      <c r="D187" s="26" t="s">
        <v>46</v>
      </c>
      <c r="E187" s="37">
        <f t="shared" si="46"/>
        <v>6.5418610854156141</v>
      </c>
      <c r="F187" s="37">
        <f t="shared" si="46"/>
        <v>7.1893787369856437</v>
      </c>
      <c r="G187" s="37">
        <f t="shared" si="46"/>
        <v>7.1969730260897284</v>
      </c>
      <c r="H187" s="37">
        <f t="shared" si="46"/>
        <v>7.1379699823974985</v>
      </c>
      <c r="I187" s="37">
        <f t="shared" si="46"/>
        <v>7.0570831384801833</v>
      </c>
      <c r="J187" s="82">
        <f t="shared" si="38"/>
        <v>-1.1331911470177869E-2</v>
      </c>
      <c r="K187" s="37">
        <f t="shared" si="47"/>
        <v>-8.0886843917315154E-2</v>
      </c>
      <c r="L187" s="38"/>
    </row>
    <row r="188" spans="2:12" x14ac:dyDescent="0.25">
      <c r="B188" s="277"/>
      <c r="C188" s="282"/>
      <c r="D188" s="4" t="s">
        <v>47</v>
      </c>
      <c r="E188" s="41">
        <f>E177/E155</f>
        <v>6.8402382490482632</v>
      </c>
      <c r="F188" s="41">
        <f>F177/F155</f>
        <v>7.1232258732818821</v>
      </c>
      <c r="G188" s="41">
        <f>G177/G155</f>
        <v>7.3769342975031353</v>
      </c>
      <c r="H188" s="41">
        <f>H177/H155</f>
        <v>7.2151283150609418</v>
      </c>
      <c r="I188" s="41">
        <f>I177/I155</f>
        <v>7.0304533997772856</v>
      </c>
      <c r="J188" s="83">
        <f t="shared" si="38"/>
        <v>-2.5595513651249124E-2</v>
      </c>
      <c r="K188" s="41">
        <f>(I188-H188)</f>
        <v>-0.1846749152836562</v>
      </c>
      <c r="L188" s="77"/>
    </row>
    <row r="189" spans="2:12" x14ac:dyDescent="0.25">
      <c r="B189" s="277"/>
      <c r="C189" s="282"/>
      <c r="D189" s="4" t="s">
        <v>48</v>
      </c>
      <c r="E189" s="41">
        <f t="shared" ref="E189:I196" si="48">E178/E156</f>
        <v>4.8986657407866669</v>
      </c>
      <c r="F189" s="41">
        <f t="shared" si="48"/>
        <v>4.4591931339567168</v>
      </c>
      <c r="G189" s="41">
        <f t="shared" si="48"/>
        <v>3.556462478764328</v>
      </c>
      <c r="H189" s="41">
        <f t="shared" si="48"/>
        <v>4.2816363676721938</v>
      </c>
      <c r="I189" s="41">
        <f t="shared" si="48"/>
        <v>4.4439968493304827</v>
      </c>
      <c r="J189" s="83">
        <f t="shared" si="38"/>
        <v>3.7920193990355067E-2</v>
      </c>
      <c r="K189" s="41">
        <f t="shared" ref="K189:K196" si="49">(I189-H189)</f>
        <v>0.16236048165828887</v>
      </c>
      <c r="L189" s="77"/>
    </row>
    <row r="190" spans="2:12" x14ac:dyDescent="0.25">
      <c r="B190" s="277"/>
      <c r="C190" s="282"/>
      <c r="D190" s="4" t="s">
        <v>49</v>
      </c>
      <c r="E190" s="41">
        <f t="shared" si="48"/>
        <v>5.9650944469731453</v>
      </c>
      <c r="F190" s="41">
        <f t="shared" si="48"/>
        <v>6.2993357337968714</v>
      </c>
      <c r="G190" s="41">
        <f t="shared" si="48"/>
        <v>5.690650050677232</v>
      </c>
      <c r="H190" s="41">
        <f t="shared" si="48"/>
        <v>5.8718126768338967</v>
      </c>
      <c r="I190" s="41">
        <f t="shared" si="48"/>
        <v>5.8479032839364837</v>
      </c>
      <c r="J190" s="83">
        <f t="shared" si="38"/>
        <v>-4.0718929934094872E-3</v>
      </c>
      <c r="K190" s="41">
        <f t="shared" si="49"/>
        <v>-2.3909392897413007E-2</v>
      </c>
      <c r="L190" s="77"/>
    </row>
    <row r="191" spans="2:12" x14ac:dyDescent="0.25">
      <c r="B191" s="277"/>
      <c r="C191" s="282"/>
      <c r="D191" s="4" t="s">
        <v>50</v>
      </c>
      <c r="E191" s="41">
        <f t="shared" si="48"/>
        <v>5.5543189800228117</v>
      </c>
      <c r="F191" s="41">
        <f t="shared" si="48"/>
        <v>6.1255449929585293</v>
      </c>
      <c r="G191" s="41">
        <f t="shared" si="48"/>
        <v>6.4182475011340019</v>
      </c>
      <c r="H191" s="41">
        <f t="shared" si="48"/>
        <v>6.291229510523408</v>
      </c>
      <c r="I191" s="41">
        <f t="shared" si="48"/>
        <v>6.0448476417650596</v>
      </c>
      <c r="J191" s="83">
        <f t="shared" si="38"/>
        <v>-3.9162753217987456E-2</v>
      </c>
      <c r="K191" s="41">
        <f t="shared" si="49"/>
        <v>-0.24638186875834833</v>
      </c>
      <c r="L191" s="77"/>
    </row>
    <row r="192" spans="2:12" x14ac:dyDescent="0.25">
      <c r="B192" s="277"/>
      <c r="C192" s="282"/>
      <c r="D192" s="4" t="s">
        <v>51</v>
      </c>
      <c r="E192" s="41">
        <f t="shared" si="48"/>
        <v>2.4937806482478173</v>
      </c>
      <c r="F192" s="41">
        <f t="shared" si="48"/>
        <v>2.6756725259784404</v>
      </c>
      <c r="G192" s="41">
        <f t="shared" si="48"/>
        <v>2.5505786061867015</v>
      </c>
      <c r="H192" s="41">
        <f t="shared" si="48"/>
        <v>2.6538649194953647</v>
      </c>
      <c r="I192" s="41">
        <f t="shared" si="48"/>
        <v>2.6953963064416366</v>
      </c>
      <c r="J192" s="83">
        <f t="shared" si="38"/>
        <v>1.5649397466005688E-2</v>
      </c>
      <c r="K192" s="41">
        <f t="shared" si="49"/>
        <v>4.1531386946271898E-2</v>
      </c>
      <c r="L192" s="77"/>
    </row>
    <row r="193" spans="2:12" x14ac:dyDescent="0.25">
      <c r="B193" s="277"/>
      <c r="C193" s="282"/>
      <c r="D193" s="4" t="s">
        <v>52</v>
      </c>
      <c r="E193" s="41">
        <f t="shared" si="48"/>
        <v>6.9720730697289195</v>
      </c>
      <c r="F193" s="41">
        <f t="shared" si="48"/>
        <v>6.6176102336667117</v>
      </c>
      <c r="G193" s="41">
        <f t="shared" si="48"/>
        <v>5.729361648217651</v>
      </c>
      <c r="H193" s="41">
        <f t="shared" si="48"/>
        <v>6.0770157142498729</v>
      </c>
      <c r="I193" s="41">
        <f t="shared" si="48"/>
        <v>5.6298889367609748</v>
      </c>
      <c r="J193" s="83">
        <f t="shared" si="38"/>
        <v>-7.3576702531875871E-2</v>
      </c>
      <c r="K193" s="41">
        <f t="shared" si="49"/>
        <v>-0.44712677748889806</v>
      </c>
      <c r="L193" s="77"/>
    </row>
    <row r="194" spans="2:12" x14ac:dyDescent="0.25">
      <c r="B194" s="277"/>
      <c r="C194" s="282"/>
      <c r="D194" s="4" t="s">
        <v>53</v>
      </c>
      <c r="E194" s="41">
        <f t="shared" si="48"/>
        <v>2.1866149593931499</v>
      </c>
      <c r="F194" s="41">
        <f t="shared" si="48"/>
        <v>2.3720011696365835</v>
      </c>
      <c r="G194" s="41">
        <f t="shared" si="48"/>
        <v>2.4072295079235473</v>
      </c>
      <c r="H194" s="41">
        <f t="shared" si="48"/>
        <v>2.3296593146357729</v>
      </c>
      <c r="I194" s="41">
        <f t="shared" si="48"/>
        <v>2.1778762283219097</v>
      </c>
      <c r="J194" s="83">
        <f t="shared" si="38"/>
        <v>-6.5152481893084646E-2</v>
      </c>
      <c r="K194" s="41">
        <f t="shared" si="49"/>
        <v>-0.15178308631386317</v>
      </c>
      <c r="L194" s="77"/>
    </row>
    <row r="195" spans="2:12" x14ac:dyDescent="0.25">
      <c r="B195" s="277"/>
      <c r="C195" s="282"/>
      <c r="D195" s="4" t="s">
        <v>54</v>
      </c>
      <c r="E195" s="41">
        <f t="shared" si="48"/>
        <v>5.5219885141008653</v>
      </c>
      <c r="F195" s="41">
        <f t="shared" si="48"/>
        <v>6.8179177263924213</v>
      </c>
      <c r="G195" s="41">
        <f t="shared" si="48"/>
        <v>6.757255964867916</v>
      </c>
      <c r="H195" s="41">
        <f t="shared" si="48"/>
        <v>6.9053546037801281</v>
      </c>
      <c r="I195" s="41">
        <f t="shared" si="48"/>
        <v>6.9984252461204735</v>
      </c>
      <c r="J195" s="31">
        <f t="shared" si="38"/>
        <v>1.3478039533175723E-2</v>
      </c>
      <c r="K195" s="41">
        <f t="shared" si="49"/>
        <v>9.3070642340345344E-2</v>
      </c>
      <c r="L195" s="42"/>
    </row>
    <row r="196" spans="2:12" x14ac:dyDescent="0.25">
      <c r="B196" s="277"/>
      <c r="C196" s="283"/>
      <c r="D196" s="32" t="s">
        <v>55</v>
      </c>
      <c r="E196" s="79">
        <f t="shared" si="48"/>
        <v>5.9304272655489809</v>
      </c>
      <c r="F196" s="79">
        <f t="shared" si="48"/>
        <v>6.5875126963950494</v>
      </c>
      <c r="G196" s="79">
        <f t="shared" si="48"/>
        <v>6.643338514799555</v>
      </c>
      <c r="H196" s="79">
        <f t="shared" si="48"/>
        <v>6.5711785102459226</v>
      </c>
      <c r="I196" s="79">
        <f t="shared" si="48"/>
        <v>6.4091717634865173</v>
      </c>
      <c r="J196" s="74">
        <f t="shared" si="38"/>
        <v>-2.4654138752554178E-2</v>
      </c>
      <c r="K196" s="79">
        <f t="shared" si="49"/>
        <v>-0.1620067467594053</v>
      </c>
      <c r="L196" s="56"/>
    </row>
    <row r="197" spans="2:12" x14ac:dyDescent="0.25">
      <c r="B197" s="277"/>
      <c r="C197" s="285" t="s">
        <v>36</v>
      </c>
      <c r="D197" s="67" t="s">
        <v>45</v>
      </c>
      <c r="E197" s="69">
        <v>0.46071549284573426</v>
      </c>
      <c r="F197" s="69">
        <v>0.6956420710121819</v>
      </c>
      <c r="G197" s="69">
        <v>0.75278316087982655</v>
      </c>
      <c r="H197" s="69">
        <v>0.77385542737868784</v>
      </c>
      <c r="I197" s="69">
        <v>0.76271640953782749</v>
      </c>
      <c r="J197" s="69">
        <f t="shared" si="38"/>
        <v>-1.4394184555365896E-2</v>
      </c>
      <c r="K197" s="75">
        <f>(I197-H197)*100</f>
        <v>-1.1139017840860355</v>
      </c>
      <c r="L197" s="69"/>
    </row>
    <row r="198" spans="2:12" x14ac:dyDescent="0.25">
      <c r="B198" s="277"/>
      <c r="C198" s="286"/>
      <c r="D198" s="15" t="s">
        <v>46</v>
      </c>
      <c r="E198" s="18">
        <v>0.53007392392769836</v>
      </c>
      <c r="F198" s="18">
        <v>0.78235558932652216</v>
      </c>
      <c r="G198" s="18">
        <v>0.81137456860272439</v>
      </c>
      <c r="H198" s="18">
        <v>0.81303171930090867</v>
      </c>
      <c r="I198" s="18">
        <v>0.79492109395832511</v>
      </c>
      <c r="J198" s="18">
        <f t="shared" si="38"/>
        <v>-2.2275422855772664E-2</v>
      </c>
      <c r="K198" s="44">
        <f t="shared" ref="K198" si="50">(I198-H198)*100</f>
        <v>-1.8110625342583564</v>
      </c>
      <c r="L198" s="18"/>
    </row>
    <row r="199" spans="2:12" x14ac:dyDescent="0.25">
      <c r="B199" s="277"/>
      <c r="C199" s="286"/>
      <c r="D199" s="19" t="s">
        <v>47</v>
      </c>
      <c r="E199" s="63">
        <v>0.38237984856351559</v>
      </c>
      <c r="F199" s="63">
        <v>0.63554446972310374</v>
      </c>
      <c r="G199" s="63">
        <v>0.7120968992437916</v>
      </c>
      <c r="H199" s="63">
        <v>0.72338395178807657</v>
      </c>
      <c r="I199" s="63">
        <v>0.73569515745498237</v>
      </c>
      <c r="J199" s="63">
        <f t="shared" si="38"/>
        <v>1.7018909026768725E-2</v>
      </c>
      <c r="K199" s="46">
        <f>(I199-H199)*100</f>
        <v>1.23112056669058</v>
      </c>
      <c r="L199" s="63"/>
    </row>
    <row r="200" spans="2:12" x14ac:dyDescent="0.25">
      <c r="B200" s="277"/>
      <c r="C200" s="286"/>
      <c r="D200" s="19" t="s">
        <v>48</v>
      </c>
      <c r="E200" s="63">
        <v>0.40408330264719122</v>
      </c>
      <c r="F200" s="63">
        <v>0.53778304538949095</v>
      </c>
      <c r="G200" s="63">
        <v>0.55483289211938058</v>
      </c>
      <c r="H200" s="63">
        <v>0.58551125843092255</v>
      </c>
      <c r="I200" s="63">
        <v>0.59322446331044176</v>
      </c>
      <c r="J200" s="63">
        <f t="shared" si="38"/>
        <v>1.3173452719234424E-2</v>
      </c>
      <c r="K200" s="46">
        <f t="shared" ref="K200:K207" si="51">(I200-H200)*100</f>
        <v>0.77132048795192087</v>
      </c>
      <c r="L200" s="63"/>
    </row>
    <row r="201" spans="2:12" x14ac:dyDescent="0.25">
      <c r="B201" s="277"/>
      <c r="C201" s="286"/>
      <c r="D201" s="19" t="s">
        <v>49</v>
      </c>
      <c r="E201" s="63">
        <v>0.28621210694206145</v>
      </c>
      <c r="F201" s="63">
        <v>0.60938004840462912</v>
      </c>
      <c r="G201" s="63">
        <v>0.61609450810074784</v>
      </c>
      <c r="H201" s="63">
        <v>0.84038066713662607</v>
      </c>
      <c r="I201" s="63">
        <v>0.65487464685073948</v>
      </c>
      <c r="J201" s="63">
        <f t="shared" si="38"/>
        <v>-0.22074046624364774</v>
      </c>
      <c r="K201" s="46">
        <f t="shared" si="51"/>
        <v>-18.55060202858866</v>
      </c>
      <c r="L201" s="63"/>
    </row>
    <row r="202" spans="2:12" x14ac:dyDescent="0.25">
      <c r="B202" s="277"/>
      <c r="C202" s="286"/>
      <c r="D202" s="19" t="s">
        <v>50</v>
      </c>
      <c r="E202" s="63">
        <v>0.48615455783025679</v>
      </c>
      <c r="F202" s="63">
        <v>0.64956278782215049</v>
      </c>
      <c r="G202" s="63">
        <v>0.73256253105658276</v>
      </c>
      <c r="H202" s="63">
        <v>0.78559211607973245</v>
      </c>
      <c r="I202" s="63">
        <v>0.77515282700025978</v>
      </c>
      <c r="J202" s="63">
        <f t="shared" si="38"/>
        <v>-1.3288434119689052E-2</v>
      </c>
      <c r="K202" s="46">
        <f t="shared" si="51"/>
        <v>-1.0439289079472669</v>
      </c>
      <c r="L202" s="63"/>
    </row>
    <row r="203" spans="2:12" x14ac:dyDescent="0.25">
      <c r="B203" s="277"/>
      <c r="C203" s="286"/>
      <c r="D203" s="19" t="s">
        <v>51</v>
      </c>
      <c r="E203" s="63">
        <v>0.42945341263098274</v>
      </c>
      <c r="F203" s="63">
        <v>0.57741590694750078</v>
      </c>
      <c r="G203" s="63">
        <v>0.61259601883208059</v>
      </c>
      <c r="H203" s="63">
        <v>0.6183064169082243</v>
      </c>
      <c r="I203" s="63">
        <v>0.62089193755215866</v>
      </c>
      <c r="J203" s="63">
        <f t="shared" si="38"/>
        <v>4.1816170319934898E-3</v>
      </c>
      <c r="K203" s="46">
        <f t="shared" si="51"/>
        <v>0.25855206439343581</v>
      </c>
      <c r="L203" s="63"/>
    </row>
    <row r="204" spans="2:12" x14ac:dyDescent="0.25">
      <c r="B204" s="277"/>
      <c r="C204" s="286"/>
      <c r="D204" s="19" t="s">
        <v>52</v>
      </c>
      <c r="E204" s="63">
        <v>0.70336128458075009</v>
      </c>
      <c r="F204" s="63">
        <v>0.8015089072176752</v>
      </c>
      <c r="G204" s="63">
        <v>0.82779844332469787</v>
      </c>
      <c r="H204" s="63">
        <v>0.82775664662909765</v>
      </c>
      <c r="I204" s="63">
        <v>0.81840355885878524</v>
      </c>
      <c r="J204" s="63">
        <f t="shared" si="38"/>
        <v>-1.1299320649856837E-2</v>
      </c>
      <c r="K204" s="46">
        <f t="shared" si="51"/>
        <v>-0.93530877703124071</v>
      </c>
      <c r="L204" s="63"/>
    </row>
    <row r="205" spans="2:12" x14ac:dyDescent="0.25">
      <c r="B205" s="277"/>
      <c r="C205" s="286"/>
      <c r="D205" s="19" t="s">
        <v>53</v>
      </c>
      <c r="E205" s="63">
        <v>0.43287194104141685</v>
      </c>
      <c r="F205" s="63">
        <v>0.55540181632567553</v>
      </c>
      <c r="G205" s="63">
        <v>0.57078552018499329</v>
      </c>
      <c r="H205" s="63">
        <v>0.58707862058971227</v>
      </c>
      <c r="I205" s="63">
        <v>0.63035262548776616</v>
      </c>
      <c r="J205" s="63">
        <f t="shared" si="38"/>
        <v>7.3710749089424876E-2</v>
      </c>
      <c r="K205" s="46">
        <f t="shared" si="51"/>
        <v>4.3274004898053882</v>
      </c>
      <c r="L205" s="63"/>
    </row>
    <row r="206" spans="2:12" x14ac:dyDescent="0.25">
      <c r="B206" s="277"/>
      <c r="C206" s="286"/>
      <c r="D206" s="19" t="s">
        <v>54</v>
      </c>
      <c r="E206" s="63">
        <v>0.48201408869433904</v>
      </c>
      <c r="F206" s="63">
        <v>0.74895069673736636</v>
      </c>
      <c r="G206" s="63">
        <v>0.81783519993171871</v>
      </c>
      <c r="H206" s="63">
        <v>0.84626026183947245</v>
      </c>
      <c r="I206" s="63">
        <v>0.84894608892196821</v>
      </c>
      <c r="J206" s="63">
        <f t="shared" si="38"/>
        <v>3.173760134568715E-3</v>
      </c>
      <c r="K206" s="46">
        <f t="shared" si="51"/>
        <v>0.2685827082495762</v>
      </c>
      <c r="L206" s="22"/>
    </row>
    <row r="207" spans="2:12" x14ac:dyDescent="0.25">
      <c r="B207" s="277"/>
      <c r="C207" s="287"/>
      <c r="D207" s="23" t="s">
        <v>55</v>
      </c>
      <c r="E207" s="63">
        <v>26.908641616257476</v>
      </c>
      <c r="F207" s="63">
        <v>54.155969692546812</v>
      </c>
      <c r="G207" s="63">
        <v>62.212065167958194</v>
      </c>
      <c r="H207" s="63">
        <v>64.343032666079495</v>
      </c>
      <c r="I207" s="63">
        <v>62.365896191988249</v>
      </c>
      <c r="J207" s="63">
        <f t="shared" si="38"/>
        <v>-3.0728058535132718E-2</v>
      </c>
      <c r="K207" s="46">
        <f t="shared" si="51"/>
        <v>-197.7136474091246</v>
      </c>
      <c r="L207" s="47"/>
    </row>
    <row r="208" spans="2:12" x14ac:dyDescent="0.25">
      <c r="B208" s="277"/>
      <c r="C208" s="288" t="s">
        <v>59</v>
      </c>
      <c r="D208" s="67" t="s">
        <v>45</v>
      </c>
      <c r="E208" s="68">
        <v>82456</v>
      </c>
      <c r="F208" s="68">
        <v>123696</v>
      </c>
      <c r="G208" s="68">
        <v>125536</v>
      </c>
      <c r="H208" s="68">
        <v>135046</v>
      </c>
      <c r="I208" s="68">
        <v>125647</v>
      </c>
      <c r="J208" s="69">
        <f t="shared" si="38"/>
        <v>-6.9598507175332891E-2</v>
      </c>
      <c r="K208" s="68">
        <f t="shared" ref="K208:K209" si="52">I208-H208</f>
        <v>-9399</v>
      </c>
      <c r="L208" s="69">
        <f t="shared" ref="L208:L218" si="53">I208/$I$208</f>
        <v>1</v>
      </c>
    </row>
    <row r="209" spans="2:12" x14ac:dyDescent="0.25">
      <c r="B209" s="277"/>
      <c r="C209" s="282"/>
      <c r="D209" s="26" t="s">
        <v>46</v>
      </c>
      <c r="E209" s="27">
        <v>29697</v>
      </c>
      <c r="F209" s="27">
        <v>44233</v>
      </c>
      <c r="G209" s="27">
        <v>45902</v>
      </c>
      <c r="H209" s="27">
        <v>49468</v>
      </c>
      <c r="I209" s="27">
        <v>45191</v>
      </c>
      <c r="J209" s="36">
        <f t="shared" si="38"/>
        <v>-8.645993369450955E-2</v>
      </c>
      <c r="K209" s="27">
        <f t="shared" si="52"/>
        <v>-4277</v>
      </c>
      <c r="L209" s="38">
        <f t="shared" si="53"/>
        <v>0.3596663668850032</v>
      </c>
    </row>
    <row r="210" spans="2:12" x14ac:dyDescent="0.25">
      <c r="B210" s="277"/>
      <c r="C210" s="282"/>
      <c r="D210" s="4" t="s">
        <v>47</v>
      </c>
      <c r="E210" s="29">
        <v>24064</v>
      </c>
      <c r="F210" s="29">
        <v>38225</v>
      </c>
      <c r="G210" s="29">
        <v>37475</v>
      </c>
      <c r="H210" s="29">
        <v>39556</v>
      </c>
      <c r="I210" s="29">
        <v>37223</v>
      </c>
      <c r="J210" s="76">
        <f t="shared" si="38"/>
        <v>-5.897967438568108E-2</v>
      </c>
      <c r="K210" s="29">
        <f>I210-H210</f>
        <v>-2333</v>
      </c>
      <c r="L210" s="77">
        <f t="shared" si="53"/>
        <v>0.29625060685889837</v>
      </c>
    </row>
    <row r="211" spans="2:12" x14ac:dyDescent="0.25">
      <c r="B211" s="277"/>
      <c r="C211" s="282"/>
      <c r="D211" s="4" t="s">
        <v>48</v>
      </c>
      <c r="E211" s="29">
        <v>669</v>
      </c>
      <c r="F211" s="29">
        <v>857</v>
      </c>
      <c r="G211" s="29">
        <v>900</v>
      </c>
      <c r="H211" s="29">
        <v>975</v>
      </c>
      <c r="I211" s="29">
        <v>912</v>
      </c>
      <c r="J211" s="76">
        <f t="shared" si="38"/>
        <v>-6.461538461538463E-2</v>
      </c>
      <c r="K211" s="29">
        <f t="shared" ref="K211:K218" si="54">I211-H211</f>
        <v>-63</v>
      </c>
      <c r="L211" s="77">
        <f t="shared" si="53"/>
        <v>7.2584303644336913E-3</v>
      </c>
    </row>
    <row r="212" spans="2:12" x14ac:dyDescent="0.25">
      <c r="B212" s="277"/>
      <c r="C212" s="282"/>
      <c r="D212" s="4" t="s">
        <v>49</v>
      </c>
      <c r="E212" s="29">
        <v>4012</v>
      </c>
      <c r="F212" s="29">
        <v>4562</v>
      </c>
      <c r="G212" s="29">
        <v>4395</v>
      </c>
      <c r="H212" s="29">
        <v>4748</v>
      </c>
      <c r="I212" s="29">
        <v>4616</v>
      </c>
      <c r="J212" s="76">
        <f t="shared" si="38"/>
        <v>-2.780117944397642E-2</v>
      </c>
      <c r="K212" s="29">
        <f t="shared" si="54"/>
        <v>-132</v>
      </c>
      <c r="L212" s="77">
        <f t="shared" si="53"/>
        <v>3.6737844914721401E-2</v>
      </c>
    </row>
    <row r="213" spans="2:12" x14ac:dyDescent="0.25">
      <c r="B213" s="277"/>
      <c r="C213" s="282"/>
      <c r="D213" s="4" t="s">
        <v>50</v>
      </c>
      <c r="E213" s="29">
        <v>11050</v>
      </c>
      <c r="F213" s="29">
        <v>18364</v>
      </c>
      <c r="G213" s="29">
        <v>19209</v>
      </c>
      <c r="H213" s="29">
        <v>21355</v>
      </c>
      <c r="I213" s="29">
        <v>20029</v>
      </c>
      <c r="J213" s="76">
        <f t="shared" si="38"/>
        <v>-6.2093186607351858E-2</v>
      </c>
      <c r="K213" s="29">
        <f t="shared" si="54"/>
        <v>-1326</v>
      </c>
      <c r="L213" s="77">
        <f t="shared" si="53"/>
        <v>0.1594069098346956</v>
      </c>
    </row>
    <row r="214" spans="2:12" x14ac:dyDescent="0.25">
      <c r="B214" s="277"/>
      <c r="C214" s="282"/>
      <c r="D214" s="4" t="s">
        <v>51</v>
      </c>
      <c r="E214" s="29">
        <v>532</v>
      </c>
      <c r="F214" s="29">
        <v>654</v>
      </c>
      <c r="G214" s="29">
        <v>663</v>
      </c>
      <c r="H214" s="29">
        <v>729</v>
      </c>
      <c r="I214" s="29">
        <v>673</v>
      </c>
      <c r="J214" s="76">
        <f t="shared" si="38"/>
        <v>-7.6817558299039801E-2</v>
      </c>
      <c r="K214" s="29">
        <f t="shared" si="54"/>
        <v>-56</v>
      </c>
      <c r="L214" s="77">
        <f t="shared" si="53"/>
        <v>5.3562759158595112E-3</v>
      </c>
    </row>
    <row r="215" spans="2:12" x14ac:dyDescent="0.25">
      <c r="B215" s="277"/>
      <c r="C215" s="282"/>
      <c r="D215" s="4" t="s">
        <v>52</v>
      </c>
      <c r="E215" s="29">
        <v>2908</v>
      </c>
      <c r="F215" s="29">
        <v>4497</v>
      </c>
      <c r="G215" s="29">
        <v>4790</v>
      </c>
      <c r="H215" s="29">
        <v>5123</v>
      </c>
      <c r="I215" s="29">
        <v>4725</v>
      </c>
      <c r="J215" s="76">
        <f t="shared" si="38"/>
        <v>-7.7688854186999778E-2</v>
      </c>
      <c r="K215" s="29">
        <f t="shared" si="54"/>
        <v>-398</v>
      </c>
      <c r="L215" s="77">
        <f t="shared" si="53"/>
        <v>3.7605354684154817E-2</v>
      </c>
    </row>
    <row r="216" spans="2:12" x14ac:dyDescent="0.25">
      <c r="B216" s="277"/>
      <c r="C216" s="282"/>
      <c r="D216" s="4" t="s">
        <v>53</v>
      </c>
      <c r="E216" s="29">
        <v>2270</v>
      </c>
      <c r="F216" s="29">
        <v>2680</v>
      </c>
      <c r="G216" s="29">
        <v>2774</v>
      </c>
      <c r="H216" s="29">
        <v>2946</v>
      </c>
      <c r="I216" s="29">
        <v>2675</v>
      </c>
      <c r="J216" s="76">
        <f t="shared" si="38"/>
        <v>-9.19891378139851E-2</v>
      </c>
      <c r="K216" s="29">
        <f t="shared" si="54"/>
        <v>-271</v>
      </c>
      <c r="L216" s="77">
        <f t="shared" si="53"/>
        <v>2.128980397462733E-2</v>
      </c>
    </row>
    <row r="217" spans="2:12" x14ac:dyDescent="0.25">
      <c r="B217" s="277"/>
      <c r="C217" s="282"/>
      <c r="D217" s="4" t="s">
        <v>54</v>
      </c>
      <c r="E217" s="29">
        <v>4393</v>
      </c>
      <c r="F217" s="29">
        <v>6413</v>
      </c>
      <c r="G217" s="29">
        <v>6356</v>
      </c>
      <c r="H217" s="29">
        <v>6825</v>
      </c>
      <c r="I217" s="29">
        <v>6497</v>
      </c>
      <c r="J217" s="40">
        <f t="shared" si="38"/>
        <v>-4.8058608058608066E-2</v>
      </c>
      <c r="K217" s="29">
        <f t="shared" si="54"/>
        <v>-328</v>
      </c>
      <c r="L217" s="42">
        <f t="shared" si="53"/>
        <v>5.1708357541365893E-2</v>
      </c>
    </row>
    <row r="218" spans="2:12" x14ac:dyDescent="0.25">
      <c r="B218" s="278"/>
      <c r="C218" s="283"/>
      <c r="D218" s="32" t="s">
        <v>55</v>
      </c>
      <c r="E218" s="73">
        <v>2862</v>
      </c>
      <c r="F218" s="73">
        <v>3212</v>
      </c>
      <c r="G218" s="73">
        <v>3072</v>
      </c>
      <c r="H218" s="73">
        <v>3320</v>
      </c>
      <c r="I218" s="73">
        <v>3105</v>
      </c>
      <c r="J218" s="65">
        <f t="shared" si="38"/>
        <v>-6.4759036144578341E-2</v>
      </c>
      <c r="K218" s="73">
        <f t="shared" si="54"/>
        <v>-215</v>
      </c>
      <c r="L218" s="56">
        <f t="shared" si="53"/>
        <v>2.4712090221016021E-2</v>
      </c>
    </row>
    <row r="219" spans="2:12" x14ac:dyDescent="0.25">
      <c r="B219" s="273"/>
      <c r="C219" s="273"/>
      <c r="D219" s="273"/>
      <c r="E219" s="273"/>
      <c r="F219" s="273"/>
      <c r="G219" s="273"/>
      <c r="H219" s="273"/>
      <c r="I219" s="273"/>
      <c r="J219" s="273"/>
      <c r="K219" s="273"/>
      <c r="L219" s="48"/>
    </row>
    <row r="220" spans="2:12" x14ac:dyDescent="0.25">
      <c r="B220" s="275" t="s">
        <v>57</v>
      </c>
      <c r="C220" s="275"/>
      <c r="D220" s="275"/>
      <c r="E220" s="275"/>
      <c r="F220" s="275"/>
      <c r="G220" s="275"/>
      <c r="H220" s="275"/>
      <c r="I220" s="275"/>
      <c r="J220" s="275"/>
      <c r="K220" s="275"/>
    </row>
  </sheetData>
  <mergeCells count="30">
    <mergeCell ref="D1:L2"/>
    <mergeCell ref="B7:B72"/>
    <mergeCell ref="C7:C17"/>
    <mergeCell ref="C18:C28"/>
    <mergeCell ref="C29:C39"/>
    <mergeCell ref="C40:C50"/>
    <mergeCell ref="C51:C61"/>
    <mergeCell ref="C62:C72"/>
    <mergeCell ref="B73:K73"/>
    <mergeCell ref="B74:K74"/>
    <mergeCell ref="B77:K77"/>
    <mergeCell ref="B80:B145"/>
    <mergeCell ref="C80:C90"/>
    <mergeCell ref="C91:C101"/>
    <mergeCell ref="C102:C112"/>
    <mergeCell ref="C113:C123"/>
    <mergeCell ref="C124:C134"/>
    <mergeCell ref="C135:C145"/>
    <mergeCell ref="B219:K219"/>
    <mergeCell ref="B220:K220"/>
    <mergeCell ref="B146:K146"/>
    <mergeCell ref="B147:K147"/>
    <mergeCell ref="B150:K150"/>
    <mergeCell ref="B153:B218"/>
    <mergeCell ref="C153:C163"/>
    <mergeCell ref="C164:C174"/>
    <mergeCell ref="C175:C185"/>
    <mergeCell ref="C186:C196"/>
    <mergeCell ref="C197:C207"/>
    <mergeCell ref="C208:C21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DBD40-F7B8-4DF4-8DCA-74B279560880}">
  <sheetPr>
    <tabColor theme="4" tint="0.79998168889431442"/>
  </sheetPr>
  <dimension ref="A1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1" spans="1:13" x14ac:dyDescent="0.25">
      <c r="D1" t="s">
        <v>233</v>
      </c>
      <c r="E1" t="s">
        <v>233</v>
      </c>
    </row>
    <row r="4" spans="1:13" ht="48.75" customHeight="1" thickBot="1" x14ac:dyDescent="0.3">
      <c r="B4" s="276" t="s">
        <v>287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73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CONCATENATE("dif ",RIGHT(K7,2),"/",RIGHT(I7,2))</f>
        <v>dif 26/25</v>
      </c>
    </row>
    <row r="9" spans="1:13" x14ac:dyDescent="0.25">
      <c r="A9" s="1" t="s">
        <v>75</v>
      </c>
      <c r="B9" s="116" t="s">
        <v>76</v>
      </c>
      <c r="C9" s="187">
        <v>7.1439975747776883</v>
      </c>
      <c r="D9" s="188">
        <v>-3.6438052656567317</v>
      </c>
      <c r="E9" s="187">
        <v>6.6944336100741069</v>
      </c>
      <c r="F9" s="188">
        <f t="shared" ref="F9:H21" si="3">IFERROR(E9-C9,"-")</f>
        <v>-0.4495639647035814</v>
      </c>
      <c r="G9" s="187">
        <v>5.6493276939587149</v>
      </c>
      <c r="H9" s="188">
        <f t="shared" si="3"/>
        <v>-1.0451059161153919</v>
      </c>
      <c r="I9" s="187">
        <v>6.1282796862320801</v>
      </c>
      <c r="J9" s="188">
        <f t="shared" ref="J9:J21" si="4">IFERROR(I9-G9,"-")</f>
        <v>0.47895199227336516</v>
      </c>
      <c r="K9" s="187">
        <v>5.8205498368064275</v>
      </c>
      <c r="L9" s="188">
        <f t="shared" ref="L9:L13" si="5">IFERROR(K9-I9,"-")</f>
        <v>-0.30772984942565262</v>
      </c>
    </row>
    <row r="10" spans="1:13" x14ac:dyDescent="0.25">
      <c r="A10" s="1" t="s">
        <v>77</v>
      </c>
      <c r="B10" s="116" t="s">
        <v>78</v>
      </c>
      <c r="C10" s="187">
        <v>5.433778974704242</v>
      </c>
      <c r="D10" s="188">
        <v>-2.893119352194085</v>
      </c>
      <c r="E10" s="187">
        <v>6.3448800913589647</v>
      </c>
      <c r="F10" s="188">
        <f t="shared" si="3"/>
        <v>0.91110111665472271</v>
      </c>
      <c r="G10" s="187">
        <v>5.967058630720695</v>
      </c>
      <c r="H10" s="188">
        <f t="shared" si="3"/>
        <v>-0.37782146063826971</v>
      </c>
      <c r="I10" s="187">
        <v>5.8275534140620051</v>
      </c>
      <c r="J10" s="188">
        <f t="shared" si="4"/>
        <v>-0.13950521665868987</v>
      </c>
      <c r="K10" s="187">
        <v>5.8100616643262715</v>
      </c>
      <c r="L10" s="188">
        <f t="shared" si="5"/>
        <v>-1.7491749735733642E-2</v>
      </c>
    </row>
    <row r="11" spans="1:13" x14ac:dyDescent="0.25">
      <c r="A11" s="1" t="s">
        <v>79</v>
      </c>
      <c r="B11" s="116" t="s">
        <v>80</v>
      </c>
      <c r="C11" s="187">
        <v>6.3085224128389594</v>
      </c>
      <c r="D11" s="188">
        <v>-0.10819999518779611</v>
      </c>
      <c r="E11" s="187">
        <v>6.6754663196380992</v>
      </c>
      <c r="F11" s="188">
        <f t="shared" si="3"/>
        <v>0.3669439067991398</v>
      </c>
      <c r="G11" s="187">
        <v>6.3053628992869006</v>
      </c>
      <c r="H11" s="188">
        <f t="shared" si="3"/>
        <v>-0.37010342035119859</v>
      </c>
      <c r="I11" s="187">
        <v>6.0208905641091164</v>
      </c>
      <c r="J11" s="188">
        <f t="shared" si="4"/>
        <v>-0.28447233517778425</v>
      </c>
      <c r="K11" s="187">
        <v>5.830685667562201</v>
      </c>
      <c r="L11" s="188">
        <f t="shared" si="5"/>
        <v>-0.19020489654691541</v>
      </c>
    </row>
    <row r="12" spans="1:13" x14ac:dyDescent="0.25">
      <c r="A12" s="1" t="s">
        <v>81</v>
      </c>
      <c r="B12" s="116" t="s">
        <v>82</v>
      </c>
      <c r="C12" s="187">
        <v>5.8118570448830296</v>
      </c>
      <c r="D12" s="188">
        <v>-1.3402509738549151</v>
      </c>
      <c r="E12" s="187">
        <v>6.111035131207796</v>
      </c>
      <c r="F12" s="188">
        <f t="shared" si="3"/>
        <v>0.29917808632476639</v>
      </c>
      <c r="G12" s="187">
        <v>6.8823199146594805</v>
      </c>
      <c r="H12" s="188">
        <f t="shared" si="3"/>
        <v>0.7712847834516845</v>
      </c>
      <c r="I12" s="187">
        <v>5.601424409193914</v>
      </c>
      <c r="J12" s="188">
        <f t="shared" si="4"/>
        <v>-1.2808955054655664</v>
      </c>
      <c r="K12" s="187">
        <v>5.8238395268098238</v>
      </c>
      <c r="L12" s="188">
        <f t="shared" si="5"/>
        <v>0.22241511761590971</v>
      </c>
    </row>
    <row r="13" spans="1:13" x14ac:dyDescent="0.25">
      <c r="A13" s="1" t="s">
        <v>83</v>
      </c>
      <c r="B13" s="116" t="s">
        <v>84</v>
      </c>
      <c r="C13" s="187">
        <v>5.3957282471626735</v>
      </c>
      <c r="D13" s="188">
        <v>-2.6992567308821611</v>
      </c>
      <c r="E13" s="187">
        <v>5.4464900662251656</v>
      </c>
      <c r="F13" s="188">
        <f t="shared" si="3"/>
        <v>5.0761819062492108E-2</v>
      </c>
      <c r="G13" s="187">
        <v>5.6039879642520321</v>
      </c>
      <c r="H13" s="188">
        <f t="shared" si="3"/>
        <v>0.15749789802686642</v>
      </c>
      <c r="I13" s="187">
        <v>5.2006609142647333</v>
      </c>
      <c r="J13" s="188">
        <f t="shared" si="4"/>
        <v>-0.40332704998729874</v>
      </c>
      <c r="K13" s="187">
        <v>5.3157683024939661</v>
      </c>
      <c r="L13" s="188">
        <f t="shared" si="5"/>
        <v>0.11510738822923283</v>
      </c>
    </row>
    <row r="14" spans="1:13" x14ac:dyDescent="0.25">
      <c r="A14" s="1" t="s">
        <v>85</v>
      </c>
      <c r="B14" s="116" t="s">
        <v>86</v>
      </c>
      <c r="C14" s="187">
        <v>4.8837811900191941</v>
      </c>
      <c r="D14" s="188">
        <v>0.62333297681507549</v>
      </c>
      <c r="E14" s="187">
        <v>4.1083433775277891</v>
      </c>
      <c r="F14" s="188">
        <f t="shared" si="3"/>
        <v>-0.77543781249140498</v>
      </c>
      <c r="G14" s="187">
        <v>4.8911242603550296</v>
      </c>
      <c r="H14" s="188">
        <f t="shared" si="3"/>
        <v>0.78278088282724045</v>
      </c>
      <c r="I14" s="187">
        <v>5.7150620638547522</v>
      </c>
      <c r="J14" s="188">
        <f t="shared" si="4"/>
        <v>0.82393780349972268</v>
      </c>
      <c r="K14" s="187"/>
      <c r="L14" s="188"/>
    </row>
    <row r="15" spans="1:13" x14ac:dyDescent="0.25">
      <c r="A15" s="1" t="s">
        <v>87</v>
      </c>
      <c r="B15" s="116" t="s">
        <v>88</v>
      </c>
      <c r="C15" s="187">
        <v>5.606170672978819</v>
      </c>
      <c r="D15" s="188">
        <v>2.8327364569216522</v>
      </c>
      <c r="E15" s="187">
        <v>5.0333040164174729</v>
      </c>
      <c r="F15" s="188">
        <f t="shared" si="3"/>
        <v>-0.57286665656134605</v>
      </c>
      <c r="G15" s="187">
        <v>5.9049370994540711</v>
      </c>
      <c r="H15" s="188">
        <f t="shared" si="3"/>
        <v>0.87163308303659814</v>
      </c>
      <c r="I15" s="187">
        <v>6.1261570106273568</v>
      </c>
      <c r="J15" s="188">
        <f t="shared" si="4"/>
        <v>0.22121991117328577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8.4148579849946401</v>
      </c>
      <c r="D16" s="188">
        <v>3.3445818447526294</v>
      </c>
      <c r="E16" s="187">
        <v>6.3387567424175435</v>
      </c>
      <c r="F16" s="188">
        <f t="shared" si="3"/>
        <v>-2.0761012425770966</v>
      </c>
      <c r="G16" s="187">
        <v>6.7142914171656685</v>
      </c>
      <c r="H16" s="188">
        <f t="shared" si="3"/>
        <v>0.37553467474812496</v>
      </c>
      <c r="I16" s="187">
        <v>6.431723969763472</v>
      </c>
      <c r="J16" s="188">
        <f t="shared" si="4"/>
        <v>-0.28256744740219641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6.9209328254204214</v>
      </c>
      <c r="D17" s="188">
        <v>1.2819376101094164</v>
      </c>
      <c r="E17" s="187">
        <v>4.0842182350787262</v>
      </c>
      <c r="F17" s="188">
        <f t="shared" si="3"/>
        <v>-2.8367145903416953</v>
      </c>
      <c r="G17" s="187">
        <v>4.7806432748538015</v>
      </c>
      <c r="H17" s="188">
        <f t="shared" si="3"/>
        <v>0.69642503977507531</v>
      </c>
      <c r="I17" s="187">
        <v>5.7615249524367043</v>
      </c>
      <c r="J17" s="188">
        <f t="shared" si="4"/>
        <v>0.98088167758290279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6.51228260133992</v>
      </c>
      <c r="D18" s="188">
        <v>1.0584426423385294</v>
      </c>
      <c r="E18" s="187">
        <v>5.9405797936718345</v>
      </c>
      <c r="F18" s="188">
        <f t="shared" si="3"/>
        <v>-0.57170280766808546</v>
      </c>
      <c r="G18" s="187">
        <v>5.9375076235007116</v>
      </c>
      <c r="H18" s="188">
        <f t="shared" si="3"/>
        <v>-3.0721701711229343E-3</v>
      </c>
      <c r="I18" s="187">
        <v>5.9120315111005013</v>
      </c>
      <c r="J18" s="188">
        <f t="shared" si="4"/>
        <v>-2.5476112400210305E-2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6.6308302557789629</v>
      </c>
      <c r="D19" s="188">
        <v>0.4156852835396041</v>
      </c>
      <c r="E19" s="187">
        <v>5.6851358980562949</v>
      </c>
      <c r="F19" s="188">
        <f t="shared" si="3"/>
        <v>-0.94569435772266797</v>
      </c>
      <c r="G19" s="187">
        <v>5.6613178343546657</v>
      </c>
      <c r="H19" s="188">
        <f t="shared" si="3"/>
        <v>-2.38180637016292E-2</v>
      </c>
      <c r="I19" s="187">
        <v>5.7710475684999665</v>
      </c>
      <c r="J19" s="188">
        <f t="shared" si="4"/>
        <v>0.10972973414530074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6.5736137667304018</v>
      </c>
      <c r="D20" s="188">
        <v>0.48849841857913212</v>
      </c>
      <c r="E20" s="187">
        <v>5.73503041946846</v>
      </c>
      <c r="F20" s="188">
        <f t="shared" si="3"/>
        <v>-0.83858334726194173</v>
      </c>
      <c r="G20" s="187">
        <v>5.5345104333868376</v>
      </c>
      <c r="H20" s="188">
        <f t="shared" si="3"/>
        <v>-0.20051998608162247</v>
      </c>
      <c r="I20" s="187">
        <v>5.6369844848163373</v>
      </c>
      <c r="J20" s="188">
        <f t="shared" si="4"/>
        <v>0.10247405142949972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6.2993357337968714</v>
      </c>
      <c r="D21" s="190">
        <v>0.33424128682372611</v>
      </c>
      <c r="E21" s="189">
        <v>5.690650050677232</v>
      </c>
      <c r="F21" s="190">
        <f t="shared" si="3"/>
        <v>-0.60868568311963944</v>
      </c>
      <c r="G21" s="189">
        <v>5.8718126768338967</v>
      </c>
      <c r="H21" s="190">
        <f t="shared" si="3"/>
        <v>0.18116262615666479</v>
      </c>
      <c r="I21" s="189">
        <v>5.8479032839364837</v>
      </c>
      <c r="J21" s="190">
        <f t="shared" si="4"/>
        <v>-2.3909392897413007E-2</v>
      </c>
      <c r="K21" s="189">
        <v>5.7269814650263449</v>
      </c>
      <c r="L21" s="190">
        <v>-2.0274945230065455E-2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59.25" customHeight="1" thickBot="1" x14ac:dyDescent="0.3">
      <c r="B26" s="276" t="s">
        <v>288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102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 t="shared" ref="C29" si="6">E29-1</f>
        <v>2022</v>
      </c>
      <c r="D29" s="301"/>
      <c r="E29" s="302">
        <f t="shared" ref="E29" si="7">G29-1</f>
        <v>2023</v>
      </c>
      <c r="F29" s="301"/>
      <c r="G29" s="302">
        <f t="shared" ref="G29" si="8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CONCATENATE("dif ",RIGHT(K29,2),"/",RIGHT(I29,2))</f>
        <v>dif 26/25</v>
      </c>
    </row>
    <row r="31" spans="1:13" x14ac:dyDescent="0.25">
      <c r="B31" s="116" t="s">
        <v>76</v>
      </c>
      <c r="C31" s="187">
        <v>5.190523690773067</v>
      </c>
      <c r="D31" s="188">
        <v>-0.41649385308658182</v>
      </c>
      <c r="E31" s="187">
        <v>4.5303193397918911</v>
      </c>
      <c r="F31" s="188">
        <f t="shared" ref="F31:H43" si="9">IFERROR(E31-C31,"-")</f>
        <v>-0.66020435098117591</v>
      </c>
      <c r="G31" s="187">
        <v>4.3015362629510543</v>
      </c>
      <c r="H31" s="188">
        <f t="shared" si="9"/>
        <v>-0.22878307684083676</v>
      </c>
      <c r="I31" s="187">
        <v>4.4570624120131397</v>
      </c>
      <c r="J31" s="188">
        <f t="shared" ref="J31:L43" si="10">IFERROR(I31-G31,"-")</f>
        <v>0.15552614906208539</v>
      </c>
      <c r="K31" s="187">
        <v>3.9199842333464723</v>
      </c>
      <c r="L31" s="188">
        <f t="shared" si="10"/>
        <v>-0.53707817866666741</v>
      </c>
    </row>
    <row r="32" spans="1:13" x14ac:dyDescent="0.25">
      <c r="B32" s="116" t="s">
        <v>78</v>
      </c>
      <c r="C32" s="187">
        <v>3.356354720065386</v>
      </c>
      <c r="D32" s="188">
        <v>0.71736100937356229</v>
      </c>
      <c r="E32" s="187">
        <v>3.19493006993007</v>
      </c>
      <c r="F32" s="188">
        <f t="shared" si="9"/>
        <v>-0.16142465013531604</v>
      </c>
      <c r="G32" s="187">
        <v>3.8014281790716837</v>
      </c>
      <c r="H32" s="188">
        <f t="shared" si="9"/>
        <v>0.60649810914161373</v>
      </c>
      <c r="I32" s="187">
        <v>4.082027168234065</v>
      </c>
      <c r="J32" s="188">
        <f t="shared" si="10"/>
        <v>0.28059898916238124</v>
      </c>
      <c r="K32" s="187">
        <v>4.0437570728027161</v>
      </c>
      <c r="L32" s="188">
        <f t="shared" si="10"/>
        <v>-3.827009543134885E-2</v>
      </c>
    </row>
    <row r="33" spans="2:13" x14ac:dyDescent="0.25">
      <c r="B33" s="116" t="s">
        <v>80</v>
      </c>
      <c r="C33" s="187">
        <v>3.3214643931795385</v>
      </c>
      <c r="D33" s="188">
        <v>0.61464888201620127</v>
      </c>
      <c r="E33" s="187">
        <v>3.9745222929936306</v>
      </c>
      <c r="F33" s="188">
        <f t="shared" si="9"/>
        <v>0.65305789981409212</v>
      </c>
      <c r="G33" s="187">
        <v>4.0634615384615387</v>
      </c>
      <c r="H33" s="188">
        <f t="shared" si="9"/>
        <v>8.8939245467908101E-2</v>
      </c>
      <c r="I33" s="187">
        <v>4.294401544401544</v>
      </c>
      <c r="J33" s="188">
        <f t="shared" si="10"/>
        <v>0.2309400059400053</v>
      </c>
      <c r="K33" s="187">
        <v>3.865546218487395</v>
      </c>
      <c r="L33" s="188">
        <f t="shared" si="10"/>
        <v>-0.42885532591414899</v>
      </c>
    </row>
    <row r="34" spans="2:13" x14ac:dyDescent="0.25">
      <c r="B34" s="116" t="s">
        <v>82</v>
      </c>
      <c r="C34" s="187">
        <v>3.5522642151855637</v>
      </c>
      <c r="D34" s="188">
        <v>0.37358323359047185</v>
      </c>
      <c r="E34" s="187">
        <v>3.982905982905983</v>
      </c>
      <c r="F34" s="188">
        <f>IFERROR(E34-C34,"-")</f>
        <v>0.43064176772041929</v>
      </c>
      <c r="G34" s="187">
        <v>6.1038406827880509</v>
      </c>
      <c r="H34" s="188">
        <f>IFERROR(G34-E34,"-")</f>
        <v>2.120934699882068</v>
      </c>
      <c r="I34" s="187">
        <v>3.906801007556675</v>
      </c>
      <c r="J34" s="188">
        <f>IFERROR(I34-G34,"-")</f>
        <v>-2.1970396752313759</v>
      </c>
      <c r="K34" s="187">
        <v>4.0532623169107858</v>
      </c>
      <c r="L34" s="188">
        <f t="shared" si="10"/>
        <v>0.14646130935411072</v>
      </c>
    </row>
    <row r="35" spans="2:13" x14ac:dyDescent="0.25">
      <c r="B35" s="116" t="s">
        <v>84</v>
      </c>
      <c r="C35" s="187">
        <v>3.2111142139067299</v>
      </c>
      <c r="D35" s="188">
        <v>0.21034320388359973</v>
      </c>
      <c r="E35" s="187">
        <v>3.585343228200371</v>
      </c>
      <c r="F35" s="188">
        <f t="shared" si="9"/>
        <v>0.37422901429364108</v>
      </c>
      <c r="G35" s="187">
        <v>4.1656030965582174</v>
      </c>
      <c r="H35" s="188">
        <f t="shared" si="9"/>
        <v>0.58025986835784638</v>
      </c>
      <c r="I35" s="187">
        <v>3.4609045611345342</v>
      </c>
      <c r="J35" s="188">
        <f t="shared" si="10"/>
        <v>-0.70469853542368321</v>
      </c>
      <c r="K35" s="187">
        <v>3.4186096718480137</v>
      </c>
      <c r="L35" s="188">
        <f t="shared" si="10"/>
        <v>-4.2294889286520476E-2</v>
      </c>
    </row>
    <row r="36" spans="2:13" x14ac:dyDescent="0.25">
      <c r="B36" s="116" t="s">
        <v>86</v>
      </c>
      <c r="C36" s="187">
        <v>2.7494692144373674</v>
      </c>
      <c r="D36" s="188">
        <v>0.85096175175080013</v>
      </c>
      <c r="E36" s="187">
        <v>2.8345461052129308</v>
      </c>
      <c r="F36" s="188">
        <f t="shared" si="9"/>
        <v>8.5076890775563463E-2</v>
      </c>
      <c r="G36" s="187">
        <v>4.0688060538116595</v>
      </c>
      <c r="H36" s="188">
        <f t="shared" si="9"/>
        <v>1.2342599485987287</v>
      </c>
      <c r="I36" s="187">
        <v>4.0372522214627482</v>
      </c>
      <c r="J36" s="188">
        <f t="shared" si="10"/>
        <v>-3.1553832348911293E-2</v>
      </c>
      <c r="K36" s="187"/>
      <c r="L36" s="188"/>
    </row>
    <row r="37" spans="2:13" x14ac:dyDescent="0.25">
      <c r="B37" s="116" t="s">
        <v>88</v>
      </c>
      <c r="C37" s="187">
        <v>3.3948813244361853</v>
      </c>
      <c r="D37" s="188">
        <v>1.0736078077936382</v>
      </c>
      <c r="E37" s="187">
        <v>3.7161437535653166</v>
      </c>
      <c r="F37" s="188">
        <f t="shared" si="9"/>
        <v>0.32126242912913128</v>
      </c>
      <c r="G37" s="187">
        <v>4.9375448671931084</v>
      </c>
      <c r="H37" s="188">
        <f t="shared" si="9"/>
        <v>1.2214011136277918</v>
      </c>
      <c r="I37" s="187">
        <v>4.6951162427835857</v>
      </c>
      <c r="J37" s="188">
        <f t="shared" si="10"/>
        <v>-0.24242862440952262</v>
      </c>
      <c r="K37" s="187"/>
      <c r="L37" s="188"/>
    </row>
    <row r="38" spans="2:13" x14ac:dyDescent="0.25">
      <c r="B38" s="116" t="s">
        <v>90</v>
      </c>
      <c r="C38" s="187">
        <v>5.1111111111111107</v>
      </c>
      <c r="D38" s="188">
        <v>1.7007556242486688</v>
      </c>
      <c r="E38" s="187">
        <v>5.7862292718096615</v>
      </c>
      <c r="F38" s="188">
        <f t="shared" si="9"/>
        <v>0.6751181606985508</v>
      </c>
      <c r="G38" s="187">
        <v>4.0212790039615163</v>
      </c>
      <c r="H38" s="188">
        <f t="shared" si="9"/>
        <v>-1.7649502678481452</v>
      </c>
      <c r="I38" s="187">
        <v>5.3672446208481306</v>
      </c>
      <c r="J38" s="188">
        <f t="shared" si="10"/>
        <v>1.3459656168866143</v>
      </c>
      <c r="K38" s="187"/>
      <c r="L38" s="188"/>
    </row>
    <row r="39" spans="2:13" x14ac:dyDescent="0.25">
      <c r="B39" s="116" t="s">
        <v>92</v>
      </c>
      <c r="C39" s="187">
        <v>5.4221146085552867</v>
      </c>
      <c r="D39" s="188">
        <v>1.5628249910689478</v>
      </c>
      <c r="E39" s="187">
        <v>3.1962110960757779</v>
      </c>
      <c r="F39" s="188">
        <f t="shared" si="9"/>
        <v>-2.2259035124795088</v>
      </c>
      <c r="G39" s="187">
        <v>3.7254203476774008</v>
      </c>
      <c r="H39" s="188">
        <f t="shared" si="9"/>
        <v>0.52920925160162291</v>
      </c>
      <c r="I39" s="187">
        <v>4.463377723970944</v>
      </c>
      <c r="J39" s="188">
        <f t="shared" si="10"/>
        <v>0.73795737629354319</v>
      </c>
      <c r="K39" s="187"/>
      <c r="L39" s="188"/>
    </row>
    <row r="40" spans="2:13" x14ac:dyDescent="0.25">
      <c r="B40" s="116" t="s">
        <v>94</v>
      </c>
      <c r="C40" s="187">
        <v>4.0484003281378182</v>
      </c>
      <c r="D40" s="188">
        <v>0.81859074179507374</v>
      </c>
      <c r="E40" s="187">
        <v>4.9653250773993811</v>
      </c>
      <c r="F40" s="188">
        <f t="shared" si="9"/>
        <v>0.91692474926156287</v>
      </c>
      <c r="G40" s="187">
        <v>3.7469455373783394</v>
      </c>
      <c r="H40" s="188">
        <f t="shared" si="9"/>
        <v>-1.2183795400210418</v>
      </c>
      <c r="I40" s="187">
        <v>4.1060102688009668</v>
      </c>
      <c r="J40" s="188">
        <f t="shared" si="10"/>
        <v>0.3590647314226274</v>
      </c>
      <c r="K40" s="187"/>
      <c r="L40" s="188"/>
    </row>
    <row r="41" spans="2:13" x14ac:dyDescent="0.25">
      <c r="B41" s="116" t="s">
        <v>96</v>
      </c>
      <c r="C41" s="187">
        <v>4.5678866587957501</v>
      </c>
      <c r="D41" s="188">
        <v>1.4640826613747313</v>
      </c>
      <c r="E41" s="187">
        <v>3.7732156561780505</v>
      </c>
      <c r="F41" s="188">
        <f t="shared" si="9"/>
        <v>-0.79467100261769952</v>
      </c>
      <c r="G41" s="187">
        <v>4.0761339092872566</v>
      </c>
      <c r="H41" s="188">
        <f t="shared" si="9"/>
        <v>0.30291825310920606</v>
      </c>
      <c r="I41" s="187">
        <v>4.0661740006718174</v>
      </c>
      <c r="J41" s="188">
        <f t="shared" si="10"/>
        <v>-9.9599086154391614E-3</v>
      </c>
      <c r="K41" s="187"/>
      <c r="L41" s="188"/>
    </row>
    <row r="42" spans="2:13" x14ac:dyDescent="0.25">
      <c r="B42" s="116" t="s">
        <v>98</v>
      </c>
      <c r="C42" s="187">
        <v>5.2474344355758271</v>
      </c>
      <c r="D42" s="188">
        <v>1.1806910523767478</v>
      </c>
      <c r="E42" s="187">
        <v>4.1252729257641922</v>
      </c>
      <c r="F42" s="188">
        <f t="shared" si="9"/>
        <v>-1.1221615098116349</v>
      </c>
      <c r="G42" s="187">
        <v>4.0338561115260143</v>
      </c>
      <c r="H42" s="188">
        <f t="shared" si="9"/>
        <v>-9.1416814238177935E-2</v>
      </c>
      <c r="I42" s="187">
        <v>3.9485466087537588</v>
      </c>
      <c r="J42" s="188">
        <f t="shared" si="10"/>
        <v>-8.5309502772255463E-2</v>
      </c>
      <c r="K42" s="187"/>
      <c r="L42" s="188"/>
    </row>
    <row r="43" spans="2:13" ht="15.75" x14ac:dyDescent="0.25">
      <c r="B43" s="119" t="s">
        <v>32</v>
      </c>
      <c r="C43" s="189">
        <v>3.6835830115830115</v>
      </c>
      <c r="D43" s="190">
        <v>0.50042767731217408</v>
      </c>
      <c r="E43" s="189">
        <v>3.6843797751271468</v>
      </c>
      <c r="F43" s="190">
        <f t="shared" si="9"/>
        <v>7.9676354413527051E-4</v>
      </c>
      <c r="G43" s="189">
        <v>4.1809923016701465</v>
      </c>
      <c r="H43" s="190">
        <f t="shared" si="9"/>
        <v>0.4966125265429997</v>
      </c>
      <c r="I43" s="189">
        <v>4.2767210672129998</v>
      </c>
      <c r="J43" s="190">
        <f t="shared" si="10"/>
        <v>9.5728765542853367E-2</v>
      </c>
      <c r="K43" s="189">
        <v>3.8205861329521085</v>
      </c>
      <c r="L43" s="190">
        <v>-8.5044497678522291E-2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7" spans="2:13" x14ac:dyDescent="0.25">
      <c r="E47" s="122"/>
      <c r="G47" s="122"/>
      <c r="I47" s="125"/>
    </row>
    <row r="48" spans="2:13" ht="48.75" customHeight="1" thickBot="1" x14ac:dyDescent="0.3">
      <c r="B48" s="276" t="s">
        <v>289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8" t="s">
        <v>105</v>
      </c>
      <c r="D50" s="299"/>
      <c r="E50" s="299"/>
      <c r="F50" s="299"/>
      <c r="G50" s="299"/>
      <c r="H50" s="299"/>
      <c r="I50" s="299"/>
      <c r="J50" s="299"/>
      <c r="K50" s="299"/>
      <c r="L50" s="299"/>
    </row>
    <row r="51" spans="1:13" ht="22.5" thickTop="1" thickBot="1" x14ac:dyDescent="0.3">
      <c r="B51" s="112"/>
      <c r="C51" s="300">
        <f t="shared" ref="C51" si="11">E51-1</f>
        <v>2022</v>
      </c>
      <c r="D51" s="301"/>
      <c r="E51" s="302">
        <f t="shared" ref="E51" si="12">G51-1</f>
        <v>2023</v>
      </c>
      <c r="F51" s="301"/>
      <c r="G51" s="302">
        <f t="shared" ref="G51" si="13">I51-1</f>
        <v>2024</v>
      </c>
      <c r="H51" s="301"/>
      <c r="I51" s="302">
        <f>K51-1</f>
        <v>2025</v>
      </c>
      <c r="J51" s="301"/>
      <c r="K51" s="302">
        <v>2026</v>
      </c>
      <c r="L51" s="303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CONCATENATE("dif ",RIGHT(K51,2),"/",RIGHT(I51,2))</f>
        <v>dif 26/25</v>
      </c>
    </row>
    <row r="53" spans="1:13" x14ac:dyDescent="0.25">
      <c r="A53" s="1">
        <v>1</v>
      </c>
      <c r="B53" s="116" t="s">
        <v>76</v>
      </c>
      <c r="C53" s="187">
        <v>5.7173366834170851</v>
      </c>
      <c r="D53" s="188">
        <v>-1.1576633165829149</v>
      </c>
      <c r="E53" s="187">
        <v>6.9343065693430654</v>
      </c>
      <c r="F53" s="188">
        <f t="shared" ref="F53:H65" si="14">IFERROR(E53-C53,"-")</f>
        <v>1.2169698859259803</v>
      </c>
      <c r="G53" s="187">
        <v>5.8929313929313931</v>
      </c>
      <c r="H53" s="188">
        <f t="shared" si="14"/>
        <v>-1.0413751764116723</v>
      </c>
      <c r="I53" s="187">
        <v>5.0063805104408354</v>
      </c>
      <c r="J53" s="188">
        <f t="shared" ref="J53:L65" si="15">IFERROR(I53-G53,"-")</f>
        <v>-0.88655088249055769</v>
      </c>
      <c r="K53" s="187">
        <v>4.8635634028892456</v>
      </c>
      <c r="L53" s="188">
        <f t="shared" si="15"/>
        <v>-0.14281710755158983</v>
      </c>
    </row>
    <row r="54" spans="1:13" x14ac:dyDescent="0.25">
      <c r="A54" s="1">
        <v>2</v>
      </c>
      <c r="B54" s="116" t="s">
        <v>78</v>
      </c>
      <c r="C54" s="187">
        <v>4.3866213151927438</v>
      </c>
      <c r="D54" s="188">
        <v>-1.8911564625850339</v>
      </c>
      <c r="E54" s="187">
        <v>4.2623456790123457</v>
      </c>
      <c r="F54" s="188">
        <f t="shared" si="14"/>
        <v>-0.12427563618039805</v>
      </c>
      <c r="G54" s="187">
        <v>4.3759946949602124</v>
      </c>
      <c r="H54" s="188">
        <f t="shared" si="14"/>
        <v>0.11364901594786669</v>
      </c>
      <c r="I54" s="187">
        <v>4.4253915910964547</v>
      </c>
      <c r="J54" s="188">
        <f t="shared" si="15"/>
        <v>4.9396896136242319E-2</v>
      </c>
      <c r="K54" s="187">
        <v>4.8350434096290451</v>
      </c>
      <c r="L54" s="188">
        <f t="shared" si="15"/>
        <v>0.40965181853259036</v>
      </c>
    </row>
    <row r="55" spans="1:13" x14ac:dyDescent="0.25">
      <c r="A55" s="1">
        <v>3</v>
      </c>
      <c r="B55" s="116" t="s">
        <v>80</v>
      </c>
      <c r="C55" s="187">
        <v>3.9177545691906004</v>
      </c>
      <c r="D55" s="188">
        <v>-3.3222454308093998</v>
      </c>
      <c r="E55" s="187">
        <v>4.0708661417322833</v>
      </c>
      <c r="F55" s="188">
        <f t="shared" si="14"/>
        <v>0.15311157254168295</v>
      </c>
      <c r="G55" s="187">
        <v>4.780533168009919</v>
      </c>
      <c r="H55" s="188">
        <f t="shared" si="14"/>
        <v>0.70966702627763567</v>
      </c>
      <c r="I55" s="187">
        <v>4.3775587566338139</v>
      </c>
      <c r="J55" s="188">
        <f t="shared" si="15"/>
        <v>-0.40297441137610512</v>
      </c>
      <c r="K55" s="187">
        <v>4.1847935548841892</v>
      </c>
      <c r="L55" s="188">
        <f t="shared" si="15"/>
        <v>-0.19276520174962464</v>
      </c>
    </row>
    <row r="56" spans="1:13" x14ac:dyDescent="0.25">
      <c r="A56" s="1">
        <v>4</v>
      </c>
      <c r="B56" s="116" t="s">
        <v>82</v>
      </c>
      <c r="C56" s="187">
        <v>4.6966292134831464</v>
      </c>
      <c r="D56" s="188">
        <v>-14.77395902181097</v>
      </c>
      <c r="E56" s="187">
        <v>4.6390532544378695</v>
      </c>
      <c r="F56" s="188">
        <f>IFERROR(E56-C56,"-")</f>
        <v>-5.7575959045276903E-2</v>
      </c>
      <c r="G56" s="187">
        <v>6.2548842801322513</v>
      </c>
      <c r="H56" s="188">
        <f>IFERROR(G56-E56,"-")</f>
        <v>1.6158310256943818</v>
      </c>
      <c r="I56" s="187">
        <v>4.3886435331230285</v>
      </c>
      <c r="J56" s="188">
        <f>IFERROR(I56-G56,"-")</f>
        <v>-1.8662407470092228</v>
      </c>
      <c r="K56" s="187">
        <v>5.2636419374616796</v>
      </c>
      <c r="L56" s="188">
        <f t="shared" si="15"/>
        <v>0.87499840433865117</v>
      </c>
    </row>
    <row r="57" spans="1:13" x14ac:dyDescent="0.25">
      <c r="A57" s="1">
        <v>5</v>
      </c>
      <c r="B57" s="116" t="s">
        <v>84</v>
      </c>
      <c r="C57" s="187">
        <v>4.0926966292134832</v>
      </c>
      <c r="D57" s="188">
        <v>1.8601384896785995</v>
      </c>
      <c r="E57" s="187">
        <v>3.8256189451022604</v>
      </c>
      <c r="F57" s="188">
        <f t="shared" si="14"/>
        <v>-0.26707768411122279</v>
      </c>
      <c r="G57" s="187">
        <v>6.3711133400200604</v>
      </c>
      <c r="H57" s="188">
        <f t="shared" si="14"/>
        <v>2.5454943949177999</v>
      </c>
      <c r="I57" s="187">
        <v>4.7421434327155518</v>
      </c>
      <c r="J57" s="188">
        <f t="shared" si="15"/>
        <v>-1.6289699073045085</v>
      </c>
      <c r="K57" s="187">
        <v>4.2381391064025795</v>
      </c>
      <c r="L57" s="188">
        <f t="shared" si="15"/>
        <v>-0.50400432631297232</v>
      </c>
    </row>
    <row r="58" spans="1:13" x14ac:dyDescent="0.25">
      <c r="A58" s="1">
        <v>6</v>
      </c>
      <c r="B58" s="116" t="s">
        <v>86</v>
      </c>
      <c r="C58" s="187">
        <v>4.3195876288659791</v>
      </c>
      <c r="D58" s="188">
        <v>-1.6330190062051111</v>
      </c>
      <c r="E58" s="187">
        <v>4.8683574879227054</v>
      </c>
      <c r="F58" s="188">
        <f t="shared" si="14"/>
        <v>0.54876985905672626</v>
      </c>
      <c r="G58" s="187">
        <v>5.9084321475625821</v>
      </c>
      <c r="H58" s="188">
        <f t="shared" si="14"/>
        <v>1.0400746596398767</v>
      </c>
      <c r="I58" s="187">
        <v>5.10387323943662</v>
      </c>
      <c r="J58" s="188">
        <f t="shared" si="15"/>
        <v>-0.80455890812596209</v>
      </c>
      <c r="K58" s="187"/>
      <c r="L58" s="188"/>
    </row>
    <row r="59" spans="1:13" x14ac:dyDescent="0.25">
      <c r="A59" s="1">
        <v>7</v>
      </c>
      <c r="B59" s="116" t="s">
        <v>88</v>
      </c>
      <c r="C59" s="187">
        <v>6.3602875112309079</v>
      </c>
      <c r="D59" s="188">
        <v>3.2960673277446695</v>
      </c>
      <c r="E59" s="187">
        <v>6.7598447032723241</v>
      </c>
      <c r="F59" s="188">
        <f t="shared" si="14"/>
        <v>0.39955719204141626</v>
      </c>
      <c r="G59" s="187">
        <v>6.2042961608775133</v>
      </c>
      <c r="H59" s="188">
        <f t="shared" si="14"/>
        <v>-0.55554854239481077</v>
      </c>
      <c r="I59" s="187">
        <v>6.0305182846619312</v>
      </c>
      <c r="J59" s="188">
        <f t="shared" si="15"/>
        <v>-0.17377787621558216</v>
      </c>
      <c r="K59" s="187"/>
      <c r="L59" s="188"/>
    </row>
    <row r="60" spans="1:13" x14ac:dyDescent="0.25">
      <c r="A60" s="1">
        <v>8</v>
      </c>
      <c r="B60" s="116" t="s">
        <v>90</v>
      </c>
      <c r="C60" s="187">
        <v>7.6011342155009451</v>
      </c>
      <c r="D60" s="188">
        <v>2.1471112269951984</v>
      </c>
      <c r="E60" s="187">
        <v>6.1051990251827783</v>
      </c>
      <c r="F60" s="188">
        <f t="shared" si="14"/>
        <v>-1.4959351903181668</v>
      </c>
      <c r="G60" s="187">
        <v>5.8572443181818183</v>
      </c>
      <c r="H60" s="188">
        <f t="shared" si="14"/>
        <v>-0.24795470700096001</v>
      </c>
      <c r="I60" s="187">
        <v>6.2784356926466538</v>
      </c>
      <c r="J60" s="188">
        <f t="shared" si="15"/>
        <v>0.42119137446483546</v>
      </c>
      <c r="K60" s="187"/>
      <c r="L60" s="188"/>
    </row>
    <row r="61" spans="1:13" x14ac:dyDescent="0.25">
      <c r="A61" s="1">
        <v>9</v>
      </c>
      <c r="B61" s="116" t="s">
        <v>92</v>
      </c>
      <c r="C61" s="187">
        <v>5.7415036045314105</v>
      </c>
      <c r="D61" s="188">
        <v>-0.46093541985883313</v>
      </c>
      <c r="E61" s="187">
        <v>5.4869009584664541</v>
      </c>
      <c r="F61" s="188">
        <f t="shared" si="14"/>
        <v>-0.25460264606495642</v>
      </c>
      <c r="G61" s="187">
        <v>5.5717141429285357</v>
      </c>
      <c r="H61" s="188">
        <f t="shared" si="14"/>
        <v>8.4813184462081637E-2</v>
      </c>
      <c r="I61" s="187">
        <v>5.6177442189712128</v>
      </c>
      <c r="J61" s="188">
        <f t="shared" si="15"/>
        <v>4.6030076042677059E-2</v>
      </c>
      <c r="K61" s="187"/>
      <c r="L61" s="188"/>
    </row>
    <row r="62" spans="1:13" x14ac:dyDescent="0.25">
      <c r="A62" s="1">
        <v>10</v>
      </c>
      <c r="B62" s="116" t="s">
        <v>94</v>
      </c>
      <c r="C62" s="187">
        <v>4.4811946902654869</v>
      </c>
      <c r="D62" s="188">
        <v>-5.6057321209967981E-3</v>
      </c>
      <c r="E62" s="187">
        <v>5.1779999999999999</v>
      </c>
      <c r="F62" s="188">
        <f t="shared" si="14"/>
        <v>0.69680530973451305</v>
      </c>
      <c r="G62" s="187">
        <v>5.2609383236689506</v>
      </c>
      <c r="H62" s="188">
        <f t="shared" si="14"/>
        <v>8.2938323668950709E-2</v>
      </c>
      <c r="I62" s="187">
        <v>5.0487030174695606</v>
      </c>
      <c r="J62" s="188">
        <f t="shared" si="15"/>
        <v>-0.21223530619939002</v>
      </c>
      <c r="K62" s="187"/>
      <c r="L62" s="188"/>
    </row>
    <row r="63" spans="1:13" x14ac:dyDescent="0.25">
      <c r="A63" s="1">
        <v>11</v>
      </c>
      <c r="B63" s="116" t="s">
        <v>96</v>
      </c>
      <c r="C63" s="187">
        <v>5.1796322489391793</v>
      </c>
      <c r="D63" s="188">
        <v>0.73333595264288309</v>
      </c>
      <c r="E63" s="187">
        <v>5.3680851063829786</v>
      </c>
      <c r="F63" s="188">
        <f t="shared" si="14"/>
        <v>0.18845285744379936</v>
      </c>
      <c r="G63" s="187">
        <v>4.7133526850507979</v>
      </c>
      <c r="H63" s="188">
        <f t="shared" si="14"/>
        <v>-0.65473242133218079</v>
      </c>
      <c r="I63" s="187">
        <v>4.6799742433998714</v>
      </c>
      <c r="J63" s="188">
        <f t="shared" si="15"/>
        <v>-3.3378441650926405E-2</v>
      </c>
      <c r="K63" s="187"/>
      <c r="L63" s="188"/>
    </row>
    <row r="64" spans="1:13" x14ac:dyDescent="0.25">
      <c r="A64" s="1">
        <v>12</v>
      </c>
      <c r="B64" s="116" t="s">
        <v>98</v>
      </c>
      <c r="C64" s="187">
        <v>4.8375499334221042</v>
      </c>
      <c r="D64" s="188">
        <v>0.87216519183815411</v>
      </c>
      <c r="E64" s="187">
        <v>4.6484089723526347</v>
      </c>
      <c r="F64" s="188">
        <f t="shared" si="14"/>
        <v>-0.18914096106946943</v>
      </c>
      <c r="G64" s="187">
        <v>4.6817111459968599</v>
      </c>
      <c r="H64" s="188">
        <f t="shared" si="14"/>
        <v>3.3302173644225164E-2</v>
      </c>
      <c r="I64" s="187">
        <v>4.6791907514450868</v>
      </c>
      <c r="J64" s="188">
        <f t="shared" si="15"/>
        <v>-2.5203945517731086E-3</v>
      </c>
      <c r="K64" s="187"/>
      <c r="L64" s="188"/>
    </row>
    <row r="65" spans="1:13" ht="15.75" x14ac:dyDescent="0.25">
      <c r="B65" s="119" t="s">
        <v>32</v>
      </c>
      <c r="C65" s="189">
        <v>5.1497178267124042</v>
      </c>
      <c r="D65" s="190">
        <v>4.7668000076850348E-4</v>
      </c>
      <c r="E65" s="189">
        <v>5.3776301218161686</v>
      </c>
      <c r="F65" s="190">
        <f t="shared" si="14"/>
        <v>0.22791229510376443</v>
      </c>
      <c r="G65" s="189">
        <v>5.5614315789473681</v>
      </c>
      <c r="H65" s="190">
        <f t="shared" si="14"/>
        <v>0.18380145713119944</v>
      </c>
      <c r="I65" s="189">
        <v>5.2323278143191958</v>
      </c>
      <c r="J65" s="190">
        <f t="shared" si="15"/>
        <v>-0.32910376462817226</v>
      </c>
      <c r="K65" s="189">
        <v>4.6118539934947593</v>
      </c>
      <c r="L65" s="190">
        <v>-1.3761770052038713E-2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6" t="s">
        <v>290</v>
      </c>
      <c r="C70" s="276"/>
      <c r="D70" s="276"/>
      <c r="E70" s="276"/>
      <c r="F70" s="276"/>
      <c r="G70" s="276"/>
      <c r="H70" s="276"/>
      <c r="I70" s="276"/>
      <c r="J70" s="276"/>
      <c r="K70" s="276"/>
      <c r="L70" s="276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8" t="s">
        <v>108</v>
      </c>
      <c r="D72" s="299"/>
      <c r="E72" s="299"/>
      <c r="F72" s="299"/>
      <c r="G72" s="299"/>
      <c r="H72" s="299"/>
      <c r="I72" s="299"/>
      <c r="J72" s="299"/>
      <c r="K72" s="299"/>
      <c r="L72" s="299"/>
    </row>
    <row r="73" spans="1:13" ht="22.5" thickTop="1" thickBot="1" x14ac:dyDescent="0.3">
      <c r="B73" s="112"/>
      <c r="C73" s="300">
        <f t="shared" ref="C73" si="16">E73-1</f>
        <v>2022</v>
      </c>
      <c r="D73" s="301"/>
      <c r="E73" s="302">
        <f t="shared" ref="E73" si="17">G73-1</f>
        <v>2023</v>
      </c>
      <c r="F73" s="301"/>
      <c r="G73" s="302">
        <f t="shared" ref="G73" si="18">I73-1</f>
        <v>2024</v>
      </c>
      <c r="H73" s="301"/>
      <c r="I73" s="302">
        <f>K73-1</f>
        <v>2025</v>
      </c>
      <c r="J73" s="301"/>
      <c r="K73" s="302">
        <v>2026</v>
      </c>
      <c r="L73" s="303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CONCATENATE("dif ",RIGHT(K73,2),"/",RIGHT(I73,2))</f>
        <v>dif 26/25</v>
      </c>
    </row>
    <row r="75" spans="1:13" x14ac:dyDescent="0.25">
      <c r="A75" s="1">
        <v>1</v>
      </c>
      <c r="B75" s="116" t="s">
        <v>76</v>
      </c>
      <c r="C75" s="187">
        <v>4.8436724565756828</v>
      </c>
      <c r="D75" s="188">
        <v>-0.74529551495456658</v>
      </c>
      <c r="E75" s="187">
        <v>3.9419383653416702</v>
      </c>
      <c r="F75" s="188">
        <f t="shared" ref="F75:H77" si="19">IFERROR(E75-C75,"-")</f>
        <v>-0.9017340912340126</v>
      </c>
      <c r="G75" s="187">
        <v>3.4681545998911267</v>
      </c>
      <c r="H75" s="188">
        <f t="shared" si="19"/>
        <v>-0.47378376545054346</v>
      </c>
      <c r="I75" s="187">
        <v>2.13022113022113</v>
      </c>
      <c r="J75" s="188">
        <f t="shared" ref="J75:J77" si="20">IFERROR(I75-G75,"-")</f>
        <v>-1.3379334696699967</v>
      </c>
      <c r="K75" s="187">
        <v>3.0092951200619673</v>
      </c>
      <c r="L75" s="188">
        <f t="shared" ref="L75:L79" si="21">IFERROR(K75-I75,"-")</f>
        <v>0.87907398984083729</v>
      </c>
    </row>
    <row r="76" spans="1:13" x14ac:dyDescent="0.25">
      <c r="A76" s="1">
        <v>2</v>
      </c>
      <c r="B76" s="116" t="s">
        <v>78</v>
      </c>
      <c r="C76" s="187">
        <v>2.7757188498402554</v>
      </c>
      <c r="D76" s="188">
        <v>0.22102129514270086</v>
      </c>
      <c r="E76" s="187">
        <v>3.0188391038696536</v>
      </c>
      <c r="F76" s="188">
        <f t="shared" si="19"/>
        <v>0.24312025402939819</v>
      </c>
      <c r="G76" s="187">
        <v>3.3952180028129395</v>
      </c>
      <c r="H76" s="188">
        <f t="shared" si="19"/>
        <v>0.37637889894328591</v>
      </c>
      <c r="I76" s="187">
        <v>3.4878744650499285</v>
      </c>
      <c r="J76" s="188">
        <f t="shared" si="20"/>
        <v>9.2656462236988979E-2</v>
      </c>
      <c r="K76" s="187">
        <v>3.3193641618497112</v>
      </c>
      <c r="L76" s="188">
        <f t="shared" si="21"/>
        <v>-0.16851030320021732</v>
      </c>
    </row>
    <row r="77" spans="1:13" x14ac:dyDescent="0.25">
      <c r="A77" s="1">
        <v>3</v>
      </c>
      <c r="B77" s="116" t="s">
        <v>80</v>
      </c>
      <c r="C77" s="187">
        <v>2.949511400651466</v>
      </c>
      <c r="D77" s="188">
        <v>0.31027466839147788</v>
      </c>
      <c r="E77" s="187">
        <v>3.5666666666666669</v>
      </c>
      <c r="F77" s="188">
        <f t="shared" si="19"/>
        <v>0.61715526601520088</v>
      </c>
      <c r="G77" s="187">
        <v>1.5867237687366167</v>
      </c>
      <c r="H77" s="188">
        <f t="shared" si="19"/>
        <v>-1.9799428979300502</v>
      </c>
      <c r="I77" s="187">
        <v>4.1487383798140769</v>
      </c>
      <c r="J77" s="188">
        <f t="shared" si="20"/>
        <v>2.5620146110774602</v>
      </c>
      <c r="K77" s="187">
        <v>3.3488182559087205</v>
      </c>
      <c r="L77" s="188">
        <f t="shared" si="21"/>
        <v>-0.79992012390535638</v>
      </c>
    </row>
    <row r="78" spans="1:13" x14ac:dyDescent="0.25">
      <c r="A78" s="1">
        <v>4</v>
      </c>
      <c r="B78" s="116" t="s">
        <v>82</v>
      </c>
      <c r="C78" s="187">
        <v>3.1860674157303372</v>
      </c>
      <c r="D78" s="188">
        <v>0.22258645224937368</v>
      </c>
      <c r="E78" s="187">
        <v>2.2769230769230768</v>
      </c>
      <c r="F78" s="188">
        <f>IFERROR(E78-C78,"-")</f>
        <v>-0.90914433880726042</v>
      </c>
      <c r="G78" s="187">
        <v>3.4308510638297873</v>
      </c>
      <c r="H78" s="188">
        <f>IFERROR(G78-E78,"-")</f>
        <v>1.1539279869067105</v>
      </c>
      <c r="I78" s="187">
        <v>1.9975000000000001</v>
      </c>
      <c r="J78" s="188">
        <f>IFERROR(I78-G78,"-")</f>
        <v>-1.4333510638297873</v>
      </c>
      <c r="K78" s="187">
        <v>3.1238229755178906</v>
      </c>
      <c r="L78" s="188">
        <f t="shared" si="21"/>
        <v>1.1263229755178905</v>
      </c>
    </row>
    <row r="79" spans="1:13" x14ac:dyDescent="0.25">
      <c r="A79" s="1">
        <v>5</v>
      </c>
      <c r="B79" s="116" t="s">
        <v>84</v>
      </c>
      <c r="C79" s="187">
        <v>2.9923318229348204</v>
      </c>
      <c r="D79" s="188">
        <v>-3.4781414704732949E-2</v>
      </c>
      <c r="E79" s="187">
        <v>2.087248322147651</v>
      </c>
      <c r="F79" s="188">
        <f t="shared" ref="F79:H87" si="22">IFERROR(E79-C79,"-")</f>
        <v>-0.90508350078716937</v>
      </c>
      <c r="G79" s="187">
        <v>3.5842696629213484</v>
      </c>
      <c r="H79" s="188">
        <f t="shared" si="22"/>
        <v>1.4970213407736974</v>
      </c>
      <c r="I79" s="187">
        <v>2.2986111111111112</v>
      </c>
      <c r="J79" s="188">
        <f t="shared" ref="J79:J87" si="23">IFERROR(I79-G79,"-")</f>
        <v>-1.2856585518102372</v>
      </c>
      <c r="K79" s="187">
        <v>2.6956521739130435</v>
      </c>
      <c r="L79" s="188">
        <f t="shared" si="21"/>
        <v>0.3970410628019323</v>
      </c>
    </row>
    <row r="80" spans="1:13" x14ac:dyDescent="0.25">
      <c r="A80" s="1">
        <v>6</v>
      </c>
      <c r="B80" s="116" t="s">
        <v>86</v>
      </c>
      <c r="C80" s="187">
        <v>2.6085145765849145</v>
      </c>
      <c r="D80" s="188">
        <v>1.1855017917044253</v>
      </c>
      <c r="E80" s="187">
        <v>2.3338784004756952</v>
      </c>
      <c r="F80" s="188">
        <f t="shared" si="22"/>
        <v>-0.27463617610921931</v>
      </c>
      <c r="G80" s="187">
        <v>3.5717337130651479</v>
      </c>
      <c r="H80" s="188">
        <f t="shared" si="22"/>
        <v>1.2378553125894527</v>
      </c>
      <c r="I80" s="187">
        <v>2.5499181669394435</v>
      </c>
      <c r="J80" s="188">
        <f t="shared" si="23"/>
        <v>-1.0218155461257044</v>
      </c>
      <c r="K80" s="187"/>
      <c r="L80" s="188"/>
    </row>
    <row r="81" spans="1:13" x14ac:dyDescent="0.25">
      <c r="A81" s="1">
        <v>7</v>
      </c>
      <c r="B81" s="116" t="s">
        <v>88</v>
      </c>
      <c r="C81" s="187">
        <v>3.087171359313817</v>
      </c>
      <c r="D81" s="188">
        <v>0.80713062611626096</v>
      </c>
      <c r="E81" s="187">
        <v>2.927894283251939</v>
      </c>
      <c r="F81" s="188">
        <f t="shared" si="22"/>
        <v>-0.15927707606187802</v>
      </c>
      <c r="G81" s="187">
        <v>3.5454545454545454</v>
      </c>
      <c r="H81" s="188">
        <f t="shared" si="22"/>
        <v>0.6175602622026064</v>
      </c>
      <c r="I81" s="187">
        <v>2.7488496932515338</v>
      </c>
      <c r="J81" s="188">
        <f t="shared" si="23"/>
        <v>-0.79660485220301158</v>
      </c>
      <c r="K81" s="187"/>
      <c r="L81" s="188"/>
    </row>
    <row r="82" spans="1:13" x14ac:dyDescent="0.25">
      <c r="A82" s="1">
        <v>8</v>
      </c>
      <c r="B82" s="116" t="s">
        <v>90</v>
      </c>
      <c r="C82" s="187">
        <v>2.5079051383399209</v>
      </c>
      <c r="D82" s="188">
        <v>-0.31214798251001286</v>
      </c>
      <c r="E82" s="187">
        <v>3.2692307692307692</v>
      </c>
      <c r="F82" s="188">
        <f t="shared" si="22"/>
        <v>0.76132563089084826</v>
      </c>
      <c r="G82" s="187">
        <v>3.1623193221465358</v>
      </c>
      <c r="H82" s="188">
        <f t="shared" si="22"/>
        <v>-0.10691144708423339</v>
      </c>
      <c r="I82" s="187">
        <v>2.5051903114186853</v>
      </c>
      <c r="J82" s="188">
        <f t="shared" si="23"/>
        <v>-0.65712901072785046</v>
      </c>
      <c r="K82" s="187"/>
      <c r="L82" s="188"/>
    </row>
    <row r="83" spans="1:13" x14ac:dyDescent="0.25">
      <c r="A83" s="1">
        <v>9</v>
      </c>
      <c r="B83" s="116" t="s">
        <v>92</v>
      </c>
      <c r="C83" s="187">
        <v>4.2649253731343286</v>
      </c>
      <c r="D83" s="188">
        <v>1.3171075363221845</v>
      </c>
      <c r="E83" s="187">
        <v>2.7053265781185813</v>
      </c>
      <c r="F83" s="188">
        <f t="shared" si="22"/>
        <v>-1.5595987950157473</v>
      </c>
      <c r="G83" s="187">
        <v>2.989037273270879</v>
      </c>
      <c r="H83" s="188">
        <f t="shared" si="22"/>
        <v>0.28371069515229763</v>
      </c>
      <c r="I83" s="187">
        <v>2.39915611814346</v>
      </c>
      <c r="J83" s="188">
        <f t="shared" si="23"/>
        <v>-0.58988115512741901</v>
      </c>
      <c r="K83" s="187"/>
      <c r="L83" s="188"/>
    </row>
    <row r="84" spans="1:13" x14ac:dyDescent="0.25">
      <c r="A84" s="1">
        <v>10</v>
      </c>
      <c r="B84" s="116" t="s">
        <v>94</v>
      </c>
      <c r="C84" s="187">
        <v>2.8063492063492061</v>
      </c>
      <c r="D84" s="188">
        <v>-9.4810373993146069E-2</v>
      </c>
      <c r="E84" s="187">
        <v>2.1913043478260867</v>
      </c>
      <c r="F84" s="188">
        <f t="shared" si="22"/>
        <v>-0.61504485852311941</v>
      </c>
      <c r="G84" s="187">
        <v>2.7673942701227832</v>
      </c>
      <c r="H84" s="188">
        <f t="shared" si="22"/>
        <v>0.57608992229669642</v>
      </c>
      <c r="I84" s="187">
        <v>2.8537271448663852</v>
      </c>
      <c r="J84" s="188">
        <f t="shared" si="23"/>
        <v>8.6332874743602073E-2</v>
      </c>
      <c r="K84" s="187"/>
      <c r="L84" s="188"/>
    </row>
    <row r="85" spans="1:13" x14ac:dyDescent="0.25">
      <c r="A85" s="1">
        <v>11</v>
      </c>
      <c r="B85" s="116" t="s">
        <v>96</v>
      </c>
      <c r="C85" s="187">
        <v>1.4785714285714286</v>
      </c>
      <c r="D85" s="188">
        <v>-0.90817436766991655</v>
      </c>
      <c r="E85" s="187">
        <v>2.8733493397358942</v>
      </c>
      <c r="F85" s="188">
        <f t="shared" si="22"/>
        <v>1.3947779111644656</v>
      </c>
      <c r="G85" s="187">
        <v>3.6986242476354256</v>
      </c>
      <c r="H85" s="188">
        <f t="shared" si="22"/>
        <v>0.8252749078995314</v>
      </c>
      <c r="I85" s="187">
        <v>3.3967696629213484</v>
      </c>
      <c r="J85" s="188">
        <f t="shared" si="23"/>
        <v>-0.30185458471407722</v>
      </c>
      <c r="K85" s="187"/>
      <c r="L85" s="188"/>
    </row>
    <row r="86" spans="1:13" x14ac:dyDescent="0.25">
      <c r="A86" s="1">
        <v>12</v>
      </c>
      <c r="B86" s="116" t="s">
        <v>98</v>
      </c>
      <c r="C86" s="187">
        <v>7.6904761904761907</v>
      </c>
      <c r="D86" s="188">
        <v>-1.7042242703533024</v>
      </c>
      <c r="E86" s="187">
        <v>3.5512306811677159</v>
      </c>
      <c r="F86" s="188">
        <f t="shared" si="22"/>
        <v>-4.1392455093084752</v>
      </c>
      <c r="G86" s="187">
        <v>2.910142954390742</v>
      </c>
      <c r="H86" s="188">
        <f t="shared" si="22"/>
        <v>-0.6410877267769739</v>
      </c>
      <c r="I86" s="187">
        <v>2.9477434679334915</v>
      </c>
      <c r="J86" s="188">
        <f t="shared" si="23"/>
        <v>3.7600513542749514E-2</v>
      </c>
      <c r="K86" s="187"/>
      <c r="L86" s="188"/>
    </row>
    <row r="87" spans="1:13" ht="15.75" x14ac:dyDescent="0.25">
      <c r="B87" s="119" t="s">
        <v>32</v>
      </c>
      <c r="C87" s="189">
        <v>3.1158625417773589</v>
      </c>
      <c r="D87" s="190">
        <v>0.36517862653648159</v>
      </c>
      <c r="E87" s="189">
        <v>2.8522398721044935</v>
      </c>
      <c r="F87" s="190">
        <f t="shared" si="22"/>
        <v>-0.26362266967286541</v>
      </c>
      <c r="G87" s="189">
        <v>3.3081571801288536</v>
      </c>
      <c r="H87" s="190">
        <f t="shared" si="22"/>
        <v>0.45591730802436015</v>
      </c>
      <c r="I87" s="189">
        <v>2.7445299715134253</v>
      </c>
      <c r="J87" s="190">
        <f t="shared" si="23"/>
        <v>-0.56362720861542837</v>
      </c>
      <c r="K87" s="189">
        <v>3.0466595970307528</v>
      </c>
      <c r="L87" s="190">
        <v>0.34023574271816548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6" t="s">
        <v>291</v>
      </c>
      <c r="C92" s="276"/>
      <c r="D92" s="276"/>
      <c r="E92" s="276"/>
      <c r="F92" s="276"/>
      <c r="G92" s="276"/>
      <c r="H92" s="276"/>
      <c r="I92" s="276"/>
      <c r="J92" s="276"/>
      <c r="K92" s="276"/>
      <c r="L92" s="276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8" t="s">
        <v>112</v>
      </c>
      <c r="D94" s="299"/>
      <c r="E94" s="299"/>
      <c r="F94" s="299"/>
      <c r="G94" s="299"/>
      <c r="H94" s="299"/>
      <c r="I94" s="299"/>
      <c r="J94" s="299"/>
      <c r="K94" s="299"/>
      <c r="L94" s="299"/>
    </row>
    <row r="95" spans="1:13" ht="22.5" thickTop="1" thickBot="1" x14ac:dyDescent="0.3">
      <c r="B95" s="112"/>
      <c r="C95" s="300">
        <f t="shared" ref="C95" si="24">E95-1</f>
        <v>2022</v>
      </c>
      <c r="D95" s="301"/>
      <c r="E95" s="302">
        <f t="shared" ref="E95" si="25">G95-1</f>
        <v>2023</v>
      </c>
      <c r="F95" s="301"/>
      <c r="G95" s="302">
        <f t="shared" ref="G95" si="26">I95-1</f>
        <v>2024</v>
      </c>
      <c r="H95" s="301"/>
      <c r="I95" s="302">
        <f>K95-1</f>
        <v>2025</v>
      </c>
      <c r="J95" s="301"/>
      <c r="K95" s="302">
        <v>2026</v>
      </c>
      <c r="L95" s="303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CONCATENATE("dif ",RIGHT(K95,2),"/",RIGHT(I95,2))</f>
        <v>dif 26/25</v>
      </c>
    </row>
    <row r="97" spans="2:12" x14ac:dyDescent="0.25">
      <c r="B97" s="116" t="s">
        <v>76</v>
      </c>
      <c r="C97" s="187">
        <v>15.497607655502392</v>
      </c>
      <c r="D97" s="188">
        <v>8.4270431393733602</v>
      </c>
      <c r="E97" s="187">
        <v>7.0922823218997362</v>
      </c>
      <c r="F97" s="188">
        <f t="shared" ref="F97:H99" si="27">IFERROR(E97-C97,"-")</f>
        <v>-8.4053253336026561</v>
      </c>
      <c r="G97" s="187">
        <v>5.9385830394111334</v>
      </c>
      <c r="H97" s="188">
        <f t="shared" si="27"/>
        <v>-1.1536992824886028</v>
      </c>
      <c r="I97" s="187">
        <v>6.4096547365094416</v>
      </c>
      <c r="J97" s="188">
        <f t="shared" ref="J97:J99" si="28">IFERROR(I97-G97,"-")</f>
        <v>0.47107169709830821</v>
      </c>
      <c r="K97" s="187">
        <v>6.1805151175811872</v>
      </c>
      <c r="L97" s="188">
        <f t="shared" ref="L97:L101" si="29">IFERROR(K97-I97,"-")</f>
        <v>-0.22913961892825441</v>
      </c>
    </row>
    <row r="98" spans="2:12" x14ac:dyDescent="0.25">
      <c r="B98" s="116" t="s">
        <v>78</v>
      </c>
      <c r="C98" s="187">
        <v>14.284584980237154</v>
      </c>
      <c r="D98" s="188">
        <v>7.976399519447229</v>
      </c>
      <c r="E98" s="187">
        <v>6.7924973604123968</v>
      </c>
      <c r="F98" s="188">
        <f t="shared" si="27"/>
        <v>-7.4920876198247575</v>
      </c>
      <c r="G98" s="187">
        <v>6.3467687566214002</v>
      </c>
      <c r="H98" s="188">
        <f t="shared" si="27"/>
        <v>-0.44572860379099666</v>
      </c>
      <c r="I98" s="187">
        <v>6.0686196695288261</v>
      </c>
      <c r="J98" s="188">
        <f t="shared" si="28"/>
        <v>-0.27814908709257402</v>
      </c>
      <c r="K98" s="187">
        <v>6.1511509324009328</v>
      </c>
      <c r="L98" s="188">
        <f t="shared" si="29"/>
        <v>8.2531262872106659E-2</v>
      </c>
    </row>
    <row r="99" spans="2:12" x14ac:dyDescent="0.25">
      <c r="B99" s="116" t="s">
        <v>80</v>
      </c>
      <c r="C99" s="187">
        <v>11.319099378881987</v>
      </c>
      <c r="D99" s="188">
        <v>3.1440037562725518</v>
      </c>
      <c r="E99" s="187">
        <v>6.8135747785304845</v>
      </c>
      <c r="F99" s="188">
        <f t="shared" si="27"/>
        <v>-4.5055246003515022</v>
      </c>
      <c r="G99" s="187">
        <v>6.5588778949657494</v>
      </c>
      <c r="H99" s="188">
        <f t="shared" si="27"/>
        <v>-0.25469688356473519</v>
      </c>
      <c r="I99" s="187">
        <v>6.2842942345924451</v>
      </c>
      <c r="J99" s="188">
        <f t="shared" si="28"/>
        <v>-0.27458366037330428</v>
      </c>
      <c r="K99" s="187">
        <v>6.2846358472931199</v>
      </c>
      <c r="L99" s="188">
        <f t="shared" si="29"/>
        <v>3.4161270067478711E-4</v>
      </c>
    </row>
    <row r="100" spans="2:12" x14ac:dyDescent="0.25">
      <c r="B100" s="116" t="s">
        <v>82</v>
      </c>
      <c r="C100" s="187">
        <v>9.3806451612903228</v>
      </c>
      <c r="D100" s="188" t="s">
        <v>233</v>
      </c>
      <c r="E100" s="187">
        <v>6.1544701264718711</v>
      </c>
      <c r="F100" s="188">
        <f>IFERROR(E100-C100,"-")</f>
        <v>-3.2261750348184517</v>
      </c>
      <c r="G100" s="187">
        <v>7.0737269166200338</v>
      </c>
      <c r="H100" s="188">
        <f>IFERROR(G100-E100,"-")</f>
        <v>0.91925679014816275</v>
      </c>
      <c r="I100" s="187">
        <v>5.8513372956909357</v>
      </c>
      <c r="J100" s="188">
        <f>IFERROR(I100-G100,"-")</f>
        <v>-1.2223896209290981</v>
      </c>
      <c r="K100" s="187">
        <v>6.3873209594033389</v>
      </c>
      <c r="L100" s="188">
        <f t="shared" si="29"/>
        <v>0.53598366371240314</v>
      </c>
    </row>
    <row r="101" spans="2:12" x14ac:dyDescent="0.25">
      <c r="B101" s="116" t="s">
        <v>84</v>
      </c>
      <c r="C101" s="187">
        <v>15.720138488170802</v>
      </c>
      <c r="D101" s="188" t="s">
        <v>233</v>
      </c>
      <c r="E101" s="187">
        <v>5.7564894932014834</v>
      </c>
      <c r="F101" s="188">
        <f t="shared" ref="F101:H109" si="30">IFERROR(E101-C101,"-")</f>
        <v>-9.9636489949693186</v>
      </c>
      <c r="G101" s="187">
        <v>6.6859458608750391</v>
      </c>
      <c r="H101" s="188">
        <f t="shared" si="30"/>
        <v>0.92945636767355566</v>
      </c>
      <c r="I101" s="187">
        <v>6.0168120111480716</v>
      </c>
      <c r="J101" s="188">
        <f t="shared" ref="J101:J109" si="31">IFERROR(I101-G101,"-")</f>
        <v>-0.66913384972696743</v>
      </c>
      <c r="K101" s="187">
        <v>6.1702644885258655</v>
      </c>
      <c r="L101" s="188">
        <f t="shared" si="29"/>
        <v>0.15345247737779388</v>
      </c>
    </row>
    <row r="102" spans="2:12" x14ac:dyDescent="0.25">
      <c r="B102" s="116" t="s">
        <v>86</v>
      </c>
      <c r="C102" s="187">
        <v>7.9349845201238391</v>
      </c>
      <c r="D102" s="188" t="s">
        <v>233</v>
      </c>
      <c r="E102" s="187">
        <v>5.7383605556403605</v>
      </c>
      <c r="F102" s="188">
        <f t="shared" si="30"/>
        <v>-2.1966239644834786</v>
      </c>
      <c r="G102" s="187">
        <v>5.549052584370445</v>
      </c>
      <c r="H102" s="188">
        <f t="shared" si="30"/>
        <v>-0.1893079712699155</v>
      </c>
      <c r="I102" s="187">
        <v>6.6645392128420848</v>
      </c>
      <c r="J102" s="188">
        <f t="shared" si="31"/>
        <v>1.1154866284716398</v>
      </c>
      <c r="K102" s="187"/>
      <c r="L102" s="188"/>
    </row>
    <row r="103" spans="2:12" x14ac:dyDescent="0.25">
      <c r="B103" s="116" t="s">
        <v>88</v>
      </c>
      <c r="C103" s="187">
        <v>5.8366013071895422</v>
      </c>
      <c r="D103" s="188" t="s">
        <v>233</v>
      </c>
      <c r="E103" s="187">
        <v>6.4259348612786491</v>
      </c>
      <c r="F103" s="188">
        <f t="shared" si="30"/>
        <v>0.58933355408910693</v>
      </c>
      <c r="G103" s="187">
        <v>6.2239406612483235</v>
      </c>
      <c r="H103" s="188">
        <f t="shared" si="30"/>
        <v>-0.20199420003032564</v>
      </c>
      <c r="I103" s="187">
        <v>6.9529432975750476</v>
      </c>
      <c r="J103" s="188">
        <f t="shared" si="31"/>
        <v>0.72900263632672413</v>
      </c>
      <c r="K103" s="187"/>
      <c r="L103" s="188"/>
    </row>
    <row r="104" spans="2:12" x14ac:dyDescent="0.25">
      <c r="B104" s="116" t="s">
        <v>90</v>
      </c>
      <c r="C104" s="187">
        <v>7.5834633385335417</v>
      </c>
      <c r="D104" s="188">
        <v>-0.7417399134989795</v>
      </c>
      <c r="E104" s="187">
        <v>6.5183362624487406</v>
      </c>
      <c r="F104" s="188">
        <f t="shared" si="30"/>
        <v>-1.0651270760848011</v>
      </c>
      <c r="G104" s="187">
        <v>8.1816219549799563</v>
      </c>
      <c r="H104" s="188">
        <f t="shared" si="30"/>
        <v>1.6632856925312156</v>
      </c>
      <c r="I104" s="187">
        <v>6.8703623999311354</v>
      </c>
      <c r="J104" s="188">
        <f t="shared" si="31"/>
        <v>-1.3112595550488209</v>
      </c>
      <c r="K104" s="187"/>
      <c r="L104" s="188"/>
    </row>
    <row r="105" spans="2:12" x14ac:dyDescent="0.25">
      <c r="B105" s="116" t="s">
        <v>92</v>
      </c>
      <c r="C105" s="187">
        <v>7.6088709677419351</v>
      </c>
      <c r="D105" s="188">
        <v>0.72130483017579738</v>
      </c>
      <c r="E105" s="187">
        <v>5.1316839584996012</v>
      </c>
      <c r="F105" s="188">
        <f t="shared" si="30"/>
        <v>-2.4771870092423338</v>
      </c>
      <c r="G105" s="187">
        <v>5.5151755604046819</v>
      </c>
      <c r="H105" s="188">
        <f t="shared" si="30"/>
        <v>0.38349160190508069</v>
      </c>
      <c r="I105" s="187">
        <v>6.1754487550665891</v>
      </c>
      <c r="J105" s="188">
        <f t="shared" si="31"/>
        <v>0.66027319466190715</v>
      </c>
      <c r="K105" s="187"/>
      <c r="L105" s="188"/>
    </row>
    <row r="106" spans="2:12" x14ac:dyDescent="0.25">
      <c r="B106" s="116" t="s">
        <v>94</v>
      </c>
      <c r="C106" s="187">
        <v>6.5717271727172717</v>
      </c>
      <c r="D106" s="188">
        <v>1.6794418743184361</v>
      </c>
      <c r="E106" s="187">
        <v>6.0406710726995421</v>
      </c>
      <c r="F106" s="188">
        <f t="shared" si="30"/>
        <v>-0.53105610001772963</v>
      </c>
      <c r="G106" s="187">
        <v>6.4726803602145093</v>
      </c>
      <c r="H106" s="188">
        <f t="shared" si="30"/>
        <v>0.43200928751496726</v>
      </c>
      <c r="I106" s="187">
        <v>6.3567869096318335</v>
      </c>
      <c r="J106" s="188">
        <f t="shared" si="31"/>
        <v>-0.11589345058267586</v>
      </c>
      <c r="K106" s="187"/>
      <c r="L106" s="188"/>
    </row>
    <row r="107" spans="2:12" x14ac:dyDescent="0.25">
      <c r="B107" s="116" t="s">
        <v>96</v>
      </c>
      <c r="C107" s="187">
        <v>6.6378207935534732</v>
      </c>
      <c r="D107" s="188">
        <v>4.0865135049171109E-2</v>
      </c>
      <c r="E107" s="187">
        <v>6.1939140202185232</v>
      </c>
      <c r="F107" s="188">
        <f t="shared" si="30"/>
        <v>-0.44390677333494999</v>
      </c>
      <c r="G107" s="187">
        <v>6.1455670103092785</v>
      </c>
      <c r="H107" s="188">
        <f t="shared" si="30"/>
        <v>-4.8347009909244676E-2</v>
      </c>
      <c r="I107" s="187">
        <v>6.190641534391534</v>
      </c>
      <c r="J107" s="188">
        <f t="shared" si="31"/>
        <v>4.5074524082255429E-2</v>
      </c>
      <c r="K107" s="187"/>
      <c r="L107" s="188"/>
    </row>
    <row r="108" spans="2:12" x14ac:dyDescent="0.25">
      <c r="B108" s="116" t="s">
        <v>98</v>
      </c>
      <c r="C108" s="187">
        <v>6.2884972170686453</v>
      </c>
      <c r="D108" s="188">
        <v>-0.77302687208122833</v>
      </c>
      <c r="E108" s="187">
        <v>6.4031490711372907</v>
      </c>
      <c r="F108" s="188">
        <f t="shared" si="30"/>
        <v>0.11465185406864542</v>
      </c>
      <c r="G108" s="187">
        <v>6.0560650631597159</v>
      </c>
      <c r="H108" s="188">
        <f t="shared" si="30"/>
        <v>-0.34708400797757477</v>
      </c>
      <c r="I108" s="187">
        <v>6.0550086855819343</v>
      </c>
      <c r="J108" s="188">
        <f t="shared" si="31"/>
        <v>-1.0563775777816531E-3</v>
      </c>
      <c r="K108" s="187"/>
      <c r="L108" s="188"/>
    </row>
    <row r="109" spans="2:12" ht="15.75" x14ac:dyDescent="0.25">
      <c r="B109" s="119" t="s">
        <v>32</v>
      </c>
      <c r="C109" s="189">
        <v>7.6288955061032437</v>
      </c>
      <c r="D109" s="190">
        <v>0.82554499063932596</v>
      </c>
      <c r="E109" s="189">
        <v>6.368371584194267</v>
      </c>
      <c r="F109" s="190">
        <f t="shared" si="30"/>
        <v>-1.2605239219089768</v>
      </c>
      <c r="G109" s="189">
        <v>6.479676798949245</v>
      </c>
      <c r="H109" s="190">
        <f t="shared" si="30"/>
        <v>0.11130521475497801</v>
      </c>
      <c r="I109" s="189">
        <v>6.3110215957673121</v>
      </c>
      <c r="J109" s="190">
        <f t="shared" si="31"/>
        <v>-0.16865520318193283</v>
      </c>
      <c r="K109" s="189">
        <v>6.2340648023449257</v>
      </c>
      <c r="L109" s="190">
        <v>0.10754965082977375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4" spans="1:13" ht="48.75" customHeight="1" thickBot="1" x14ac:dyDescent="0.3">
      <c r="B114" s="276" t="s">
        <v>292</v>
      </c>
      <c r="C114" s="276"/>
      <c r="D114" s="276"/>
      <c r="E114" s="276"/>
      <c r="F114" s="276"/>
      <c r="G114" s="276"/>
      <c r="H114" s="276"/>
      <c r="I114" s="276"/>
      <c r="J114" s="276"/>
      <c r="K114" s="276"/>
      <c r="L114" s="276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8" t="s">
        <v>115</v>
      </c>
      <c r="D116" s="299"/>
      <c r="E116" s="299"/>
      <c r="F116" s="299"/>
      <c r="G116" s="299"/>
      <c r="H116" s="299"/>
      <c r="I116" s="299"/>
      <c r="J116" s="299"/>
      <c r="K116" s="299"/>
      <c r="L116" s="299"/>
    </row>
    <row r="117" spans="1:13" ht="22.5" thickTop="1" thickBot="1" x14ac:dyDescent="0.3">
      <c r="B117" s="112"/>
      <c r="C117" s="300">
        <f t="shared" ref="C117" si="32">E117-1</f>
        <v>2022</v>
      </c>
      <c r="D117" s="301"/>
      <c r="E117" s="302">
        <f t="shared" ref="E117" si="33">G117-1</f>
        <v>2023</v>
      </c>
      <c r="F117" s="301"/>
      <c r="G117" s="302">
        <f t="shared" ref="G117" si="34">I117-1</f>
        <v>2024</v>
      </c>
      <c r="H117" s="301"/>
      <c r="I117" s="302">
        <f>K117-1</f>
        <v>2025</v>
      </c>
      <c r="J117" s="301"/>
      <c r="K117" s="302">
        <v>2026</v>
      </c>
      <c r="L117" s="303"/>
    </row>
    <row r="118" spans="1:13" ht="16.5" thickTop="1" thickBot="1" x14ac:dyDescent="0.3">
      <c r="B118" s="87"/>
      <c r="C118" s="113" t="s">
        <v>74</v>
      </c>
      <c r="D118" s="114" t="str">
        <f>CONCATENATE("dif ",RIGHT(C117,2),"/",RIGHT(C117-1,2))</f>
        <v>dif 22/21</v>
      </c>
      <c r="E118" s="115" t="s">
        <v>74</v>
      </c>
      <c r="F118" s="114" t="str">
        <f>CONCATENATE("dif ",RIGHT(E117,2),"/",RIGHT(C117,2))</f>
        <v>dif 23/22</v>
      </c>
      <c r="G118" s="115" t="s">
        <v>74</v>
      </c>
      <c r="H118" s="114" t="str">
        <f>CONCATENATE("dif ",RIGHT(G117,2),"/",RIGHT(E117,2))</f>
        <v>dif 24/23</v>
      </c>
      <c r="I118" s="115" t="s">
        <v>74</v>
      </c>
      <c r="J118" s="114" t="str">
        <f>CONCATENATE("dif ",RIGHT(I117,2),"/",RIGHT(G117,2))</f>
        <v>dif 25/24</v>
      </c>
      <c r="K118" s="115" t="s">
        <v>74</v>
      </c>
      <c r="L118" s="114" t="str">
        <f>CONCATENATE("dif ",RIGHT(K117,2),"/",RIGHT(I117,2))</f>
        <v>dif 26/25</v>
      </c>
    </row>
    <row r="119" spans="1:13" x14ac:dyDescent="0.25">
      <c r="B119" s="116" t="s">
        <v>76</v>
      </c>
      <c r="C119" s="187">
        <v>36.75</v>
      </c>
      <c r="D119" s="188">
        <v>29.475000000000001</v>
      </c>
      <c r="E119" s="187">
        <v>7.1305812973883738</v>
      </c>
      <c r="F119" s="188">
        <f t="shared" ref="F119:H121" si="35">IFERROR(E119-C119,"-")</f>
        <v>-29.619418702611625</v>
      </c>
      <c r="G119" s="187">
        <v>5.342488875249348</v>
      </c>
      <c r="H119" s="188">
        <f t="shared" si="35"/>
        <v>-1.7880924221390258</v>
      </c>
      <c r="I119" s="187">
        <v>5.8226386522809008</v>
      </c>
      <c r="J119" s="188">
        <f t="shared" ref="J119:J121" si="36">IFERROR(I119-G119,"-")</f>
        <v>0.48014977703155282</v>
      </c>
      <c r="K119" s="187">
        <v>6.2586339217191096</v>
      </c>
      <c r="L119" s="188">
        <f t="shared" ref="L119:L123" si="37">IFERROR(K119-I119,"-")</f>
        <v>0.43599526943820877</v>
      </c>
    </row>
    <row r="120" spans="1:13" x14ac:dyDescent="0.25">
      <c r="B120" s="116" t="s">
        <v>78</v>
      </c>
      <c r="C120" s="187">
        <v>105</v>
      </c>
      <c r="D120" s="188">
        <v>99.219361483007205</v>
      </c>
      <c r="E120" s="187">
        <v>6.4372230428360417</v>
      </c>
      <c r="F120" s="188">
        <f t="shared" si="35"/>
        <v>-98.562776957163962</v>
      </c>
      <c r="G120" s="187">
        <v>5.7417790574329448</v>
      </c>
      <c r="H120" s="188">
        <f t="shared" si="35"/>
        <v>-0.69544398540309693</v>
      </c>
      <c r="I120" s="187">
        <v>5.5155934833204032</v>
      </c>
      <c r="J120" s="188">
        <f t="shared" si="36"/>
        <v>-0.22618557411254159</v>
      </c>
      <c r="K120" s="187">
        <v>5.7685539946076343</v>
      </c>
      <c r="L120" s="188">
        <f t="shared" si="37"/>
        <v>0.25296051128723107</v>
      </c>
    </row>
    <row r="121" spans="1:13" x14ac:dyDescent="0.25">
      <c r="B121" s="116" t="s">
        <v>80</v>
      </c>
      <c r="C121" s="187" t="s">
        <v>233</v>
      </c>
      <c r="D121" s="188" t="s">
        <v>233</v>
      </c>
      <c r="E121" s="187">
        <v>6.4449346682504665</v>
      </c>
      <c r="F121" s="188" t="str">
        <f t="shared" si="35"/>
        <v>-</v>
      </c>
      <c r="G121" s="187">
        <v>5.8906840838776215</v>
      </c>
      <c r="H121" s="188">
        <f t="shared" si="35"/>
        <v>-0.55425058437284491</v>
      </c>
      <c r="I121" s="187">
        <v>5.7580746315459388</v>
      </c>
      <c r="J121" s="188">
        <f t="shared" si="36"/>
        <v>-0.13260945233168275</v>
      </c>
      <c r="K121" s="187">
        <v>5.8443169690501602</v>
      </c>
      <c r="L121" s="188">
        <f t="shared" si="37"/>
        <v>8.6242337504221389E-2</v>
      </c>
    </row>
    <row r="122" spans="1:13" x14ac:dyDescent="0.25">
      <c r="B122" s="116" t="s">
        <v>82</v>
      </c>
      <c r="C122" s="187">
        <v>9.4343220338983045</v>
      </c>
      <c r="D122" s="188" t="s">
        <v>233</v>
      </c>
      <c r="E122" s="187">
        <v>6.5164857257740252</v>
      </c>
      <c r="F122" s="188">
        <f>IFERROR(E122-C122,"-")</f>
        <v>-2.9178363081242793</v>
      </c>
      <c r="G122" s="187">
        <v>6.6464646464646462</v>
      </c>
      <c r="H122" s="188">
        <f>IFERROR(G122-E122,"-")</f>
        <v>0.129978920690621</v>
      </c>
      <c r="I122" s="187">
        <v>5.7282608695652177</v>
      </c>
      <c r="J122" s="188">
        <f>IFERROR(I122-G122,"-")</f>
        <v>-0.91820377689942845</v>
      </c>
      <c r="K122" s="187">
        <v>6.3300030740854591</v>
      </c>
      <c r="L122" s="188">
        <f t="shared" si="37"/>
        <v>0.60174220452024141</v>
      </c>
    </row>
    <row r="123" spans="1:13" x14ac:dyDescent="0.25">
      <c r="B123" s="116" t="s">
        <v>84</v>
      </c>
      <c r="C123" s="187">
        <v>41.938596491228068</v>
      </c>
      <c r="D123" s="188" t="s">
        <v>233</v>
      </c>
      <c r="E123" s="187">
        <v>5.5824602250679085</v>
      </c>
      <c r="F123" s="188">
        <f t="shared" ref="F123:H131" si="38">IFERROR(E123-C123,"-")</f>
        <v>-36.356136266160163</v>
      </c>
      <c r="G123" s="187">
        <v>6.5125332320546905</v>
      </c>
      <c r="H123" s="188">
        <f t="shared" si="38"/>
        <v>0.93007300698678197</v>
      </c>
      <c r="I123" s="187">
        <v>5.9487570535305778</v>
      </c>
      <c r="J123" s="188">
        <f t="shared" ref="J123:J131" si="39">IFERROR(I123-G123,"-")</f>
        <v>-0.56377617852411266</v>
      </c>
      <c r="K123" s="187">
        <v>6.4479523454951604</v>
      </c>
      <c r="L123" s="188">
        <f t="shared" si="37"/>
        <v>0.49919529196458257</v>
      </c>
    </row>
    <row r="124" spans="1:13" x14ac:dyDescent="0.25">
      <c r="B124" s="116" t="s">
        <v>86</v>
      </c>
      <c r="C124" s="187">
        <v>7.5244755244755241</v>
      </c>
      <c r="D124" s="188" t="s">
        <v>233</v>
      </c>
      <c r="E124" s="187">
        <v>6.9035498995311455</v>
      </c>
      <c r="F124" s="188">
        <f t="shared" si="38"/>
        <v>-0.62092562494437864</v>
      </c>
      <c r="G124" s="187">
        <v>5.9067413310359678</v>
      </c>
      <c r="H124" s="188">
        <f t="shared" si="38"/>
        <v>-0.99680856849517774</v>
      </c>
      <c r="I124" s="187">
        <v>6.7218453188602441</v>
      </c>
      <c r="J124" s="188">
        <f t="shared" si="39"/>
        <v>0.81510398782427629</v>
      </c>
      <c r="K124" s="187"/>
      <c r="L124" s="188"/>
    </row>
    <row r="125" spans="1:13" x14ac:dyDescent="0.25">
      <c r="B125" s="116" t="s">
        <v>88</v>
      </c>
      <c r="C125" s="187" t="s">
        <v>233</v>
      </c>
      <c r="D125" s="188" t="s">
        <v>233</v>
      </c>
      <c r="E125" s="187">
        <v>6.3461360481258673</v>
      </c>
      <c r="F125" s="188" t="str">
        <f t="shared" si="38"/>
        <v>-</v>
      </c>
      <c r="G125" s="187">
        <v>6.0359646844975332</v>
      </c>
      <c r="H125" s="188">
        <f t="shared" si="38"/>
        <v>-0.31017136362833408</v>
      </c>
      <c r="I125" s="187">
        <v>6.7674786459981018</v>
      </c>
      <c r="J125" s="188">
        <f t="shared" si="39"/>
        <v>0.73151396150056858</v>
      </c>
      <c r="K125" s="187"/>
      <c r="L125" s="188"/>
    </row>
    <row r="126" spans="1:13" x14ac:dyDescent="0.25">
      <c r="B126" s="116" t="s">
        <v>90</v>
      </c>
      <c r="C126" s="187">
        <v>5.8409090909090908</v>
      </c>
      <c r="D126" s="188">
        <v>-1.8257575757575761</v>
      </c>
      <c r="E126" s="187">
        <v>6.2380407415884642</v>
      </c>
      <c r="F126" s="188">
        <f t="shared" si="38"/>
        <v>0.39713165067937339</v>
      </c>
      <c r="G126" s="187">
        <v>8.4613835583984844</v>
      </c>
      <c r="H126" s="188">
        <f t="shared" si="38"/>
        <v>2.2233428168100202</v>
      </c>
      <c r="I126" s="187">
        <v>6.4309696092619388</v>
      </c>
      <c r="J126" s="188">
        <f t="shared" si="39"/>
        <v>-2.0304139491365456</v>
      </c>
      <c r="K126" s="187"/>
      <c r="L126" s="188"/>
    </row>
    <row r="127" spans="1:13" x14ac:dyDescent="0.25">
      <c r="B127" s="116" t="s">
        <v>92</v>
      </c>
      <c r="C127" s="187">
        <v>8.2763615295480886</v>
      </c>
      <c r="D127" s="188">
        <v>1.8899978931844519</v>
      </c>
      <c r="E127" s="187">
        <v>5.6116176967240801</v>
      </c>
      <c r="F127" s="188">
        <f t="shared" si="38"/>
        <v>-2.6647438328240085</v>
      </c>
      <c r="G127" s="187">
        <v>5.9173657718120802</v>
      </c>
      <c r="H127" s="188">
        <f t="shared" si="38"/>
        <v>0.30574807508800017</v>
      </c>
      <c r="I127" s="187">
        <v>5.9709084084084081</v>
      </c>
      <c r="J127" s="188">
        <f t="shared" si="39"/>
        <v>5.3542636596327853E-2</v>
      </c>
      <c r="K127" s="187"/>
      <c r="L127" s="188"/>
    </row>
    <row r="128" spans="1:13" x14ac:dyDescent="0.25">
      <c r="A128" s="122"/>
      <c r="B128" s="116" t="s">
        <v>94</v>
      </c>
      <c r="C128" s="187">
        <v>6.5399652476107732</v>
      </c>
      <c r="D128" s="188">
        <v>2.1201891282077883</v>
      </c>
      <c r="E128" s="187">
        <v>6.0672817281728175</v>
      </c>
      <c r="F128" s="188">
        <f t="shared" si="38"/>
        <v>-0.47268351943795572</v>
      </c>
      <c r="G128" s="187">
        <v>5.9782175587727453</v>
      </c>
      <c r="H128" s="188">
        <f t="shared" si="38"/>
        <v>-8.9064169400072224E-2</v>
      </c>
      <c r="I128" s="187">
        <v>6.1364795918367347</v>
      </c>
      <c r="J128" s="188">
        <f t="shared" si="39"/>
        <v>0.15826203306398945</v>
      </c>
      <c r="K128" s="187"/>
      <c r="L128" s="188"/>
    </row>
    <row r="129" spans="2:13" x14ac:dyDescent="0.25">
      <c r="B129" s="116" t="s">
        <v>96</v>
      </c>
      <c r="C129" s="187">
        <v>5.3751886507696955</v>
      </c>
      <c r="D129" s="188">
        <v>-1.678123142445167</v>
      </c>
      <c r="E129" s="187">
        <v>5.8860013103297666</v>
      </c>
      <c r="F129" s="188">
        <f t="shared" si="38"/>
        <v>0.51081265956007105</v>
      </c>
      <c r="G129" s="187">
        <v>5.7116443745082615</v>
      </c>
      <c r="H129" s="188">
        <f t="shared" si="38"/>
        <v>-0.17435693582150513</v>
      </c>
      <c r="I129" s="187">
        <v>5.9646665272841313</v>
      </c>
      <c r="J129" s="188">
        <f t="shared" si="39"/>
        <v>0.25302215277586981</v>
      </c>
      <c r="K129" s="187"/>
      <c r="L129" s="188"/>
    </row>
    <row r="130" spans="2:13" x14ac:dyDescent="0.25">
      <c r="B130" s="116" t="s">
        <v>98</v>
      </c>
      <c r="C130" s="187">
        <v>6.6219806763285023</v>
      </c>
      <c r="D130" s="188">
        <v>-0.72703329244717541</v>
      </c>
      <c r="E130" s="187">
        <v>6.3249634324719652</v>
      </c>
      <c r="F130" s="188">
        <f t="shared" si="38"/>
        <v>-0.29701724385653705</v>
      </c>
      <c r="G130" s="187">
        <v>5.2975084459459456</v>
      </c>
      <c r="H130" s="188">
        <f t="shared" si="38"/>
        <v>-1.0274549865260196</v>
      </c>
      <c r="I130" s="187">
        <v>5.8994371482176362</v>
      </c>
      <c r="J130" s="188">
        <f t="shared" si="39"/>
        <v>0.6019287022716906</v>
      </c>
      <c r="K130" s="187"/>
      <c r="L130" s="188"/>
    </row>
    <row r="131" spans="2:13" ht="15.75" x14ac:dyDescent="0.25">
      <c r="B131" s="119" t="s">
        <v>32</v>
      </c>
      <c r="C131" s="189">
        <v>6.9646118721461185</v>
      </c>
      <c r="D131" s="190">
        <v>0.19290167716806295</v>
      </c>
      <c r="E131" s="189">
        <v>6.3146878383255141</v>
      </c>
      <c r="F131" s="190">
        <f t="shared" si="38"/>
        <v>-0.64992403382060449</v>
      </c>
      <c r="G131" s="189">
        <v>6.2090876819311323</v>
      </c>
      <c r="H131" s="190">
        <f t="shared" si="38"/>
        <v>-0.10560015639438181</v>
      </c>
      <c r="I131" s="189">
        <v>6.0597912226047983</v>
      </c>
      <c r="J131" s="190">
        <f t="shared" si="39"/>
        <v>-0.14929645932633395</v>
      </c>
      <c r="K131" s="189">
        <v>6.1123544395924307</v>
      </c>
      <c r="L131" s="190">
        <v>0.35989111227880421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6" t="s">
        <v>293</v>
      </c>
      <c r="C136" s="276"/>
      <c r="D136" s="276"/>
      <c r="E136" s="276"/>
      <c r="F136" s="276"/>
      <c r="G136" s="276"/>
      <c r="H136" s="276"/>
      <c r="I136" s="276"/>
      <c r="J136" s="276"/>
      <c r="K136" s="276"/>
      <c r="L136" s="276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8" t="s">
        <v>118</v>
      </c>
      <c r="D138" s="299"/>
      <c r="E138" s="299"/>
      <c r="F138" s="299"/>
      <c r="G138" s="299"/>
      <c r="H138" s="299"/>
      <c r="I138" s="299"/>
      <c r="J138" s="299"/>
      <c r="K138" s="299"/>
      <c r="L138" s="299"/>
    </row>
    <row r="139" spans="2:13" ht="22.5" thickTop="1" thickBot="1" x14ac:dyDescent="0.3">
      <c r="B139" s="112"/>
      <c r="C139" s="300">
        <f t="shared" ref="C139" si="40">E139-1</f>
        <v>2022</v>
      </c>
      <c r="D139" s="301"/>
      <c r="E139" s="302">
        <f t="shared" ref="E139" si="41">G139-1</f>
        <v>2023</v>
      </c>
      <c r="F139" s="301"/>
      <c r="G139" s="302">
        <f t="shared" ref="G139" si="42">I139-1</f>
        <v>2024</v>
      </c>
      <c r="H139" s="301"/>
      <c r="I139" s="302">
        <f>K139-1</f>
        <v>2025</v>
      </c>
      <c r="J139" s="301"/>
      <c r="K139" s="302">
        <v>2026</v>
      </c>
      <c r="L139" s="303"/>
    </row>
    <row r="140" spans="2:13" ht="16.5" thickTop="1" thickBot="1" x14ac:dyDescent="0.3">
      <c r="B140" s="87"/>
      <c r="C140" s="113" t="s">
        <v>74</v>
      </c>
      <c r="D140" s="114" t="str">
        <f>CONCATENATE("dif ",RIGHT(C139,2),"/",RIGHT(C139-1,2))</f>
        <v>dif 22/21</v>
      </c>
      <c r="E140" s="115" t="s">
        <v>74</v>
      </c>
      <c r="F140" s="114" t="str">
        <f>CONCATENATE("dif ",RIGHT(E139,2),"/",RIGHT(C139,2))</f>
        <v>dif 23/22</v>
      </c>
      <c r="G140" s="115" t="s">
        <v>74</v>
      </c>
      <c r="H140" s="114" t="str">
        <f>CONCATENATE("dif ",RIGHT(G139,2),"/",RIGHT(E139,2))</f>
        <v>dif 24/23</v>
      </c>
      <c r="I140" s="115" t="s">
        <v>74</v>
      </c>
      <c r="J140" s="114" t="str">
        <f>CONCATENATE("dif ",RIGHT(I139,2),"/",RIGHT(G139,2))</f>
        <v>dif 25/24</v>
      </c>
      <c r="K140" s="115" t="s">
        <v>74</v>
      </c>
      <c r="L140" s="114" t="str">
        <f>CONCATENATE("dif ",RIGHT(K139,2),"/",RIGHT(I139,2))</f>
        <v>dif 26/25</v>
      </c>
    </row>
    <row r="141" spans="2:13" x14ac:dyDescent="0.25">
      <c r="B141" s="116" t="s">
        <v>76</v>
      </c>
      <c r="C141" s="187">
        <v>10.762376237623762</v>
      </c>
      <c r="D141" s="188">
        <v>2.9006741099641875</v>
      </c>
      <c r="E141" s="187">
        <v>8.2559456398641</v>
      </c>
      <c r="F141" s="188">
        <f t="shared" ref="F141:H143" si="43">IFERROR(E141-C141,"-")</f>
        <v>-2.5064305977596621</v>
      </c>
      <c r="G141" s="187">
        <v>7.1475548060708265</v>
      </c>
      <c r="H141" s="188">
        <f t="shared" si="43"/>
        <v>-1.1083908337932735</v>
      </c>
      <c r="I141" s="187">
        <v>7.3878143133462286</v>
      </c>
      <c r="J141" s="188">
        <f t="shared" ref="J141:J143" si="44">IFERROR(I141-G141,"-")</f>
        <v>0.24025950727540213</v>
      </c>
      <c r="K141" s="187">
        <v>6.105610561056106</v>
      </c>
      <c r="L141" s="188">
        <f t="shared" ref="L141:L145" si="45">IFERROR(K141-I141,"-")</f>
        <v>-1.2822037522901226</v>
      </c>
    </row>
    <row r="142" spans="2:13" x14ac:dyDescent="0.25">
      <c r="B142" s="116" t="s">
        <v>78</v>
      </c>
      <c r="C142" s="187">
        <v>19.736318407960198</v>
      </c>
      <c r="D142" s="188">
        <v>12.231091927123961</v>
      </c>
      <c r="E142" s="187">
        <v>10.370414201183433</v>
      </c>
      <c r="F142" s="188">
        <f t="shared" si="43"/>
        <v>-9.3659042067767651</v>
      </c>
      <c r="G142" s="187">
        <v>8.3796526054590572</v>
      </c>
      <c r="H142" s="188">
        <f t="shared" si="43"/>
        <v>-1.9907615957243756</v>
      </c>
      <c r="I142" s="187">
        <v>6.8422590068159685</v>
      </c>
      <c r="J142" s="188">
        <f t="shared" si="44"/>
        <v>-1.5373935986430887</v>
      </c>
      <c r="K142" s="187">
        <v>7.1236080178173715</v>
      </c>
      <c r="L142" s="188">
        <f t="shared" si="45"/>
        <v>0.28134901100140297</v>
      </c>
    </row>
    <row r="143" spans="2:13" x14ac:dyDescent="0.25">
      <c r="B143" s="116" t="s">
        <v>80</v>
      </c>
      <c r="C143" s="187">
        <v>10.463869463869464</v>
      </c>
      <c r="D143" s="188">
        <v>0.72015087090464114</v>
      </c>
      <c r="E143" s="187">
        <v>7.2857142857142856</v>
      </c>
      <c r="F143" s="188">
        <f t="shared" si="43"/>
        <v>-3.1781551781551789</v>
      </c>
      <c r="G143" s="187">
        <v>5.5732217573221758</v>
      </c>
      <c r="H143" s="188">
        <f t="shared" si="43"/>
        <v>-1.7124925283921097</v>
      </c>
      <c r="I143" s="187">
        <v>7.3555027711797312</v>
      </c>
      <c r="J143" s="188">
        <f t="shared" si="44"/>
        <v>1.7822810138575553</v>
      </c>
      <c r="K143" s="187">
        <v>7.3280961182994453</v>
      </c>
      <c r="L143" s="188">
        <f t="shared" si="45"/>
        <v>-2.7406652880285876E-2</v>
      </c>
    </row>
    <row r="144" spans="2:13" x14ac:dyDescent="0.25">
      <c r="B144" s="116" t="s">
        <v>82</v>
      </c>
      <c r="C144" s="187">
        <v>22.977777777777778</v>
      </c>
      <c r="D144" s="188" t="s">
        <v>233</v>
      </c>
      <c r="E144" s="187">
        <v>7.2047413793103452</v>
      </c>
      <c r="F144" s="188">
        <f>IFERROR(E144-C144,"-")</f>
        <v>-15.773036398467433</v>
      </c>
      <c r="G144" s="187">
        <v>12.068527918781726</v>
      </c>
      <c r="H144" s="188">
        <f>IFERROR(G144-E144,"-")</f>
        <v>4.8637865394713806</v>
      </c>
      <c r="I144" s="187">
        <v>6.2781818181818183</v>
      </c>
      <c r="J144" s="188">
        <f>IFERROR(I144-G144,"-")</f>
        <v>-5.7903461005999075</v>
      </c>
      <c r="K144" s="187">
        <v>7.2782485875706211</v>
      </c>
      <c r="L144" s="188">
        <f t="shared" si="45"/>
        <v>1.0000667693888028</v>
      </c>
    </row>
    <row r="145" spans="1:13" x14ac:dyDescent="0.25">
      <c r="B145" s="116" t="s">
        <v>84</v>
      </c>
      <c r="C145" s="187">
        <v>15.326923076923077</v>
      </c>
      <c r="D145" s="188" t="s">
        <v>233</v>
      </c>
      <c r="E145" s="187">
        <v>7.3737373737373737</v>
      </c>
      <c r="F145" s="188">
        <f t="shared" ref="F145:H153" si="46">IFERROR(E145-C145,"-")</f>
        <v>-7.9531857031857029</v>
      </c>
      <c r="G145" s="187">
        <v>9.1675824175824179</v>
      </c>
      <c r="H145" s="188">
        <f t="shared" si="46"/>
        <v>1.7938450438450442</v>
      </c>
      <c r="I145" s="187">
        <v>7.4332129963898916</v>
      </c>
      <c r="J145" s="188">
        <f t="shared" ref="J145:J153" si="47">IFERROR(I145-G145,"-")</f>
        <v>-1.7343694211925262</v>
      </c>
      <c r="K145" s="187">
        <v>6.8206106870229011</v>
      </c>
      <c r="L145" s="188">
        <f t="shared" si="45"/>
        <v>-0.61260230936699056</v>
      </c>
    </row>
    <row r="146" spans="1:13" x14ac:dyDescent="0.25">
      <c r="B146" s="116" t="s">
        <v>86</v>
      </c>
      <c r="C146" s="187">
        <v>17.822784810126581</v>
      </c>
      <c r="D146" s="188" t="s">
        <v>233</v>
      </c>
      <c r="E146" s="187">
        <v>6.3149792776791003</v>
      </c>
      <c r="F146" s="188">
        <f t="shared" si="46"/>
        <v>-11.507805532447481</v>
      </c>
      <c r="G146" s="187">
        <v>6.4553571428571432</v>
      </c>
      <c r="H146" s="188">
        <f t="shared" si="46"/>
        <v>0.14037786517804296</v>
      </c>
      <c r="I146" s="187">
        <v>7.3386837881219904</v>
      </c>
      <c r="J146" s="188">
        <f t="shared" si="47"/>
        <v>0.88332664526484717</v>
      </c>
      <c r="K146" s="187"/>
      <c r="L146" s="188"/>
    </row>
    <row r="147" spans="1:13" x14ac:dyDescent="0.25">
      <c r="B147" s="116" t="s">
        <v>88</v>
      </c>
      <c r="C147" s="187">
        <v>9.8461538461538467</v>
      </c>
      <c r="D147" s="188" t="s">
        <v>233</v>
      </c>
      <c r="E147" s="187">
        <v>9.4020725388601036</v>
      </c>
      <c r="F147" s="188">
        <f t="shared" si="46"/>
        <v>-0.44408130729374307</v>
      </c>
      <c r="G147" s="187">
        <v>7.3354231974921627</v>
      </c>
      <c r="H147" s="188">
        <f t="shared" si="46"/>
        <v>-2.066649341367941</v>
      </c>
      <c r="I147" s="187">
        <v>8.6909788867562376</v>
      </c>
      <c r="J147" s="188">
        <f t="shared" si="47"/>
        <v>1.355555689264075</v>
      </c>
      <c r="K147" s="187"/>
      <c r="L147" s="188"/>
    </row>
    <row r="148" spans="1:13" x14ac:dyDescent="0.25">
      <c r="B148" s="116" t="s">
        <v>90</v>
      </c>
      <c r="C148" s="187">
        <v>6.5616438356164384</v>
      </c>
      <c r="D148" s="188">
        <v>-5.2325948475111339</v>
      </c>
      <c r="E148" s="187">
        <v>8.7648114901256733</v>
      </c>
      <c r="F148" s="188">
        <f t="shared" si="46"/>
        <v>2.2031676545092349</v>
      </c>
      <c r="G148" s="187">
        <v>8.639705882352942</v>
      </c>
      <c r="H148" s="188">
        <f t="shared" si="46"/>
        <v>-0.12510560777273128</v>
      </c>
      <c r="I148" s="187">
        <v>8.1074681238615671</v>
      </c>
      <c r="J148" s="188">
        <f t="shared" si="47"/>
        <v>-0.53223775849137489</v>
      </c>
      <c r="K148" s="187"/>
      <c r="L148" s="188"/>
    </row>
    <row r="149" spans="1:13" x14ac:dyDescent="0.25">
      <c r="B149" s="116" t="s">
        <v>92</v>
      </c>
      <c r="C149" s="187">
        <v>8.0187110187110182</v>
      </c>
      <c r="D149" s="188">
        <v>-6.5251486304117883</v>
      </c>
      <c r="E149" s="187">
        <v>5.4844192634560907</v>
      </c>
      <c r="F149" s="188">
        <f t="shared" si="46"/>
        <v>-2.5342917552549276</v>
      </c>
      <c r="G149" s="187">
        <v>5.9034749034749039</v>
      </c>
      <c r="H149" s="188">
        <f t="shared" si="46"/>
        <v>0.41905564001881324</v>
      </c>
      <c r="I149" s="187">
        <v>7.0243572395128551</v>
      </c>
      <c r="J149" s="188">
        <f t="shared" si="47"/>
        <v>1.1208823360379512</v>
      </c>
      <c r="K149" s="187"/>
      <c r="L149" s="188"/>
    </row>
    <row r="150" spans="1:13" x14ac:dyDescent="0.25">
      <c r="A150" s="122"/>
      <c r="B150" s="116" t="s">
        <v>94</v>
      </c>
      <c r="C150" s="187">
        <v>6.7181069958847734</v>
      </c>
      <c r="D150" s="188">
        <v>1.2817433595211369</v>
      </c>
      <c r="E150" s="187">
        <v>8.6818181818181817</v>
      </c>
      <c r="F150" s="188">
        <f t="shared" si="46"/>
        <v>1.9637111859334082</v>
      </c>
      <c r="G150" s="187">
        <v>8.1320406278855035</v>
      </c>
      <c r="H150" s="188">
        <f t="shared" si="46"/>
        <v>-0.54977755393267813</v>
      </c>
      <c r="I150" s="187">
        <v>7.4990138067061141</v>
      </c>
      <c r="J150" s="188">
        <f t="shared" si="47"/>
        <v>-0.63302682117938947</v>
      </c>
      <c r="K150" s="187"/>
      <c r="L150" s="188"/>
    </row>
    <row r="151" spans="1:13" x14ac:dyDescent="0.25">
      <c r="B151" s="116" t="s">
        <v>96</v>
      </c>
      <c r="C151" s="187">
        <v>7.9976247030878858</v>
      </c>
      <c r="D151" s="188">
        <v>1.4717391445047792</v>
      </c>
      <c r="E151" s="187">
        <v>7.4842931937172779</v>
      </c>
      <c r="F151" s="188">
        <f t="shared" si="46"/>
        <v>-0.5133315093706079</v>
      </c>
      <c r="G151" s="187">
        <v>7.177658142664872</v>
      </c>
      <c r="H151" s="188">
        <f t="shared" si="46"/>
        <v>-0.30663505105240585</v>
      </c>
      <c r="I151" s="187">
        <v>6.9728739002932549</v>
      </c>
      <c r="J151" s="188">
        <f t="shared" si="47"/>
        <v>-0.20478424237161708</v>
      </c>
      <c r="K151" s="187"/>
      <c r="L151" s="188"/>
    </row>
    <row r="152" spans="1:13" x14ac:dyDescent="0.25">
      <c r="B152" s="116" t="s">
        <v>98</v>
      </c>
      <c r="C152" s="187">
        <v>7.1046831955922869</v>
      </c>
      <c r="D152" s="188">
        <v>-0.68363797229092516</v>
      </c>
      <c r="E152" s="187">
        <v>7.4029335634167381</v>
      </c>
      <c r="F152" s="188">
        <f t="shared" si="46"/>
        <v>0.29825036782445125</v>
      </c>
      <c r="G152" s="187">
        <v>6.9815668202764973</v>
      </c>
      <c r="H152" s="188">
        <f t="shared" si="46"/>
        <v>-0.42136674314024081</v>
      </c>
      <c r="I152" s="187">
        <v>7.4668246445497628</v>
      </c>
      <c r="J152" s="188">
        <f t="shared" si="47"/>
        <v>0.48525782427326547</v>
      </c>
      <c r="K152" s="187"/>
      <c r="L152" s="188"/>
    </row>
    <row r="153" spans="1:13" ht="15.75" x14ac:dyDescent="0.25">
      <c r="B153" s="119" t="s">
        <v>32</v>
      </c>
      <c r="C153" s="189">
        <v>10.078081427774679</v>
      </c>
      <c r="D153" s="190">
        <v>1.9737542197130313</v>
      </c>
      <c r="E153" s="189">
        <v>7.7124817455545056</v>
      </c>
      <c r="F153" s="190">
        <f t="shared" si="46"/>
        <v>-2.3655996822201732</v>
      </c>
      <c r="G153" s="189">
        <v>7.3207529587177333</v>
      </c>
      <c r="H153" s="190">
        <f t="shared" si="46"/>
        <v>-0.39172878683677226</v>
      </c>
      <c r="I153" s="189">
        <v>7.2553611738148982</v>
      </c>
      <c r="J153" s="190">
        <f t="shared" si="47"/>
        <v>-6.5391784902835148E-2</v>
      </c>
      <c r="K153" s="189">
        <v>6.8835895117540691</v>
      </c>
      <c r="L153" s="190">
        <v>-0.14332892938695174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6" t="s">
        <v>294</v>
      </c>
      <c r="C158" s="276"/>
      <c r="D158" s="276"/>
      <c r="E158" s="276"/>
      <c r="F158" s="276"/>
      <c r="G158" s="276"/>
      <c r="H158" s="276"/>
      <c r="I158" s="276"/>
      <c r="J158" s="276"/>
      <c r="K158" s="276"/>
      <c r="L158" s="276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8" t="s">
        <v>121</v>
      </c>
      <c r="D160" s="299"/>
      <c r="E160" s="299"/>
      <c r="F160" s="299"/>
      <c r="G160" s="299"/>
      <c r="H160" s="299"/>
      <c r="I160" s="299"/>
      <c r="J160" s="299"/>
      <c r="K160" s="299"/>
      <c r="L160" s="299"/>
    </row>
    <row r="161" spans="2:12" ht="22.5" thickTop="1" thickBot="1" x14ac:dyDescent="0.3">
      <c r="B161" s="112"/>
      <c r="C161" s="300">
        <f t="shared" ref="C161" si="48">E161-1</f>
        <v>2022</v>
      </c>
      <c r="D161" s="301"/>
      <c r="E161" s="302">
        <f t="shared" ref="E161" si="49">G161-1</f>
        <v>2023</v>
      </c>
      <c r="F161" s="301"/>
      <c r="G161" s="302">
        <f t="shared" ref="G161" si="50">I161-1</f>
        <v>2024</v>
      </c>
      <c r="H161" s="301"/>
      <c r="I161" s="302">
        <f>K161-1</f>
        <v>2025</v>
      </c>
      <c r="J161" s="301"/>
      <c r="K161" s="302">
        <v>2026</v>
      </c>
      <c r="L161" s="303"/>
    </row>
    <row r="162" spans="2:12" ht="16.5" thickTop="1" thickBot="1" x14ac:dyDescent="0.3">
      <c r="B162" s="87"/>
      <c r="C162" s="113" t="s">
        <v>74</v>
      </c>
      <c r="D162" s="114" t="str">
        <f>CONCATENATE("dif ",RIGHT(C161,2),"/",RIGHT(C161-1,2))</f>
        <v>dif 22/21</v>
      </c>
      <c r="E162" s="115" t="s">
        <v>74</v>
      </c>
      <c r="F162" s="114" t="str">
        <f>CONCATENATE("dif ",RIGHT(E161,2),"/",RIGHT(C161,2))</f>
        <v>dif 23/22</v>
      </c>
      <c r="G162" s="115" t="s">
        <v>74</v>
      </c>
      <c r="H162" s="114" t="str">
        <f>CONCATENATE("dif ",RIGHT(G161,2),"/",RIGHT(E161,2))</f>
        <v>dif 24/23</v>
      </c>
      <c r="I162" s="115" t="s">
        <v>74</v>
      </c>
      <c r="J162" s="114" t="str">
        <f>CONCATENATE("dif ",RIGHT(I161,2),"/",RIGHT(G161,2))</f>
        <v>dif 25/24</v>
      </c>
      <c r="K162" s="115" t="s">
        <v>74</v>
      </c>
      <c r="L162" s="114" t="str">
        <f>CONCATENATE("dif ",RIGHT(K161,2),"/",RIGHT(I161,2))</f>
        <v>dif 26/25</v>
      </c>
    </row>
    <row r="163" spans="2:12" x14ac:dyDescent="0.25">
      <c r="B163" s="116" t="s">
        <v>76</v>
      </c>
      <c r="C163" s="187">
        <v>4.729166666666667</v>
      </c>
      <c r="D163" s="188">
        <v>-1.0200545171339561</v>
      </c>
      <c r="E163" s="187">
        <v>7.2143184947223498</v>
      </c>
      <c r="F163" s="188">
        <f t="shared" ref="F163:H165" si="51">IFERROR(E163-C163,"-")</f>
        <v>2.4851518280556828</v>
      </c>
      <c r="G163" s="187">
        <v>7.8896882494004794</v>
      </c>
      <c r="H163" s="188">
        <f t="shared" si="51"/>
        <v>0.67536975467812965</v>
      </c>
      <c r="I163" s="187">
        <v>7.4726443768996962</v>
      </c>
      <c r="J163" s="188">
        <f t="shared" ref="J163:J165" si="52">IFERROR(I163-G163,"-")</f>
        <v>-0.41704387250078323</v>
      </c>
      <c r="K163" s="187">
        <v>6.2831491712707184</v>
      </c>
      <c r="L163" s="188">
        <f t="shared" ref="L163:L167" si="53">IFERROR(K163-I163,"-")</f>
        <v>-1.1894952056289778</v>
      </c>
    </row>
    <row r="164" spans="2:12" x14ac:dyDescent="0.25">
      <c r="B164" s="116" t="s">
        <v>78</v>
      </c>
      <c r="C164" s="187">
        <v>6.1937499999999996</v>
      </c>
      <c r="D164" s="188">
        <v>-0.57419493608652949</v>
      </c>
      <c r="E164" s="187">
        <v>7.303468208092486</v>
      </c>
      <c r="F164" s="188">
        <f t="shared" si="51"/>
        <v>1.1097182080924863</v>
      </c>
      <c r="G164" s="187">
        <v>6.3089552238805968</v>
      </c>
      <c r="H164" s="188">
        <f t="shared" si="51"/>
        <v>-0.99451298421188916</v>
      </c>
      <c r="I164" s="187">
        <v>6.4013086150490732</v>
      </c>
      <c r="J164" s="188">
        <f t="shared" si="52"/>
        <v>9.2353391168476406E-2</v>
      </c>
      <c r="K164" s="187">
        <v>6.1758793969849251</v>
      </c>
      <c r="L164" s="188">
        <f t="shared" si="53"/>
        <v>-0.22542921806414817</v>
      </c>
    </row>
    <row r="165" spans="2:12" x14ac:dyDescent="0.25">
      <c r="B165" s="116" t="s">
        <v>80</v>
      </c>
      <c r="C165" s="187">
        <v>6.4149377593360999</v>
      </c>
      <c r="D165" s="188">
        <v>-1.6887207772492658</v>
      </c>
      <c r="E165" s="187">
        <v>6.9717348927875245</v>
      </c>
      <c r="F165" s="188">
        <f t="shared" si="51"/>
        <v>0.55679713345142456</v>
      </c>
      <c r="G165" s="187">
        <v>8.247519582245431</v>
      </c>
      <c r="H165" s="188">
        <f t="shared" si="51"/>
        <v>1.2757846894579066</v>
      </c>
      <c r="I165" s="187">
        <v>6.2750000000000004</v>
      </c>
      <c r="J165" s="188">
        <f t="shared" si="52"/>
        <v>-1.9725195822454307</v>
      </c>
      <c r="K165" s="187">
        <v>6.145161290322581</v>
      </c>
      <c r="L165" s="188">
        <f t="shared" si="53"/>
        <v>-0.12983870967741939</v>
      </c>
    </row>
    <row r="166" spans="2:12" x14ac:dyDescent="0.25">
      <c r="B166" s="116" t="s">
        <v>82</v>
      </c>
      <c r="C166" s="187">
        <v>7</v>
      </c>
      <c r="D166" s="188" t="s">
        <v>233</v>
      </c>
      <c r="E166" s="187">
        <v>6.1101449275362318</v>
      </c>
      <c r="F166" s="188">
        <f>IFERROR(E166-C166,"-")</f>
        <v>-0.88985507246376816</v>
      </c>
      <c r="G166" s="187">
        <v>6.5773298083278258</v>
      </c>
      <c r="H166" s="188">
        <f>IFERROR(G166-E166,"-")</f>
        <v>0.46718488079159393</v>
      </c>
      <c r="I166" s="187">
        <v>6.08</v>
      </c>
      <c r="J166" s="188">
        <f>IFERROR(I166-G166,"-")</f>
        <v>-0.4973298083278257</v>
      </c>
      <c r="K166" s="187">
        <v>5.8751269035532996</v>
      </c>
      <c r="L166" s="188">
        <f t="shared" si="53"/>
        <v>-0.20487309644670049</v>
      </c>
    </row>
    <row r="167" spans="2:12" x14ac:dyDescent="0.25">
      <c r="B167" s="116" t="s">
        <v>84</v>
      </c>
      <c r="C167" s="187">
        <v>4.4880239520958085</v>
      </c>
      <c r="D167" s="188" t="s">
        <v>233</v>
      </c>
      <c r="E167" s="187">
        <v>6.3323216995447646</v>
      </c>
      <c r="F167" s="188">
        <f t="shared" ref="F167:H175" si="54">IFERROR(E167-C167,"-")</f>
        <v>1.8442977474489561</v>
      </c>
      <c r="G167" s="187">
        <v>7.4274533413606258</v>
      </c>
      <c r="H167" s="188">
        <f t="shared" si="54"/>
        <v>1.0951316418158612</v>
      </c>
      <c r="I167" s="187">
        <v>6.1149542217700912</v>
      </c>
      <c r="J167" s="188">
        <f t="shared" ref="J167:J175" si="55">IFERROR(I167-G167,"-")</f>
        <v>-1.3124991195905347</v>
      </c>
      <c r="K167" s="187">
        <v>5.4848484848484844</v>
      </c>
      <c r="L167" s="188">
        <f t="shared" si="53"/>
        <v>-0.63010573692160676</v>
      </c>
    </row>
    <row r="168" spans="2:12" x14ac:dyDescent="0.25">
      <c r="B168" s="116" t="s">
        <v>86</v>
      </c>
      <c r="C168" s="187">
        <v>6.6040609137055837</v>
      </c>
      <c r="D168" s="188" t="s">
        <v>233</v>
      </c>
      <c r="E168" s="187">
        <v>6.5613636363636365</v>
      </c>
      <c r="F168" s="188">
        <f t="shared" si="54"/>
        <v>-4.2697277341947171E-2</v>
      </c>
      <c r="G168" s="187">
        <v>6.0972568578553616</v>
      </c>
      <c r="H168" s="188">
        <f t="shared" si="54"/>
        <v>-0.46410677850827486</v>
      </c>
      <c r="I168" s="187">
        <v>6.4898218829516541</v>
      </c>
      <c r="J168" s="188">
        <f t="shared" si="55"/>
        <v>0.39256502509629243</v>
      </c>
      <c r="K168" s="187"/>
      <c r="L168" s="188"/>
    </row>
    <row r="169" spans="2:12" x14ac:dyDescent="0.25">
      <c r="B169" s="116" t="s">
        <v>88</v>
      </c>
      <c r="C169" s="187">
        <v>4.1475409836065573</v>
      </c>
      <c r="D169" s="188" t="s">
        <v>233</v>
      </c>
      <c r="E169" s="187">
        <v>7.6270627062706273</v>
      </c>
      <c r="F169" s="188">
        <f t="shared" si="54"/>
        <v>3.47952172266407</v>
      </c>
      <c r="G169" s="187">
        <v>6.3948832035595107</v>
      </c>
      <c r="H169" s="188">
        <f t="shared" si="54"/>
        <v>-1.2321795027111166</v>
      </c>
      <c r="I169" s="187">
        <v>7.2997481108312341</v>
      </c>
      <c r="J169" s="188">
        <f t="shared" si="55"/>
        <v>0.90486490727172342</v>
      </c>
      <c r="K169" s="187"/>
      <c r="L169" s="188"/>
    </row>
    <row r="170" spans="2:12" x14ac:dyDescent="0.25">
      <c r="B170" s="116" t="s">
        <v>90</v>
      </c>
      <c r="C170" s="187">
        <v>8.2528735632183903</v>
      </c>
      <c r="D170" s="188">
        <v>-2.1804597701149433</v>
      </c>
      <c r="E170" s="187">
        <v>10.346733668341708</v>
      </c>
      <c r="F170" s="188">
        <f t="shared" si="54"/>
        <v>2.0938601051233174</v>
      </c>
      <c r="G170" s="187">
        <v>9.152667723190703</v>
      </c>
      <c r="H170" s="188">
        <f t="shared" si="54"/>
        <v>-1.1940659451510047</v>
      </c>
      <c r="I170" s="187">
        <v>8.6292808219178081</v>
      </c>
      <c r="J170" s="188">
        <f t="shared" si="55"/>
        <v>-0.52338690127289489</v>
      </c>
      <c r="K170" s="187"/>
      <c r="L170" s="188"/>
    </row>
    <row r="171" spans="2:12" x14ac:dyDescent="0.25">
      <c r="B171" s="116" t="s">
        <v>92</v>
      </c>
      <c r="C171" s="187">
        <v>7.3111702127659575</v>
      </c>
      <c r="D171" s="188">
        <v>2.093125099984003</v>
      </c>
      <c r="E171" s="187">
        <v>7.003300330033003</v>
      </c>
      <c r="F171" s="188">
        <f t="shared" si="54"/>
        <v>-0.30786988273295446</v>
      </c>
      <c r="G171" s="187">
        <v>3.8022199798183651</v>
      </c>
      <c r="H171" s="188">
        <f t="shared" si="54"/>
        <v>-3.2010803502146379</v>
      </c>
      <c r="I171" s="187">
        <v>6.8179059180576633</v>
      </c>
      <c r="J171" s="188">
        <f t="shared" si="55"/>
        <v>3.0156859382392982</v>
      </c>
      <c r="K171" s="187"/>
      <c r="L171" s="188"/>
    </row>
    <row r="172" spans="2:12" x14ac:dyDescent="0.25">
      <c r="B172" s="116" t="s">
        <v>94</v>
      </c>
      <c r="C172" s="187">
        <v>5.4994388327721664</v>
      </c>
      <c r="D172" s="188">
        <v>-0.76850375095989065</v>
      </c>
      <c r="E172" s="187">
        <v>6.1748318924111434</v>
      </c>
      <c r="F172" s="188">
        <f t="shared" si="54"/>
        <v>0.675393059638977</v>
      </c>
      <c r="G172" s="187">
        <v>6.659903626680193</v>
      </c>
      <c r="H172" s="188">
        <f t="shared" si="54"/>
        <v>0.48507173426904959</v>
      </c>
      <c r="I172" s="187">
        <v>6.7761194029850742</v>
      </c>
      <c r="J172" s="188">
        <f t="shared" si="55"/>
        <v>0.11621577630488122</v>
      </c>
      <c r="K172" s="187"/>
      <c r="L172" s="188"/>
    </row>
    <row r="173" spans="2:12" x14ac:dyDescent="0.25">
      <c r="B173" s="116" t="s">
        <v>96</v>
      </c>
      <c r="C173" s="187">
        <v>8.594678217821782</v>
      </c>
      <c r="D173" s="188">
        <v>4.1401327632763278</v>
      </c>
      <c r="E173" s="187">
        <v>8.294520547945206</v>
      </c>
      <c r="F173" s="188">
        <f t="shared" si="54"/>
        <v>-0.30015766987657599</v>
      </c>
      <c r="G173" s="187">
        <v>6.7973199329983247</v>
      </c>
      <c r="H173" s="188">
        <f t="shared" si="54"/>
        <v>-1.4972006149468813</v>
      </c>
      <c r="I173" s="187">
        <v>5.8956521739130432</v>
      </c>
      <c r="J173" s="188">
        <f t="shared" si="55"/>
        <v>-0.90166775908528152</v>
      </c>
      <c r="K173" s="187"/>
      <c r="L173" s="188"/>
    </row>
    <row r="174" spans="2:12" x14ac:dyDescent="0.25">
      <c r="B174" s="116" t="s">
        <v>98</v>
      </c>
      <c r="C174" s="187">
        <v>6.6066790352504636</v>
      </c>
      <c r="D174" s="188">
        <v>0.46709968534606627</v>
      </c>
      <c r="E174" s="187">
        <v>6.2648752399232244</v>
      </c>
      <c r="F174" s="188">
        <f t="shared" si="54"/>
        <v>-0.34180379532723926</v>
      </c>
      <c r="G174" s="187">
        <v>5.9157142857142855</v>
      </c>
      <c r="H174" s="188">
        <f t="shared" si="54"/>
        <v>-0.34916095420893889</v>
      </c>
      <c r="I174" s="187">
        <v>5.9455370650529504</v>
      </c>
      <c r="J174" s="188">
        <f t="shared" si="55"/>
        <v>2.9822779338664951E-2</v>
      </c>
      <c r="K174" s="187"/>
      <c r="L174" s="188"/>
    </row>
    <row r="175" spans="2:12" ht="15.75" x14ac:dyDescent="0.25">
      <c r="B175" s="119" t="s">
        <v>32</v>
      </c>
      <c r="C175" s="189">
        <v>7.0498887829679058</v>
      </c>
      <c r="D175" s="190">
        <v>0.79706187661823957</v>
      </c>
      <c r="E175" s="189">
        <v>6.7944951609581992</v>
      </c>
      <c r="F175" s="190">
        <f t="shared" si="54"/>
        <v>-0.25539362200970661</v>
      </c>
      <c r="G175" s="189">
        <v>6.9015844794226844</v>
      </c>
      <c r="H175" s="190">
        <f t="shared" si="54"/>
        <v>0.10708931846448522</v>
      </c>
      <c r="I175" s="189">
        <v>6.7524429967426709</v>
      </c>
      <c r="J175" s="190">
        <f t="shared" si="55"/>
        <v>-0.14914148268001348</v>
      </c>
      <c r="K175" s="189">
        <v>6.0085378868729986</v>
      </c>
      <c r="L175" s="190">
        <v>-0.39989953947628276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6" t="s">
        <v>295</v>
      </c>
      <c r="C180" s="276"/>
      <c r="D180" s="276"/>
      <c r="E180" s="276"/>
      <c r="F180" s="276"/>
      <c r="G180" s="276"/>
      <c r="H180" s="276"/>
      <c r="I180" s="276"/>
      <c r="J180" s="276"/>
      <c r="K180" s="276"/>
      <c r="L180" s="276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8" t="s">
        <v>124</v>
      </c>
      <c r="D182" s="299"/>
      <c r="E182" s="299"/>
      <c r="F182" s="299"/>
      <c r="G182" s="299"/>
      <c r="H182" s="299"/>
      <c r="I182" s="299"/>
      <c r="J182" s="299"/>
      <c r="K182" s="299"/>
      <c r="L182" s="299"/>
    </row>
    <row r="183" spans="1:13" ht="22.5" thickTop="1" thickBot="1" x14ac:dyDescent="0.3">
      <c r="B183" s="112"/>
      <c r="C183" s="300">
        <f t="shared" ref="C183" si="56">E183-1</f>
        <v>2022</v>
      </c>
      <c r="D183" s="301"/>
      <c r="E183" s="302">
        <f t="shared" ref="E183" si="57">G183-1</f>
        <v>2023</v>
      </c>
      <c r="F183" s="301"/>
      <c r="G183" s="302">
        <f t="shared" ref="G183" si="58">I183-1</f>
        <v>2024</v>
      </c>
      <c r="H183" s="301"/>
      <c r="I183" s="302">
        <f>K183-1</f>
        <v>2025</v>
      </c>
      <c r="J183" s="301"/>
      <c r="K183" s="302">
        <v>2026</v>
      </c>
      <c r="L183" s="303"/>
    </row>
    <row r="184" spans="1:13" ht="16.5" thickTop="1" thickBot="1" x14ac:dyDescent="0.3">
      <c r="B184" s="87"/>
      <c r="C184" s="113" t="s">
        <v>74</v>
      </c>
      <c r="D184" s="114" t="str">
        <f>CONCATENATE("dif ",RIGHT(C183,2),"/",RIGHT(C183-1,2))</f>
        <v>dif 22/21</v>
      </c>
      <c r="E184" s="115" t="s">
        <v>74</v>
      </c>
      <c r="F184" s="114" t="str">
        <f>CONCATENATE("dif ",RIGHT(E183,2),"/",RIGHT(C183,2))</f>
        <v>dif 23/22</v>
      </c>
      <c r="G184" s="115" t="s">
        <v>74</v>
      </c>
      <c r="H184" s="114" t="str">
        <f>CONCATENATE("dif ",RIGHT(G183,2),"/",RIGHT(E183,2))</f>
        <v>dif 24/23</v>
      </c>
      <c r="I184" s="115" t="s">
        <v>74</v>
      </c>
      <c r="J184" s="114" t="str">
        <f>CONCATENATE("dif ",RIGHT(I183,2),"/",RIGHT(G183,2))</f>
        <v>dif 25/24</v>
      </c>
      <c r="K184" s="115" t="s">
        <v>74</v>
      </c>
      <c r="L184" s="114" t="str">
        <f>CONCATENATE("dif ",RIGHT(K183,2),"/",RIGHT(I183,2))</f>
        <v>dif 26/25</v>
      </c>
    </row>
    <row r="185" spans="1:13" x14ac:dyDescent="0.25">
      <c r="A185" s="122"/>
      <c r="B185" s="116" t="s">
        <v>76</v>
      </c>
      <c r="C185" s="187">
        <v>32.443708609271525</v>
      </c>
      <c r="D185" s="188">
        <v>27.121790801052349</v>
      </c>
      <c r="E185" s="187">
        <v>6.8395904436860064</v>
      </c>
      <c r="F185" s="188">
        <f t="shared" ref="F185:H187" si="59">IFERROR(E185-C185,"-")</f>
        <v>-25.604118165585518</v>
      </c>
      <c r="G185" s="187">
        <v>7.064327485380117</v>
      </c>
      <c r="H185" s="188">
        <f t="shared" si="59"/>
        <v>0.22473704169411057</v>
      </c>
      <c r="I185" s="187">
        <v>6.507518796992481</v>
      </c>
      <c r="J185" s="188">
        <f t="shared" ref="J185:J187" si="60">IFERROR(I185-G185,"-")</f>
        <v>-0.55680868838763597</v>
      </c>
      <c r="K185" s="187">
        <v>5.481770833333333</v>
      </c>
      <c r="L185" s="188">
        <f t="shared" ref="L185:L189" si="61">IFERROR(K185-I185,"-")</f>
        <v>-1.025747963659148</v>
      </c>
    </row>
    <row r="186" spans="1:13" x14ac:dyDescent="0.25">
      <c r="B186" s="116" t="s">
        <v>78</v>
      </c>
      <c r="C186" s="187" t="s">
        <v>233</v>
      </c>
      <c r="D186" s="188" t="s">
        <v>233</v>
      </c>
      <c r="E186" s="187">
        <v>5.4823529411764707</v>
      </c>
      <c r="F186" s="188" t="str">
        <f t="shared" si="59"/>
        <v>-</v>
      </c>
      <c r="G186" s="187">
        <v>6.0017182130584192</v>
      </c>
      <c r="H186" s="188">
        <f t="shared" si="59"/>
        <v>0.51936527188194859</v>
      </c>
      <c r="I186" s="187">
        <v>5.4409937888198758</v>
      </c>
      <c r="J186" s="188">
        <f t="shared" si="60"/>
        <v>-0.56072442423854341</v>
      </c>
      <c r="K186" s="187">
        <v>6.9267241379310347</v>
      </c>
      <c r="L186" s="188">
        <f t="shared" si="61"/>
        <v>1.4857303491111589</v>
      </c>
    </row>
    <row r="187" spans="1:13" x14ac:dyDescent="0.25">
      <c r="B187" s="116" t="s">
        <v>80</v>
      </c>
      <c r="C187" s="187">
        <v>1</v>
      </c>
      <c r="D187" s="188">
        <v>-4.666666666666667</v>
      </c>
      <c r="E187" s="187">
        <v>5.3860465116279066</v>
      </c>
      <c r="F187" s="188">
        <f t="shared" si="59"/>
        <v>4.3860465116279066</v>
      </c>
      <c r="G187" s="187">
        <v>5.8</v>
      </c>
      <c r="H187" s="188">
        <f t="shared" si="59"/>
        <v>0.41395348837209323</v>
      </c>
      <c r="I187" s="187">
        <v>8.1169811320754715</v>
      </c>
      <c r="J187" s="188">
        <f t="shared" si="60"/>
        <v>2.3169811320754716</v>
      </c>
      <c r="K187" s="187">
        <v>6.3471502590673579</v>
      </c>
      <c r="L187" s="188">
        <f t="shared" si="61"/>
        <v>-1.7698308730081136</v>
      </c>
    </row>
    <row r="188" spans="1:13" x14ac:dyDescent="0.25">
      <c r="B188" s="116" t="s">
        <v>82</v>
      </c>
      <c r="C188" s="187">
        <v>32.390243902439025</v>
      </c>
      <c r="D188" s="188" t="s">
        <v>233</v>
      </c>
      <c r="E188" s="187">
        <v>5.9813432835820892</v>
      </c>
      <c r="F188" s="188">
        <f>IFERROR(E188-C188,"-")</f>
        <v>-26.408900618856936</v>
      </c>
      <c r="G188" s="187">
        <v>7.638418079096045</v>
      </c>
      <c r="H188" s="188">
        <f>IFERROR(G188-E188,"-")</f>
        <v>1.6570747955139558</v>
      </c>
      <c r="I188" s="187">
        <v>6.2214765100671139</v>
      </c>
      <c r="J188" s="188">
        <f>IFERROR(I188-G188,"-")</f>
        <v>-1.4169415690289311</v>
      </c>
      <c r="K188" s="187">
        <v>5.9955156950672643</v>
      </c>
      <c r="L188" s="188">
        <f t="shared" si="61"/>
        <v>-0.22596081499984955</v>
      </c>
    </row>
    <row r="189" spans="1:13" x14ac:dyDescent="0.25">
      <c r="B189" s="116" t="s">
        <v>84</v>
      </c>
      <c r="C189" s="187">
        <v>10.127906976744185</v>
      </c>
      <c r="D189" s="188" t="s">
        <v>233</v>
      </c>
      <c r="E189" s="187">
        <v>5.8587786259541987</v>
      </c>
      <c r="F189" s="188">
        <f t="shared" ref="F189:H197" si="62">IFERROR(E189-C189,"-")</f>
        <v>-4.2691283507899866</v>
      </c>
      <c r="G189" s="187">
        <v>7.21218487394958</v>
      </c>
      <c r="H189" s="188">
        <f t="shared" si="62"/>
        <v>1.3534062479953812</v>
      </c>
      <c r="I189" s="187">
        <v>6.4589371980676331</v>
      </c>
      <c r="J189" s="188">
        <f t="shared" ref="J189:J197" si="63">IFERROR(I189-G189,"-")</f>
        <v>-0.75324767588194685</v>
      </c>
      <c r="K189" s="187">
        <v>6.3770491803278686</v>
      </c>
      <c r="L189" s="188">
        <f t="shared" si="61"/>
        <v>-8.1888017739764507E-2</v>
      </c>
    </row>
    <row r="190" spans="1:13" x14ac:dyDescent="0.25">
      <c r="B190" s="116" t="s">
        <v>125</v>
      </c>
      <c r="C190" s="187">
        <v>12.737704918032787</v>
      </c>
      <c r="D190" s="188" t="s">
        <v>233</v>
      </c>
      <c r="E190" s="187">
        <v>7.9693877551020407</v>
      </c>
      <c r="F190" s="188">
        <f t="shared" si="62"/>
        <v>-4.7683171629307459</v>
      </c>
      <c r="G190" s="187">
        <v>5.7923076923076922</v>
      </c>
      <c r="H190" s="188">
        <f t="shared" si="62"/>
        <v>-2.1770800627943485</v>
      </c>
      <c r="I190" s="187">
        <v>6.453125</v>
      </c>
      <c r="J190" s="188">
        <f t="shared" si="63"/>
        <v>0.66081730769230784</v>
      </c>
      <c r="K190" s="187"/>
      <c r="L190" s="188"/>
    </row>
    <row r="191" spans="1:13" x14ac:dyDescent="0.25">
      <c r="B191" s="116" t="s">
        <v>88</v>
      </c>
      <c r="C191" s="187">
        <v>8.5</v>
      </c>
      <c r="D191" s="188" t="s">
        <v>233</v>
      </c>
      <c r="E191" s="187">
        <v>7.8214285714285712</v>
      </c>
      <c r="F191" s="188">
        <f t="shared" si="62"/>
        <v>-0.67857142857142883</v>
      </c>
      <c r="G191" s="187">
        <v>6.7221052631578946</v>
      </c>
      <c r="H191" s="188">
        <f t="shared" si="62"/>
        <v>-1.0993233082706766</v>
      </c>
      <c r="I191" s="187">
        <v>7.4974874371859297</v>
      </c>
      <c r="J191" s="188">
        <f t="shared" si="63"/>
        <v>0.77538217402803511</v>
      </c>
      <c r="K191" s="187"/>
      <c r="L191" s="188"/>
    </row>
    <row r="192" spans="1:13" x14ac:dyDescent="0.25">
      <c r="B192" s="116" t="s">
        <v>90</v>
      </c>
      <c r="C192" s="187">
        <v>8.4782608695652169</v>
      </c>
      <c r="D192" s="188">
        <v>-0.95507246376811672</v>
      </c>
      <c r="E192" s="187">
        <v>8.4124999999999996</v>
      </c>
      <c r="F192" s="188">
        <f t="shared" si="62"/>
        <v>-6.5760869565217206E-2</v>
      </c>
      <c r="G192" s="187">
        <v>8.1743341404358354</v>
      </c>
      <c r="H192" s="188">
        <f t="shared" si="62"/>
        <v>-0.23816585956416425</v>
      </c>
      <c r="I192" s="187">
        <v>7.6410256410256414</v>
      </c>
      <c r="J192" s="188">
        <f t="shared" si="63"/>
        <v>-0.53330849941019398</v>
      </c>
      <c r="K192" s="187"/>
      <c r="L192" s="188"/>
    </row>
    <row r="193" spans="2:13" x14ac:dyDescent="0.25">
      <c r="B193" s="116" t="s">
        <v>92</v>
      </c>
      <c r="C193" s="187">
        <v>7.233009708737864</v>
      </c>
      <c r="D193" s="188">
        <v>-1.4504435286722082</v>
      </c>
      <c r="E193" s="187">
        <v>7.1875</v>
      </c>
      <c r="F193" s="188">
        <f t="shared" si="62"/>
        <v>-4.5509708737863974E-2</v>
      </c>
      <c r="G193" s="187">
        <v>6.3220973782771539</v>
      </c>
      <c r="H193" s="188">
        <f t="shared" si="62"/>
        <v>-0.8654026217228461</v>
      </c>
      <c r="I193" s="187">
        <v>6.5055555555555555</v>
      </c>
      <c r="J193" s="188">
        <f t="shared" si="63"/>
        <v>0.18345817727840164</v>
      </c>
      <c r="K193" s="187"/>
      <c r="L193" s="188"/>
    </row>
    <row r="194" spans="2:13" x14ac:dyDescent="0.25">
      <c r="B194" s="116" t="s">
        <v>94</v>
      </c>
      <c r="C194" s="187">
        <v>5.6141732283464565</v>
      </c>
      <c r="D194" s="188">
        <v>-0.56764495347172517</v>
      </c>
      <c r="E194" s="187">
        <v>6.537366548042705</v>
      </c>
      <c r="F194" s="188">
        <f t="shared" si="62"/>
        <v>0.92319331969624852</v>
      </c>
      <c r="G194" s="187">
        <v>5.6042884990253414</v>
      </c>
      <c r="H194" s="188">
        <f t="shared" si="62"/>
        <v>-0.93307804901736358</v>
      </c>
      <c r="I194" s="187">
        <v>6.2515923566878984</v>
      </c>
      <c r="J194" s="188">
        <f t="shared" si="63"/>
        <v>0.64730385766255694</v>
      </c>
      <c r="K194" s="187"/>
      <c r="L194" s="188"/>
    </row>
    <row r="195" spans="2:13" x14ac:dyDescent="0.25">
      <c r="B195" s="116" t="s">
        <v>96</v>
      </c>
      <c r="C195" s="187">
        <v>6.1492063492063496</v>
      </c>
      <c r="D195" s="188">
        <v>-1.8159099298634178</v>
      </c>
      <c r="E195" s="187">
        <v>6.3534482758620694</v>
      </c>
      <c r="F195" s="188">
        <f t="shared" si="62"/>
        <v>0.20424192665571983</v>
      </c>
      <c r="G195" s="187">
        <v>6.9888888888888889</v>
      </c>
      <c r="H195" s="188">
        <f t="shared" si="62"/>
        <v>0.63544061302681953</v>
      </c>
      <c r="I195" s="187">
        <v>5.4505119453924911</v>
      </c>
      <c r="J195" s="188">
        <f t="shared" si="63"/>
        <v>-1.5383769434963979</v>
      </c>
      <c r="K195" s="187"/>
      <c r="L195" s="188"/>
    </row>
    <row r="196" spans="2:13" x14ac:dyDescent="0.25">
      <c r="B196" s="116" t="s">
        <v>98</v>
      </c>
      <c r="C196" s="187">
        <v>6.48</v>
      </c>
      <c r="D196" s="188">
        <v>0.16164794007490713</v>
      </c>
      <c r="E196" s="187">
        <v>7.0505050505050502</v>
      </c>
      <c r="F196" s="188">
        <f t="shared" si="62"/>
        <v>0.57050505050504974</v>
      </c>
      <c r="G196" s="187">
        <v>5.783050847457627</v>
      </c>
      <c r="H196" s="188">
        <f t="shared" si="62"/>
        <v>-1.2674542030474232</v>
      </c>
      <c r="I196" s="187">
        <v>6.0257731958762886</v>
      </c>
      <c r="J196" s="188">
        <f t="shared" si="63"/>
        <v>0.24272234841866158</v>
      </c>
      <c r="K196" s="187"/>
      <c r="L196" s="188"/>
    </row>
    <row r="197" spans="2:13" ht="15.75" x14ac:dyDescent="0.25">
      <c r="B197" s="119" t="s">
        <v>32</v>
      </c>
      <c r="C197" s="189">
        <v>10.31743119266055</v>
      </c>
      <c r="D197" s="190">
        <v>3.6108584227074978</v>
      </c>
      <c r="E197" s="189">
        <v>6.3973214285714288</v>
      </c>
      <c r="F197" s="190">
        <f t="shared" si="62"/>
        <v>-3.9201097640891209</v>
      </c>
      <c r="G197" s="189">
        <v>6.5356719601801379</v>
      </c>
      <c r="H197" s="190">
        <f t="shared" si="62"/>
        <v>0.13835053160870903</v>
      </c>
      <c r="I197" s="189">
        <v>6.4340909090909095</v>
      </c>
      <c r="J197" s="190">
        <f t="shared" si="63"/>
        <v>-0.10158105108922832</v>
      </c>
      <c r="K197" s="189">
        <v>6.1109185441941074</v>
      </c>
      <c r="L197" s="190">
        <v>-0.38760870175581896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6" t="s">
        <v>296</v>
      </c>
      <c r="C202" s="276"/>
      <c r="D202" s="276"/>
      <c r="E202" s="276"/>
      <c r="F202" s="276"/>
      <c r="G202" s="276"/>
      <c r="H202" s="276"/>
      <c r="I202" s="276"/>
      <c r="J202" s="276"/>
      <c r="K202" s="276"/>
      <c r="L202" s="276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8" t="s">
        <v>128</v>
      </c>
      <c r="D204" s="299"/>
      <c r="E204" s="299"/>
      <c r="F204" s="299"/>
      <c r="G204" s="299"/>
      <c r="H204" s="299"/>
      <c r="I204" s="299"/>
      <c r="J204" s="299"/>
      <c r="K204" s="299"/>
      <c r="L204" s="299"/>
    </row>
    <row r="205" spans="2:13" ht="22.5" thickTop="1" thickBot="1" x14ac:dyDescent="0.3">
      <c r="B205" s="112"/>
      <c r="C205" s="300">
        <f t="shared" ref="C205" si="64">E205-1</f>
        <v>2022</v>
      </c>
      <c r="D205" s="301"/>
      <c r="E205" s="302">
        <f t="shared" ref="E205" si="65">G205-1</f>
        <v>2023</v>
      </c>
      <c r="F205" s="301"/>
      <c r="G205" s="302">
        <f t="shared" ref="G205" si="66">I205-1</f>
        <v>2024</v>
      </c>
      <c r="H205" s="301"/>
      <c r="I205" s="302">
        <f>K205-1</f>
        <v>2025</v>
      </c>
      <c r="J205" s="301"/>
      <c r="K205" s="302">
        <v>2026</v>
      </c>
      <c r="L205" s="303"/>
    </row>
    <row r="206" spans="2:13" ht="16.5" thickTop="1" thickBot="1" x14ac:dyDescent="0.3">
      <c r="B206" s="87"/>
      <c r="C206" s="113" t="s">
        <v>74</v>
      </c>
      <c r="D206" s="114" t="str">
        <f>CONCATENATE("dif ",RIGHT(C205,2),"/",RIGHT(C205-1,2))</f>
        <v>dif 22/21</v>
      </c>
      <c r="E206" s="115" t="s">
        <v>74</v>
      </c>
      <c r="F206" s="114" t="str">
        <f>CONCATENATE("dif ",RIGHT(E205,2),"/",RIGHT(C205,2))</f>
        <v>dif 23/22</v>
      </c>
      <c r="G206" s="115" t="s">
        <v>74</v>
      </c>
      <c r="H206" s="114" t="str">
        <f>CONCATENATE("dif ",RIGHT(G205,2),"/",RIGHT(E205,2))</f>
        <v>dif 24/23</v>
      </c>
      <c r="I206" s="115" t="s">
        <v>74</v>
      </c>
      <c r="J206" s="114" t="str">
        <f>CONCATENATE("dif ",RIGHT(I205,2),"/",RIGHT(G205,2))</f>
        <v>dif 25/24</v>
      </c>
      <c r="K206" s="115" t="s">
        <v>74</v>
      </c>
      <c r="L206" s="114" t="str">
        <f>CONCATENATE("dif ",RIGHT(K205,2),"/",RIGHT(I205,2))</f>
        <v>dif 26/25</v>
      </c>
    </row>
    <row r="207" spans="2:13" x14ac:dyDescent="0.25">
      <c r="B207" s="116" t="s">
        <v>76</v>
      </c>
      <c r="C207" s="187" t="s">
        <v>233</v>
      </c>
      <c r="D207" s="188" t="s">
        <v>233</v>
      </c>
      <c r="E207" s="187">
        <v>7.4015544041450774</v>
      </c>
      <c r="F207" s="188" t="str">
        <f t="shared" ref="F207:H209" si="67">IFERROR(E207-C207,"-")</f>
        <v>-</v>
      </c>
      <c r="G207" s="187">
        <v>6.0776859504132235</v>
      </c>
      <c r="H207" s="188">
        <f t="shared" si="67"/>
        <v>-1.3238684537318539</v>
      </c>
      <c r="I207" s="187">
        <v>5.9</v>
      </c>
      <c r="J207" s="188">
        <f t="shared" ref="J207:J209" si="68">IFERROR(I207-G207,"-")</f>
        <v>-0.1776859504132231</v>
      </c>
      <c r="K207" s="187">
        <v>6.8338150289017339</v>
      </c>
      <c r="L207" s="188">
        <f t="shared" ref="L207:L211" si="69">IFERROR(K207-I207,"-")</f>
        <v>0.93381502890173351</v>
      </c>
    </row>
    <row r="208" spans="2:13" x14ac:dyDescent="0.25">
      <c r="B208" s="116" t="s">
        <v>78</v>
      </c>
      <c r="C208" s="187">
        <v>199.5</v>
      </c>
      <c r="D208" s="188">
        <v>194.23770491803279</v>
      </c>
      <c r="E208" s="187">
        <v>5.191011235955056</v>
      </c>
      <c r="F208" s="188">
        <f t="shared" si="67"/>
        <v>-194.30898876404495</v>
      </c>
      <c r="G208" s="187">
        <v>5.9933774834437088</v>
      </c>
      <c r="H208" s="188">
        <f t="shared" si="67"/>
        <v>0.80236624748865282</v>
      </c>
      <c r="I208" s="187">
        <v>6.8988549618320612</v>
      </c>
      <c r="J208" s="188">
        <f t="shared" si="68"/>
        <v>0.90547747838835235</v>
      </c>
      <c r="K208" s="187">
        <v>6.6141304347826084</v>
      </c>
      <c r="L208" s="188">
        <f t="shared" si="69"/>
        <v>-0.28472452704945272</v>
      </c>
    </row>
    <row r="209" spans="2:13" x14ac:dyDescent="0.25">
      <c r="B209" s="116" t="s">
        <v>80</v>
      </c>
      <c r="C209" s="187">
        <v>22.25</v>
      </c>
      <c r="D209" s="188">
        <v>17.15909090909091</v>
      </c>
      <c r="E209" s="187">
        <v>5.8201634877384194</v>
      </c>
      <c r="F209" s="188">
        <f t="shared" si="67"/>
        <v>-16.429836512261581</v>
      </c>
      <c r="G209" s="187">
        <v>8.1340579710144922</v>
      </c>
      <c r="H209" s="188">
        <f t="shared" si="67"/>
        <v>2.3138944832760728</v>
      </c>
      <c r="I209" s="187">
        <v>6.4636871508379885</v>
      </c>
      <c r="J209" s="188">
        <f t="shared" si="68"/>
        <v>-1.6703708201765037</v>
      </c>
      <c r="K209" s="187">
        <v>6.5629453681710217</v>
      </c>
      <c r="L209" s="188">
        <f t="shared" si="69"/>
        <v>9.9258217333033194E-2</v>
      </c>
    </row>
    <row r="210" spans="2:13" x14ac:dyDescent="0.25">
      <c r="B210" s="116" t="s">
        <v>82</v>
      </c>
      <c r="C210" s="187">
        <v>22.166666666666668</v>
      </c>
      <c r="D210" s="188" t="s">
        <v>233</v>
      </c>
      <c r="E210" s="187">
        <v>5.4449648711943794</v>
      </c>
      <c r="F210" s="188">
        <f>IFERROR(E210-C210,"-")</f>
        <v>-16.721701795472288</v>
      </c>
      <c r="G210" s="187">
        <v>6.2178649237472765</v>
      </c>
      <c r="H210" s="188">
        <f>IFERROR(G210-E210,"-")</f>
        <v>0.77290005255289707</v>
      </c>
      <c r="I210" s="187">
        <v>6.9722222222222223</v>
      </c>
      <c r="J210" s="188">
        <f>IFERROR(I210-G210,"-")</f>
        <v>0.75435729847494581</v>
      </c>
      <c r="K210" s="187">
        <v>6.2068965517241379</v>
      </c>
      <c r="L210" s="188">
        <f t="shared" si="69"/>
        <v>-0.76532567049808442</v>
      </c>
    </row>
    <row r="211" spans="2:13" x14ac:dyDescent="0.25">
      <c r="B211" s="116" t="s">
        <v>84</v>
      </c>
      <c r="C211" s="187">
        <v>5.22463768115942</v>
      </c>
      <c r="D211" s="188" t="s">
        <v>233</v>
      </c>
      <c r="E211" s="187">
        <v>8.0511627906976742</v>
      </c>
      <c r="F211" s="188">
        <f t="shared" ref="F211:H219" si="70">IFERROR(E211-C211,"-")</f>
        <v>2.8265251095382542</v>
      </c>
      <c r="G211" s="187">
        <v>6.8917682926829267</v>
      </c>
      <c r="H211" s="188">
        <f t="shared" si="70"/>
        <v>-1.1593944980147475</v>
      </c>
      <c r="I211" s="187">
        <v>6.0145985401459852</v>
      </c>
      <c r="J211" s="188">
        <f t="shared" ref="J211:J219" si="71">IFERROR(I211-G211,"-")</f>
        <v>-0.87716975253694152</v>
      </c>
      <c r="K211" s="187">
        <v>6.0151975683890582</v>
      </c>
      <c r="L211" s="188">
        <f t="shared" si="69"/>
        <v>5.9902824307300762E-4</v>
      </c>
    </row>
    <row r="212" spans="2:13" x14ac:dyDescent="0.25">
      <c r="B212" s="116" t="s">
        <v>86</v>
      </c>
      <c r="C212" s="187">
        <v>6.5864978902953588</v>
      </c>
      <c r="D212" s="188" t="s">
        <v>233</v>
      </c>
      <c r="E212" s="187">
        <v>7.1764705882352944</v>
      </c>
      <c r="F212" s="188">
        <f t="shared" si="70"/>
        <v>0.58997269793993556</v>
      </c>
      <c r="G212" s="187">
        <v>9.4403669724770634</v>
      </c>
      <c r="H212" s="188">
        <f t="shared" si="70"/>
        <v>2.263896384241769</v>
      </c>
      <c r="I212" s="187">
        <v>7.2442244224422438</v>
      </c>
      <c r="J212" s="188">
        <f t="shared" si="71"/>
        <v>-2.1961425500348195</v>
      </c>
      <c r="K212" s="187"/>
      <c r="L212" s="188"/>
    </row>
    <row r="213" spans="2:13" x14ac:dyDescent="0.25">
      <c r="B213" s="116" t="s">
        <v>88</v>
      </c>
      <c r="C213" s="187">
        <v>8</v>
      </c>
      <c r="D213" s="188" t="s">
        <v>233</v>
      </c>
      <c r="E213" s="187">
        <v>5.4223300970873787</v>
      </c>
      <c r="F213" s="188">
        <f t="shared" si="70"/>
        <v>-2.5776699029126213</v>
      </c>
      <c r="G213" s="187">
        <v>7.887096774193548</v>
      </c>
      <c r="H213" s="188">
        <f t="shared" si="70"/>
        <v>2.4647666771061694</v>
      </c>
      <c r="I213" s="187">
        <v>7.7444668008048287</v>
      </c>
      <c r="J213" s="188">
        <f t="shared" si="71"/>
        <v>-0.1426299733887193</v>
      </c>
      <c r="K213" s="187"/>
      <c r="L213" s="188"/>
    </row>
    <row r="214" spans="2:13" x14ac:dyDescent="0.25">
      <c r="B214" s="116" t="s">
        <v>90</v>
      </c>
      <c r="C214" s="187">
        <v>6.2767295597484276</v>
      </c>
      <c r="D214" s="188">
        <v>-0.11910377358490543</v>
      </c>
      <c r="E214" s="187">
        <v>9.8805970149253728</v>
      </c>
      <c r="F214" s="188">
        <f t="shared" si="70"/>
        <v>3.6038674551769452</v>
      </c>
      <c r="G214" s="187">
        <v>10.66044142614601</v>
      </c>
      <c r="H214" s="188">
        <f t="shared" si="70"/>
        <v>0.77984441122063686</v>
      </c>
      <c r="I214" s="187">
        <v>9.1486486486486491</v>
      </c>
      <c r="J214" s="188">
        <f t="shared" si="71"/>
        <v>-1.5117927774973605</v>
      </c>
      <c r="K214" s="187"/>
      <c r="L214" s="188"/>
    </row>
    <row r="215" spans="2:13" x14ac:dyDescent="0.25">
      <c r="B215" s="116" t="s">
        <v>92</v>
      </c>
      <c r="C215" s="187">
        <v>7.1424936386768447</v>
      </c>
      <c r="D215" s="188">
        <v>4.2674936386768447</v>
      </c>
      <c r="E215" s="187">
        <v>5.4143835616438354</v>
      </c>
      <c r="F215" s="188">
        <f t="shared" si="70"/>
        <v>-1.7281100770330093</v>
      </c>
      <c r="G215" s="187">
        <v>7.0082644628099171</v>
      </c>
      <c r="H215" s="188">
        <f t="shared" si="70"/>
        <v>1.5938809011660817</v>
      </c>
      <c r="I215" s="187">
        <v>7.572802197802198</v>
      </c>
      <c r="J215" s="188">
        <f t="shared" si="71"/>
        <v>0.56453773499228088</v>
      </c>
      <c r="K215" s="187"/>
      <c r="L215" s="188"/>
    </row>
    <row r="216" spans="2:13" x14ac:dyDescent="0.25">
      <c r="B216" s="116" t="s">
        <v>94</v>
      </c>
      <c r="C216" s="187">
        <v>7.0343749999999998</v>
      </c>
      <c r="D216" s="188">
        <v>-0.394196428571429</v>
      </c>
      <c r="E216" s="187">
        <v>6.5320197044334973</v>
      </c>
      <c r="F216" s="188">
        <f t="shared" si="70"/>
        <v>-0.50235529556650249</v>
      </c>
      <c r="G216" s="187">
        <v>7.85121107266436</v>
      </c>
      <c r="H216" s="188">
        <f t="shared" si="70"/>
        <v>1.3191913682308627</v>
      </c>
      <c r="I216" s="187">
        <v>6.8905950095969288</v>
      </c>
      <c r="J216" s="188">
        <f t="shared" si="71"/>
        <v>-0.96061606306743119</v>
      </c>
      <c r="K216" s="187"/>
      <c r="L216" s="188"/>
    </row>
    <row r="217" spans="2:13" x14ac:dyDescent="0.25">
      <c r="B217" s="116" t="s">
        <v>96</v>
      </c>
      <c r="C217" s="187">
        <v>8.2730192719486073</v>
      </c>
      <c r="D217" s="188">
        <v>3.8980192719486073</v>
      </c>
      <c r="E217" s="187">
        <v>5.7896103896103899</v>
      </c>
      <c r="F217" s="188">
        <f t="shared" si="70"/>
        <v>-2.4834088823382174</v>
      </c>
      <c r="G217" s="187">
        <v>6.8798185941043082</v>
      </c>
      <c r="H217" s="188">
        <f t="shared" si="70"/>
        <v>1.0902082044939183</v>
      </c>
      <c r="I217" s="187">
        <v>6.4056224899598391</v>
      </c>
      <c r="J217" s="188">
        <f t="shared" si="71"/>
        <v>-0.47419610414446911</v>
      </c>
      <c r="K217" s="187"/>
      <c r="L217" s="188"/>
    </row>
    <row r="218" spans="2:13" x14ac:dyDescent="0.25">
      <c r="B218" s="116" t="s">
        <v>98</v>
      </c>
      <c r="C218" s="187">
        <v>6.3706981317600784</v>
      </c>
      <c r="D218" s="188">
        <v>-4.9789951197736633</v>
      </c>
      <c r="E218" s="187">
        <v>7.65034965034965</v>
      </c>
      <c r="F218" s="188">
        <f t="shared" si="70"/>
        <v>1.2796515185895716</v>
      </c>
      <c r="G218" s="187">
        <v>6.9953379953379953</v>
      </c>
      <c r="H218" s="188">
        <f t="shared" si="70"/>
        <v>-0.6550116550116547</v>
      </c>
      <c r="I218" s="187">
        <v>6.5568445475638049</v>
      </c>
      <c r="J218" s="188">
        <f t="shared" si="71"/>
        <v>-0.43849344777419041</v>
      </c>
      <c r="K218" s="187"/>
      <c r="L218" s="188"/>
    </row>
    <row r="219" spans="2:13" ht="15.75" x14ac:dyDescent="0.25">
      <c r="B219" s="119" t="s">
        <v>32</v>
      </c>
      <c r="C219" s="189">
        <v>7.3112139917695469</v>
      </c>
      <c r="D219" s="190">
        <v>8.9751857993976003E-3</v>
      </c>
      <c r="E219" s="189">
        <v>6.4513906608828782</v>
      </c>
      <c r="F219" s="190">
        <f t="shared" si="70"/>
        <v>-0.85982333088666874</v>
      </c>
      <c r="G219" s="189">
        <v>7.3596219398822438</v>
      </c>
      <c r="H219" s="190">
        <f t="shared" si="70"/>
        <v>0.90823127899936562</v>
      </c>
      <c r="I219" s="189">
        <v>6.9738366988586478</v>
      </c>
      <c r="J219" s="190">
        <f t="shared" si="71"/>
        <v>-0.38578524102359601</v>
      </c>
      <c r="K219" s="189">
        <v>6.5137916838205019</v>
      </c>
      <c r="L219" s="190">
        <v>5.1073319951733254E-2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6" t="s">
        <v>295</v>
      </c>
      <c r="C224" s="276"/>
      <c r="D224" s="276"/>
      <c r="E224" s="276"/>
      <c r="F224" s="276"/>
      <c r="G224" s="276"/>
      <c r="H224" s="276"/>
      <c r="I224" s="276"/>
      <c r="J224" s="276"/>
      <c r="K224" s="276"/>
      <c r="L224" s="276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8" t="s">
        <v>124</v>
      </c>
      <c r="D226" s="299"/>
      <c r="E226" s="299"/>
      <c r="F226" s="299"/>
      <c r="G226" s="299"/>
      <c r="H226" s="299"/>
      <c r="I226" s="299"/>
      <c r="J226" s="299"/>
      <c r="K226" s="299"/>
      <c r="L226" s="299"/>
    </row>
    <row r="227" spans="2:13" ht="22.5" thickTop="1" thickBot="1" x14ac:dyDescent="0.3">
      <c r="B227" s="112"/>
      <c r="C227" s="300">
        <f t="shared" ref="C227" si="72">E227-1</f>
        <v>2022</v>
      </c>
      <c r="D227" s="301"/>
      <c r="E227" s="302">
        <f t="shared" ref="E227" si="73">G227-1</f>
        <v>2023</v>
      </c>
      <c r="F227" s="301"/>
      <c r="G227" s="302">
        <f t="shared" ref="G227" si="74">I227-1</f>
        <v>2024</v>
      </c>
      <c r="H227" s="301"/>
      <c r="I227" s="302">
        <f>K227-1</f>
        <v>2025</v>
      </c>
      <c r="J227" s="301"/>
      <c r="K227" s="302">
        <v>2026</v>
      </c>
      <c r="L227" s="303"/>
    </row>
    <row r="228" spans="2:13" ht="16.5" thickTop="1" thickBot="1" x14ac:dyDescent="0.3">
      <c r="B228" s="87"/>
      <c r="C228" s="113" t="s">
        <v>74</v>
      </c>
      <c r="D228" s="114" t="str">
        <f>CONCATENATE("dif ",RIGHT(C227,2),"/",RIGHT(C227-1,2))</f>
        <v>dif 22/21</v>
      </c>
      <c r="E228" s="115" t="s">
        <v>74</v>
      </c>
      <c r="F228" s="114" t="str">
        <f>CONCATENATE("dif ",RIGHT(E227,2),"/",RIGHT(C227,2))</f>
        <v>dif 23/22</v>
      </c>
      <c r="G228" s="115" t="s">
        <v>74</v>
      </c>
      <c r="H228" s="114" t="str">
        <f>CONCATENATE("dif ",RIGHT(G227,2),"/",RIGHT(E227,2))</f>
        <v>dif 24/23</v>
      </c>
      <c r="I228" s="115" t="s">
        <v>74</v>
      </c>
      <c r="J228" s="114" t="str">
        <f>CONCATENATE("dif ",RIGHT(I227,2),"/",RIGHT(G227,2))</f>
        <v>dif 25/24</v>
      </c>
      <c r="K228" s="115" t="s">
        <v>74</v>
      </c>
      <c r="L228" s="114" t="str">
        <f>CONCATENATE("dif ",RIGHT(K227,2),"/",RIGHT(I227,2))</f>
        <v>dif 26/25</v>
      </c>
    </row>
    <row r="229" spans="2:13" x14ac:dyDescent="0.25">
      <c r="B229" s="116" t="s">
        <v>76</v>
      </c>
      <c r="C229" s="187">
        <v>32.443708609271525</v>
      </c>
      <c r="D229" s="188">
        <v>27.121790801052349</v>
      </c>
      <c r="E229" s="187">
        <v>6.8395904436860064</v>
      </c>
      <c r="F229" s="188">
        <f t="shared" ref="F229:H231" si="75">IFERROR(E229-C229,"-")</f>
        <v>-25.604118165585518</v>
      </c>
      <c r="G229" s="187">
        <v>7.064327485380117</v>
      </c>
      <c r="H229" s="188">
        <f t="shared" si="75"/>
        <v>0.22473704169411057</v>
      </c>
      <c r="I229" s="187">
        <v>6.507518796992481</v>
      </c>
      <c r="J229" s="188">
        <f t="shared" ref="J229:J231" si="76">IFERROR(I229-G229,"-")</f>
        <v>-0.55680868838763597</v>
      </c>
      <c r="K229" s="187">
        <v>5.481770833333333</v>
      </c>
      <c r="L229" s="188">
        <f t="shared" ref="L229:L233" si="77">IFERROR(K229-I229,"-")</f>
        <v>-1.025747963659148</v>
      </c>
    </row>
    <row r="230" spans="2:13" x14ac:dyDescent="0.25">
      <c r="B230" s="116" t="s">
        <v>78</v>
      </c>
      <c r="C230" s="187" t="s">
        <v>233</v>
      </c>
      <c r="D230" s="188" t="s">
        <v>233</v>
      </c>
      <c r="E230" s="187">
        <v>5.4823529411764707</v>
      </c>
      <c r="F230" s="188" t="str">
        <f t="shared" si="75"/>
        <v>-</v>
      </c>
      <c r="G230" s="187">
        <v>6.0017182130584192</v>
      </c>
      <c r="H230" s="188">
        <f t="shared" si="75"/>
        <v>0.51936527188194859</v>
      </c>
      <c r="I230" s="187">
        <v>5.4409937888198758</v>
      </c>
      <c r="J230" s="188">
        <f t="shared" si="76"/>
        <v>-0.56072442423854341</v>
      </c>
      <c r="K230" s="187">
        <v>6.9267241379310347</v>
      </c>
      <c r="L230" s="188">
        <f t="shared" si="77"/>
        <v>1.4857303491111589</v>
      </c>
    </row>
    <row r="231" spans="2:13" x14ac:dyDescent="0.25">
      <c r="B231" s="116" t="s">
        <v>80</v>
      </c>
      <c r="C231" s="187">
        <v>1</v>
      </c>
      <c r="D231" s="188">
        <v>-4.666666666666667</v>
      </c>
      <c r="E231" s="187">
        <v>5.3860465116279066</v>
      </c>
      <c r="F231" s="188">
        <f t="shared" si="75"/>
        <v>4.3860465116279066</v>
      </c>
      <c r="G231" s="187">
        <v>5.8</v>
      </c>
      <c r="H231" s="188">
        <f t="shared" si="75"/>
        <v>0.41395348837209323</v>
      </c>
      <c r="I231" s="187">
        <v>8.1169811320754715</v>
      </c>
      <c r="J231" s="188">
        <f t="shared" si="76"/>
        <v>2.3169811320754716</v>
      </c>
      <c r="K231" s="187">
        <v>6.3471502590673579</v>
      </c>
      <c r="L231" s="188">
        <f t="shared" si="77"/>
        <v>-1.7698308730081136</v>
      </c>
    </row>
    <row r="232" spans="2:13" x14ac:dyDescent="0.25">
      <c r="B232" s="116" t="s">
        <v>82</v>
      </c>
      <c r="C232" s="187">
        <v>32.390243902439025</v>
      </c>
      <c r="D232" s="188" t="s">
        <v>233</v>
      </c>
      <c r="E232" s="187">
        <v>5.9813432835820892</v>
      </c>
      <c r="F232" s="188">
        <f>IFERROR(E232-C232,"-")</f>
        <v>-26.408900618856936</v>
      </c>
      <c r="G232" s="187">
        <v>7.638418079096045</v>
      </c>
      <c r="H232" s="188">
        <f>IFERROR(G232-E232,"-")</f>
        <v>1.6570747955139558</v>
      </c>
      <c r="I232" s="187">
        <v>6.2214765100671139</v>
      </c>
      <c r="J232" s="188">
        <f>IFERROR(I232-G232,"-")</f>
        <v>-1.4169415690289311</v>
      </c>
      <c r="K232" s="187">
        <v>5.9955156950672643</v>
      </c>
      <c r="L232" s="188">
        <f t="shared" si="77"/>
        <v>-0.22596081499984955</v>
      </c>
    </row>
    <row r="233" spans="2:13" x14ac:dyDescent="0.25">
      <c r="B233" s="116" t="s">
        <v>84</v>
      </c>
      <c r="C233" s="187">
        <v>10.127906976744185</v>
      </c>
      <c r="D233" s="188" t="s">
        <v>233</v>
      </c>
      <c r="E233" s="187">
        <v>5.8587786259541987</v>
      </c>
      <c r="F233" s="188">
        <f t="shared" ref="F233:H241" si="78">IFERROR(E233-C233,"-")</f>
        <v>-4.2691283507899866</v>
      </c>
      <c r="G233" s="187">
        <v>7.21218487394958</v>
      </c>
      <c r="H233" s="188">
        <f t="shared" si="78"/>
        <v>1.3534062479953812</v>
      </c>
      <c r="I233" s="187">
        <v>6.4589371980676331</v>
      </c>
      <c r="J233" s="188">
        <f t="shared" ref="J233:J241" si="79">IFERROR(I233-G233,"-")</f>
        <v>-0.75324767588194685</v>
      </c>
      <c r="K233" s="187">
        <v>6.3770491803278686</v>
      </c>
      <c r="L233" s="188">
        <f t="shared" si="77"/>
        <v>-8.1888017739764507E-2</v>
      </c>
    </row>
    <row r="234" spans="2:13" x14ac:dyDescent="0.25">
      <c r="B234" s="116" t="s">
        <v>86</v>
      </c>
      <c r="C234" s="187">
        <v>12.737704918032787</v>
      </c>
      <c r="D234" s="188" t="s">
        <v>233</v>
      </c>
      <c r="E234" s="187">
        <v>7.9693877551020407</v>
      </c>
      <c r="F234" s="188">
        <f t="shared" si="78"/>
        <v>-4.7683171629307459</v>
      </c>
      <c r="G234" s="187">
        <v>5.7923076923076922</v>
      </c>
      <c r="H234" s="188">
        <f t="shared" si="78"/>
        <v>-2.1770800627943485</v>
      </c>
      <c r="I234" s="187">
        <v>6.453125</v>
      </c>
      <c r="J234" s="188">
        <f t="shared" si="79"/>
        <v>0.66081730769230784</v>
      </c>
      <c r="K234" s="187"/>
      <c r="L234" s="188"/>
    </row>
    <row r="235" spans="2:13" x14ac:dyDescent="0.25">
      <c r="B235" s="116" t="s">
        <v>88</v>
      </c>
      <c r="C235" s="187">
        <v>8.5</v>
      </c>
      <c r="D235" s="188" t="s">
        <v>233</v>
      </c>
      <c r="E235" s="187">
        <v>7.8214285714285712</v>
      </c>
      <c r="F235" s="188">
        <f t="shared" si="78"/>
        <v>-0.67857142857142883</v>
      </c>
      <c r="G235" s="187">
        <v>6.7221052631578946</v>
      </c>
      <c r="H235" s="188">
        <f t="shared" si="78"/>
        <v>-1.0993233082706766</v>
      </c>
      <c r="I235" s="187">
        <v>7.4974874371859297</v>
      </c>
      <c r="J235" s="188">
        <f t="shared" si="79"/>
        <v>0.77538217402803511</v>
      </c>
      <c r="K235" s="187"/>
      <c r="L235" s="188"/>
    </row>
    <row r="236" spans="2:13" x14ac:dyDescent="0.25">
      <c r="B236" s="116" t="s">
        <v>90</v>
      </c>
      <c r="C236" s="187">
        <v>8.4782608695652169</v>
      </c>
      <c r="D236" s="188">
        <v>-0.95507246376811672</v>
      </c>
      <c r="E236" s="187">
        <v>8.4124999999999996</v>
      </c>
      <c r="F236" s="188">
        <f t="shared" si="78"/>
        <v>-6.5760869565217206E-2</v>
      </c>
      <c r="G236" s="187">
        <v>8.1743341404358354</v>
      </c>
      <c r="H236" s="188">
        <f t="shared" si="78"/>
        <v>-0.23816585956416425</v>
      </c>
      <c r="I236" s="187">
        <v>7.6410256410256414</v>
      </c>
      <c r="J236" s="188">
        <f t="shared" si="79"/>
        <v>-0.53330849941019398</v>
      </c>
      <c r="K236" s="187"/>
      <c r="L236" s="188"/>
    </row>
    <row r="237" spans="2:13" x14ac:dyDescent="0.25">
      <c r="B237" s="116" t="s">
        <v>92</v>
      </c>
      <c r="C237" s="187">
        <v>7.233009708737864</v>
      </c>
      <c r="D237" s="188">
        <v>-1.4504435286722082</v>
      </c>
      <c r="E237" s="187">
        <v>7.1875</v>
      </c>
      <c r="F237" s="188">
        <f t="shared" si="78"/>
        <v>-4.5509708737863974E-2</v>
      </c>
      <c r="G237" s="187">
        <v>6.3220973782771539</v>
      </c>
      <c r="H237" s="188">
        <f t="shared" si="78"/>
        <v>-0.8654026217228461</v>
      </c>
      <c r="I237" s="187">
        <v>6.5055555555555555</v>
      </c>
      <c r="J237" s="188">
        <f t="shared" si="79"/>
        <v>0.18345817727840164</v>
      </c>
      <c r="K237" s="187"/>
      <c r="L237" s="188"/>
    </row>
    <row r="238" spans="2:13" x14ac:dyDescent="0.25">
      <c r="B238" s="116" t="s">
        <v>94</v>
      </c>
      <c r="C238" s="187">
        <v>5.6141732283464565</v>
      </c>
      <c r="D238" s="188">
        <v>-0.56764495347172517</v>
      </c>
      <c r="E238" s="187">
        <v>6.537366548042705</v>
      </c>
      <c r="F238" s="188">
        <f t="shared" si="78"/>
        <v>0.92319331969624852</v>
      </c>
      <c r="G238" s="187">
        <v>5.6042884990253414</v>
      </c>
      <c r="H238" s="188">
        <f t="shared" si="78"/>
        <v>-0.93307804901736358</v>
      </c>
      <c r="I238" s="187">
        <v>6.2515923566878984</v>
      </c>
      <c r="J238" s="188">
        <f t="shared" si="79"/>
        <v>0.64730385766255694</v>
      </c>
      <c r="K238" s="187"/>
      <c r="L238" s="188"/>
    </row>
    <row r="239" spans="2:13" x14ac:dyDescent="0.25">
      <c r="B239" s="116" t="s">
        <v>96</v>
      </c>
      <c r="C239" s="187">
        <v>6.1492063492063496</v>
      </c>
      <c r="D239" s="188">
        <v>-1.8159099298634178</v>
      </c>
      <c r="E239" s="187">
        <v>6.3534482758620694</v>
      </c>
      <c r="F239" s="188">
        <f t="shared" si="78"/>
        <v>0.20424192665571983</v>
      </c>
      <c r="G239" s="187">
        <v>6.9888888888888889</v>
      </c>
      <c r="H239" s="188">
        <f t="shared" si="78"/>
        <v>0.63544061302681953</v>
      </c>
      <c r="I239" s="187">
        <v>5.4505119453924911</v>
      </c>
      <c r="J239" s="188">
        <f t="shared" si="79"/>
        <v>-1.5383769434963979</v>
      </c>
      <c r="K239" s="187"/>
      <c r="L239" s="188"/>
    </row>
    <row r="240" spans="2:13" x14ac:dyDescent="0.25">
      <c r="B240" s="116" t="s">
        <v>98</v>
      </c>
      <c r="C240" s="187">
        <v>6.48</v>
      </c>
      <c r="D240" s="188">
        <v>0.16164794007490713</v>
      </c>
      <c r="E240" s="187">
        <v>7.0505050505050502</v>
      </c>
      <c r="F240" s="188">
        <f t="shared" si="78"/>
        <v>0.57050505050504974</v>
      </c>
      <c r="G240" s="187">
        <v>5.783050847457627</v>
      </c>
      <c r="H240" s="188">
        <f t="shared" si="78"/>
        <v>-1.2674542030474232</v>
      </c>
      <c r="I240" s="187">
        <v>6.0257731958762886</v>
      </c>
      <c r="J240" s="188">
        <f t="shared" si="79"/>
        <v>0.24272234841866158</v>
      </c>
      <c r="K240" s="187"/>
      <c r="L240" s="188"/>
    </row>
    <row r="241" spans="2:13" ht="15.75" x14ac:dyDescent="0.25">
      <c r="B241" s="119" t="s">
        <v>32</v>
      </c>
      <c r="C241" s="189">
        <v>10.31743119266055</v>
      </c>
      <c r="D241" s="190">
        <v>3.6108584227074978</v>
      </c>
      <c r="E241" s="189">
        <v>6.3973214285714288</v>
      </c>
      <c r="F241" s="190">
        <f t="shared" si="78"/>
        <v>-3.9201097640891209</v>
      </c>
      <c r="G241" s="189">
        <v>6.5356719601801379</v>
      </c>
      <c r="H241" s="190">
        <f t="shared" si="78"/>
        <v>0.13835053160870903</v>
      </c>
      <c r="I241" s="189">
        <v>6.4340909090909095</v>
      </c>
      <c r="J241" s="190">
        <f t="shared" si="79"/>
        <v>-0.10158105108922832</v>
      </c>
      <c r="K241" s="189">
        <v>6.1109185441941074</v>
      </c>
      <c r="L241" s="190">
        <v>-0.38760870175581896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6" t="s">
        <v>297</v>
      </c>
      <c r="C246" s="276"/>
      <c r="D246" s="276"/>
      <c r="E246" s="276"/>
      <c r="F246" s="276"/>
      <c r="G246" s="276"/>
      <c r="H246" s="276"/>
      <c r="I246" s="276"/>
      <c r="J246" s="276"/>
      <c r="K246" s="276"/>
      <c r="L246" s="276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8" t="s">
        <v>133</v>
      </c>
      <c r="D248" s="299"/>
      <c r="E248" s="299"/>
      <c r="F248" s="299"/>
      <c r="G248" s="299"/>
      <c r="H248" s="299"/>
      <c r="I248" s="299"/>
      <c r="J248" s="299"/>
      <c r="K248" s="299"/>
      <c r="L248" s="299"/>
    </row>
    <row r="249" spans="2:13" ht="22.5" thickTop="1" thickBot="1" x14ac:dyDescent="0.3">
      <c r="B249" s="112"/>
      <c r="C249" s="300">
        <f t="shared" ref="C249" si="80">E249-1</f>
        <v>2022</v>
      </c>
      <c r="D249" s="301"/>
      <c r="E249" s="302">
        <f t="shared" ref="E249" si="81">G249-1</f>
        <v>2023</v>
      </c>
      <c r="F249" s="301"/>
      <c r="G249" s="302">
        <f t="shared" ref="G249" si="82">I249-1</f>
        <v>2024</v>
      </c>
      <c r="H249" s="301"/>
      <c r="I249" s="302">
        <f>K249-1</f>
        <v>2025</v>
      </c>
      <c r="J249" s="301"/>
      <c r="K249" s="302">
        <v>2026</v>
      </c>
      <c r="L249" s="303"/>
    </row>
    <row r="250" spans="2:13" ht="16.5" thickTop="1" thickBot="1" x14ac:dyDescent="0.3">
      <c r="B250" s="87"/>
      <c r="C250" s="113" t="s">
        <v>74</v>
      </c>
      <c r="D250" s="114" t="str">
        <f>CONCATENATE("dif ",RIGHT(C249,2),"/",RIGHT(C249-1,2))</f>
        <v>dif 22/21</v>
      </c>
      <c r="E250" s="115" t="s">
        <v>74</v>
      </c>
      <c r="F250" s="114" t="str">
        <f>CONCATENATE("dif ",RIGHT(E249,2),"/",RIGHT(C249,2))</f>
        <v>dif 23/22</v>
      </c>
      <c r="G250" s="115" t="s">
        <v>74</v>
      </c>
      <c r="H250" s="114" t="str">
        <f>CONCATENATE("dif ",RIGHT(G249,2),"/",RIGHT(E249,2))</f>
        <v>dif 24/23</v>
      </c>
      <c r="I250" s="115" t="s">
        <v>74</v>
      </c>
      <c r="J250" s="114" t="str">
        <f>CONCATENATE("dif ",RIGHT(I249,2),"/",RIGHT(G249,2))</f>
        <v>dif 25/24</v>
      </c>
      <c r="K250" s="115" t="s">
        <v>74</v>
      </c>
      <c r="L250" s="114" t="str">
        <f>CONCATENATE("dif ",RIGHT(K249,2),"/",RIGHT(I249,2))</f>
        <v>dif 26/25</v>
      </c>
    </row>
    <row r="251" spans="2:13" x14ac:dyDescent="0.25">
      <c r="B251" s="116" t="s">
        <v>76</v>
      </c>
      <c r="C251" s="187" t="s">
        <v>233</v>
      </c>
      <c r="D251" s="188" t="s">
        <v>233</v>
      </c>
      <c r="E251" s="187">
        <v>6.0960735171261486</v>
      </c>
      <c r="F251" s="188" t="str">
        <f t="shared" ref="F251:H253" si="83">IFERROR(E251-C251,"-")</f>
        <v>-</v>
      </c>
      <c r="G251" s="187">
        <v>6.6791044776119399</v>
      </c>
      <c r="H251" s="188">
        <f t="shared" si="83"/>
        <v>0.58303096048579128</v>
      </c>
      <c r="I251" s="187">
        <v>7.8186274509803919</v>
      </c>
      <c r="J251" s="188">
        <f t="shared" ref="J251:J253" si="84">IFERROR(I251-G251,"-")</f>
        <v>1.139522973368452</v>
      </c>
      <c r="K251" s="187">
        <v>9.7949999999999999</v>
      </c>
      <c r="L251" s="188">
        <f t="shared" ref="L251:L255" si="85">IFERROR(K251-I251,"-")</f>
        <v>1.976372549019608</v>
      </c>
    </row>
    <row r="252" spans="2:13" x14ac:dyDescent="0.25">
      <c r="B252" s="116" t="s">
        <v>78</v>
      </c>
      <c r="C252" s="187" t="s">
        <v>233</v>
      </c>
      <c r="D252" s="188" t="s">
        <v>233</v>
      </c>
      <c r="E252" s="187">
        <v>6.4446366782006921</v>
      </c>
      <c r="F252" s="188" t="str">
        <f t="shared" si="83"/>
        <v>-</v>
      </c>
      <c r="G252" s="187">
        <v>7.3864491844416564</v>
      </c>
      <c r="H252" s="188">
        <f t="shared" si="83"/>
        <v>0.94181250624096435</v>
      </c>
      <c r="I252" s="187">
        <v>6.7122969837587005</v>
      </c>
      <c r="J252" s="188">
        <f t="shared" si="84"/>
        <v>-0.67415220068295589</v>
      </c>
      <c r="K252" s="187">
        <v>6.4104938271604937</v>
      </c>
      <c r="L252" s="188">
        <f t="shared" si="85"/>
        <v>-0.30180315659820689</v>
      </c>
    </row>
    <row r="253" spans="2:13" x14ac:dyDescent="0.25">
      <c r="B253" s="116" t="s">
        <v>80</v>
      </c>
      <c r="C253" s="187" t="s">
        <v>233</v>
      </c>
      <c r="D253" s="188" t="s">
        <v>233</v>
      </c>
      <c r="E253" s="187">
        <v>10.536585365853659</v>
      </c>
      <c r="F253" s="188" t="str">
        <f t="shared" si="83"/>
        <v>-</v>
      </c>
      <c r="G253" s="187">
        <v>8.1396011396011403</v>
      </c>
      <c r="H253" s="188">
        <f t="shared" si="83"/>
        <v>-2.3969842262525187</v>
      </c>
      <c r="I253" s="187">
        <v>7.5135135135135132</v>
      </c>
      <c r="J253" s="188">
        <f t="shared" si="84"/>
        <v>-0.62608762608762714</v>
      </c>
      <c r="K253" s="187">
        <v>8.8395904436860064</v>
      </c>
      <c r="L253" s="188">
        <f t="shared" si="85"/>
        <v>1.3260769301724933</v>
      </c>
    </row>
    <row r="254" spans="2:13" x14ac:dyDescent="0.25">
      <c r="B254" s="116" t="s">
        <v>82</v>
      </c>
      <c r="C254" s="187">
        <v>1</v>
      </c>
      <c r="D254" s="188" t="s">
        <v>233</v>
      </c>
      <c r="E254" s="187">
        <v>6.4554973821989527</v>
      </c>
      <c r="F254" s="188">
        <f>IFERROR(E254-C254,"-")</f>
        <v>5.4554973821989527</v>
      </c>
      <c r="G254" s="187">
        <v>10.617021276595745</v>
      </c>
      <c r="H254" s="188">
        <f>IFERROR(G254-E254,"-")</f>
        <v>4.161523894396792</v>
      </c>
      <c r="I254" s="187">
        <v>7.9359605911330053</v>
      </c>
      <c r="J254" s="188">
        <f>IFERROR(I254-G254,"-")</f>
        <v>-2.6810606854627395</v>
      </c>
      <c r="K254" s="187">
        <v>12.020833333333334</v>
      </c>
      <c r="L254" s="188">
        <f t="shared" si="85"/>
        <v>4.0848727422003286</v>
      </c>
    </row>
    <row r="255" spans="2:13" x14ac:dyDescent="0.25">
      <c r="B255" s="116" t="s">
        <v>84</v>
      </c>
      <c r="C255" s="187" t="s">
        <v>233</v>
      </c>
      <c r="D255" s="188" t="s">
        <v>233</v>
      </c>
      <c r="E255" s="187">
        <v>3</v>
      </c>
      <c r="F255" s="188" t="str">
        <f t="shared" ref="F255:H263" si="86">IFERROR(E255-C255,"-")</f>
        <v>-</v>
      </c>
      <c r="G255" s="187" t="s">
        <v>233</v>
      </c>
      <c r="H255" s="188" t="str">
        <f t="shared" si="86"/>
        <v>-</v>
      </c>
      <c r="I255" s="187" t="s">
        <v>233</v>
      </c>
      <c r="J255" s="188" t="str">
        <f t="shared" ref="J255:J263" si="87">IFERROR(I255-G255,"-")</f>
        <v>-</v>
      </c>
      <c r="K255" s="187">
        <v>8.5714285714285712</v>
      </c>
      <c r="L255" s="188" t="str">
        <f t="shared" si="85"/>
        <v>-</v>
      </c>
    </row>
    <row r="256" spans="2:13" x14ac:dyDescent="0.25">
      <c r="B256" s="116" t="s">
        <v>86</v>
      </c>
      <c r="C256" s="187" t="s">
        <v>233</v>
      </c>
      <c r="D256" s="188" t="s">
        <v>233</v>
      </c>
      <c r="E256" s="187" t="s">
        <v>233</v>
      </c>
      <c r="F256" s="188" t="str">
        <f t="shared" si="86"/>
        <v>-</v>
      </c>
      <c r="G256" s="187">
        <v>1</v>
      </c>
      <c r="H256" s="188" t="str">
        <f t="shared" si="86"/>
        <v>-</v>
      </c>
      <c r="I256" s="187">
        <v>5.6923076923076925</v>
      </c>
      <c r="J256" s="188">
        <f t="shared" si="87"/>
        <v>4.6923076923076925</v>
      </c>
      <c r="K256" s="187"/>
      <c r="L256" s="188"/>
    </row>
    <row r="257" spans="2:13" x14ac:dyDescent="0.25">
      <c r="B257" s="116" t="s">
        <v>88</v>
      </c>
      <c r="C257" s="187" t="s">
        <v>233</v>
      </c>
      <c r="D257" s="188" t="s">
        <v>233</v>
      </c>
      <c r="E257" s="187">
        <v>5.4</v>
      </c>
      <c r="F257" s="188" t="str">
        <f t="shared" si="86"/>
        <v>-</v>
      </c>
      <c r="G257" s="187" t="s">
        <v>233</v>
      </c>
      <c r="H257" s="188" t="str">
        <f t="shared" si="86"/>
        <v>-</v>
      </c>
      <c r="I257" s="187">
        <v>9.3125</v>
      </c>
      <c r="J257" s="188" t="str">
        <f t="shared" si="87"/>
        <v>-</v>
      </c>
      <c r="K257" s="187"/>
      <c r="L257" s="188"/>
    </row>
    <row r="258" spans="2:13" x14ac:dyDescent="0.25">
      <c r="B258" s="116" t="s">
        <v>90</v>
      </c>
      <c r="C258" s="187" t="s">
        <v>233</v>
      </c>
      <c r="D258" s="188" t="s">
        <v>233</v>
      </c>
      <c r="E258" s="187">
        <v>6</v>
      </c>
      <c r="F258" s="188" t="str">
        <f t="shared" si="86"/>
        <v>-</v>
      </c>
      <c r="G258" s="187" t="s">
        <v>233</v>
      </c>
      <c r="H258" s="188" t="str">
        <f t="shared" si="86"/>
        <v>-</v>
      </c>
      <c r="I258" s="187">
        <v>4</v>
      </c>
      <c r="J258" s="188" t="str">
        <f t="shared" si="87"/>
        <v>-</v>
      </c>
      <c r="K258" s="187"/>
      <c r="L258" s="188"/>
    </row>
    <row r="259" spans="2:13" x14ac:dyDescent="0.25">
      <c r="B259" s="116" t="s">
        <v>92</v>
      </c>
      <c r="C259" s="187">
        <v>3</v>
      </c>
      <c r="D259" s="188" t="s">
        <v>233</v>
      </c>
      <c r="E259" s="187">
        <v>12</v>
      </c>
      <c r="F259" s="188">
        <f t="shared" si="86"/>
        <v>9</v>
      </c>
      <c r="G259" s="187">
        <v>5.4848484848484844</v>
      </c>
      <c r="H259" s="188">
        <f t="shared" si="86"/>
        <v>-6.5151515151515156</v>
      </c>
      <c r="I259" s="187">
        <v>10.666666666666666</v>
      </c>
      <c r="J259" s="188">
        <f t="shared" si="87"/>
        <v>5.1818181818181817</v>
      </c>
      <c r="K259" s="187"/>
      <c r="L259" s="188"/>
    </row>
    <row r="260" spans="2:13" x14ac:dyDescent="0.25">
      <c r="B260" s="116" t="s">
        <v>94</v>
      </c>
      <c r="C260" s="187">
        <v>5.8113207547169807</v>
      </c>
      <c r="D260" s="188">
        <v>4.8113207547169807</v>
      </c>
      <c r="E260" s="187">
        <v>4.757042253521127</v>
      </c>
      <c r="F260" s="188">
        <f t="shared" si="86"/>
        <v>-1.0542785011958538</v>
      </c>
      <c r="G260" s="187">
        <v>7.0281124497991971</v>
      </c>
      <c r="H260" s="188">
        <f t="shared" si="86"/>
        <v>2.2710701962780702</v>
      </c>
      <c r="I260" s="187">
        <v>7.4749999999999996</v>
      </c>
      <c r="J260" s="188">
        <f t="shared" si="87"/>
        <v>0.44688755020080251</v>
      </c>
      <c r="K260" s="187"/>
      <c r="L260" s="188"/>
    </row>
    <row r="261" spans="2:13" x14ac:dyDescent="0.25">
      <c r="B261" s="116" t="s">
        <v>96</v>
      </c>
      <c r="C261" s="187">
        <v>8.0554577464788739</v>
      </c>
      <c r="D261" s="188">
        <v>2.0554577464788739</v>
      </c>
      <c r="E261" s="187">
        <v>7.9064748201438846</v>
      </c>
      <c r="F261" s="188">
        <f t="shared" si="86"/>
        <v>-0.14898292633498933</v>
      </c>
      <c r="G261" s="187">
        <v>6.9292035398230087</v>
      </c>
      <c r="H261" s="188">
        <f t="shared" si="86"/>
        <v>-0.97727128032087585</v>
      </c>
      <c r="I261" s="187">
        <v>6.9086538461538458</v>
      </c>
      <c r="J261" s="188">
        <f t="shared" si="87"/>
        <v>-2.0549693669162927E-2</v>
      </c>
      <c r="K261" s="187"/>
      <c r="L261" s="188"/>
    </row>
    <row r="262" spans="2:13" x14ac:dyDescent="0.25">
      <c r="B262" s="116" t="s">
        <v>98</v>
      </c>
      <c r="C262" s="187">
        <v>7.8370497427101204</v>
      </c>
      <c r="D262" s="188">
        <v>3.2216651273255055</v>
      </c>
      <c r="E262" s="187">
        <v>9.3700787401574797</v>
      </c>
      <c r="F262" s="188">
        <f t="shared" si="86"/>
        <v>1.5330289974473592</v>
      </c>
      <c r="G262" s="187">
        <v>7.7650429799426934</v>
      </c>
      <c r="H262" s="188">
        <f t="shared" si="86"/>
        <v>-1.6050357602147862</v>
      </c>
      <c r="I262" s="187">
        <v>7.7109375</v>
      </c>
      <c r="J262" s="188">
        <f t="shared" si="87"/>
        <v>-5.4105479942693435E-2</v>
      </c>
      <c r="K262" s="187"/>
      <c r="L262" s="188"/>
    </row>
    <row r="263" spans="2:13" ht="15.75" x14ac:dyDescent="0.25">
      <c r="B263" s="119" t="s">
        <v>32</v>
      </c>
      <c r="C263" s="189">
        <v>7.7943722943722946</v>
      </c>
      <c r="D263" s="190">
        <v>-0.28288718084636422</v>
      </c>
      <c r="E263" s="189">
        <v>7.0695513671356514</v>
      </c>
      <c r="F263" s="190">
        <f t="shared" si="86"/>
        <v>-0.72482092723664326</v>
      </c>
      <c r="G263" s="189">
        <v>7.6333961079723789</v>
      </c>
      <c r="H263" s="190">
        <f t="shared" si="86"/>
        <v>0.56384474083672753</v>
      </c>
      <c r="I263" s="189">
        <v>7.548327137546468</v>
      </c>
      <c r="J263" s="190">
        <f t="shared" si="87"/>
        <v>-8.5068970425910884E-2</v>
      </c>
      <c r="K263" s="189">
        <v>8.522114347357066</v>
      </c>
      <c r="L263" s="190">
        <v>1.1018244922846021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6" t="s">
        <v>298</v>
      </c>
      <c r="C268" s="276"/>
      <c r="D268" s="276"/>
      <c r="E268" s="276"/>
      <c r="F268" s="276"/>
      <c r="G268" s="276"/>
      <c r="H268" s="276"/>
      <c r="I268" s="276"/>
      <c r="J268" s="276"/>
      <c r="K268" s="276"/>
      <c r="L268" s="276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8" t="s">
        <v>136</v>
      </c>
      <c r="D270" s="299"/>
      <c r="E270" s="299"/>
      <c r="F270" s="299"/>
      <c r="G270" s="299"/>
      <c r="H270" s="299"/>
      <c r="I270" s="299"/>
      <c r="J270" s="299"/>
      <c r="K270" s="299"/>
      <c r="L270" s="299"/>
    </row>
    <row r="271" spans="2:13" ht="22.5" thickTop="1" thickBot="1" x14ac:dyDescent="0.3">
      <c r="B271" s="112"/>
      <c r="C271" s="300">
        <f t="shared" ref="C271" si="88">E271-1</f>
        <v>2022</v>
      </c>
      <c r="D271" s="301"/>
      <c r="E271" s="302">
        <f t="shared" ref="E271" si="89">G271-1</f>
        <v>2023</v>
      </c>
      <c r="F271" s="301"/>
      <c r="G271" s="302">
        <f t="shared" ref="G271" si="90">I271-1</f>
        <v>2024</v>
      </c>
      <c r="H271" s="301"/>
      <c r="I271" s="302">
        <f>K271-1</f>
        <v>2025</v>
      </c>
      <c r="J271" s="301"/>
      <c r="K271" s="302">
        <v>2026</v>
      </c>
      <c r="L271" s="303"/>
    </row>
    <row r="272" spans="2:13" ht="16.5" thickTop="1" thickBot="1" x14ac:dyDescent="0.3">
      <c r="B272" s="87"/>
      <c r="C272" s="113" t="s">
        <v>74</v>
      </c>
      <c r="D272" s="114" t="str">
        <f>CONCATENATE("dif ",RIGHT(C271,2),"/",RIGHT(C271-1,2))</f>
        <v>dif 22/21</v>
      </c>
      <c r="E272" s="115" t="s">
        <v>74</v>
      </c>
      <c r="F272" s="114" t="str">
        <f>CONCATENATE("dif ",RIGHT(E271,2),"/",RIGHT(C271,2))</f>
        <v>dif 23/22</v>
      </c>
      <c r="G272" s="115" t="s">
        <v>74</v>
      </c>
      <c r="H272" s="114" t="str">
        <f>CONCATENATE("dif ",RIGHT(G271,2),"/",RIGHT(E271,2))</f>
        <v>dif 24/23</v>
      </c>
      <c r="I272" s="115" t="s">
        <v>74</v>
      </c>
      <c r="J272" s="114" t="str">
        <f>CONCATENATE("dif ",RIGHT(I271,2),"/",RIGHT(G271,2))</f>
        <v>dif 25/24</v>
      </c>
      <c r="K272" s="115" t="s">
        <v>74</v>
      </c>
      <c r="L272" s="114" t="str">
        <f>CONCATENATE("dif ",RIGHT(K271,2),"/",RIGHT(I271,2))</f>
        <v>dif 26/25</v>
      </c>
    </row>
    <row r="273" spans="2:12" x14ac:dyDescent="0.25">
      <c r="B273" s="116" t="s">
        <v>76</v>
      </c>
      <c r="C273" s="187" t="s">
        <v>153</v>
      </c>
      <c r="D273" s="188" t="s">
        <v>233</v>
      </c>
      <c r="E273" s="187">
        <v>8.4419354838709673</v>
      </c>
      <c r="F273" s="188" t="str">
        <f t="shared" ref="F273:H275" si="91">IFERROR(E273-C273,"-")</f>
        <v>-</v>
      </c>
      <c r="G273" s="187">
        <v>5.9621513944223103</v>
      </c>
      <c r="H273" s="188">
        <f t="shared" si="91"/>
        <v>-2.4797840894486569</v>
      </c>
      <c r="I273" s="187">
        <v>8.2642140468227421</v>
      </c>
      <c r="J273" s="188">
        <f t="shared" ref="J273:J275" si="92">IFERROR(I273-G273,"-")</f>
        <v>2.3020626524004317</v>
      </c>
      <c r="K273" s="187">
        <v>8.8842676311030733</v>
      </c>
      <c r="L273" s="188">
        <f t="shared" ref="L273:L277" si="93">IFERROR(K273-I273,"-")</f>
        <v>0.62005358428033119</v>
      </c>
    </row>
    <row r="274" spans="2:12" x14ac:dyDescent="0.25">
      <c r="B274" s="116" t="s">
        <v>78</v>
      </c>
      <c r="C274" s="187" t="s">
        <v>233</v>
      </c>
      <c r="D274" s="188" t="s">
        <v>233</v>
      </c>
      <c r="E274" s="187">
        <v>6.3348623853211006</v>
      </c>
      <c r="F274" s="188" t="str">
        <f t="shared" si="91"/>
        <v>-</v>
      </c>
      <c r="G274" s="187">
        <v>8.2921052631578949</v>
      </c>
      <c r="H274" s="188">
        <f t="shared" si="91"/>
        <v>1.9572428778367943</v>
      </c>
      <c r="I274" s="187">
        <v>7.691235059760956</v>
      </c>
      <c r="J274" s="188">
        <f t="shared" si="92"/>
        <v>-0.60087020339693886</v>
      </c>
      <c r="K274" s="187">
        <v>7.6473118279569894</v>
      </c>
      <c r="L274" s="188">
        <f t="shared" si="93"/>
        <v>-4.3923231803966623E-2</v>
      </c>
    </row>
    <row r="275" spans="2:12" x14ac:dyDescent="0.25">
      <c r="B275" s="116" t="s">
        <v>80</v>
      </c>
      <c r="C275" s="187" t="s">
        <v>233</v>
      </c>
      <c r="D275" s="188" t="s">
        <v>233</v>
      </c>
      <c r="E275" s="187">
        <v>7.1617647058823533</v>
      </c>
      <c r="F275" s="188" t="str">
        <f t="shared" si="91"/>
        <v>-</v>
      </c>
      <c r="G275" s="187">
        <v>6.15</v>
      </c>
      <c r="H275" s="188">
        <f t="shared" si="91"/>
        <v>-1.0117647058823529</v>
      </c>
      <c r="I275" s="187">
        <v>7.5437500000000002</v>
      </c>
      <c r="J275" s="188">
        <f t="shared" si="92"/>
        <v>1.3937499999999998</v>
      </c>
      <c r="K275" s="187">
        <v>7.7563352826510723</v>
      </c>
      <c r="L275" s="188">
        <f t="shared" si="93"/>
        <v>0.21258528265107213</v>
      </c>
    </row>
    <row r="276" spans="2:12" x14ac:dyDescent="0.25">
      <c r="B276" s="116" t="s">
        <v>82</v>
      </c>
      <c r="C276" s="187" t="s">
        <v>233</v>
      </c>
      <c r="D276" s="188" t="s">
        <v>233</v>
      </c>
      <c r="E276" s="187">
        <v>6.010752688172043</v>
      </c>
      <c r="F276" s="188" t="str">
        <f>IFERROR(E276-C276,"-")</f>
        <v>-</v>
      </c>
      <c r="G276" s="187">
        <v>9.4021739130434785</v>
      </c>
      <c r="H276" s="188">
        <f>IFERROR(G276-E276,"-")</f>
        <v>3.3914212248714355</v>
      </c>
      <c r="I276" s="187">
        <v>8.3541666666666661</v>
      </c>
      <c r="J276" s="188">
        <f>IFERROR(I276-G276,"-")</f>
        <v>-1.0480072463768124</v>
      </c>
      <c r="K276" s="187">
        <v>7.9071038251366117</v>
      </c>
      <c r="L276" s="188">
        <f t="shared" si="93"/>
        <v>-0.44706284153005438</v>
      </c>
    </row>
    <row r="277" spans="2:12" x14ac:dyDescent="0.25">
      <c r="B277" s="116" t="s">
        <v>84</v>
      </c>
      <c r="C277" s="187" t="s">
        <v>233</v>
      </c>
      <c r="D277" s="188" t="s">
        <v>233</v>
      </c>
      <c r="E277" s="187">
        <v>3.6875</v>
      </c>
      <c r="F277" s="188" t="str">
        <f t="shared" ref="F277:H285" si="94">IFERROR(E277-C277,"-")</f>
        <v>-</v>
      </c>
      <c r="G277" s="187">
        <v>7.1363636363636367</v>
      </c>
      <c r="H277" s="188">
        <f t="shared" si="94"/>
        <v>3.4488636363636367</v>
      </c>
      <c r="I277" s="187">
        <v>8.5</v>
      </c>
      <c r="J277" s="188">
        <f t="shared" ref="J277:J285" si="95">IFERROR(I277-G277,"-")</f>
        <v>1.3636363636363633</v>
      </c>
      <c r="K277" s="187">
        <v>9.3333333333333339</v>
      </c>
      <c r="L277" s="188">
        <f t="shared" si="93"/>
        <v>0.83333333333333393</v>
      </c>
    </row>
    <row r="278" spans="2:12" x14ac:dyDescent="0.25">
      <c r="B278" s="116" t="s">
        <v>86</v>
      </c>
      <c r="C278" s="187" t="s">
        <v>233</v>
      </c>
      <c r="D278" s="188" t="s">
        <v>233</v>
      </c>
      <c r="E278" s="187">
        <v>4</v>
      </c>
      <c r="F278" s="188" t="str">
        <f t="shared" si="94"/>
        <v>-</v>
      </c>
      <c r="G278" s="187">
        <v>77</v>
      </c>
      <c r="H278" s="188">
        <f t="shared" si="94"/>
        <v>73</v>
      </c>
      <c r="I278" s="187">
        <v>8.387755102040817</v>
      </c>
      <c r="J278" s="188">
        <f t="shared" si="95"/>
        <v>-68.612244897959187</v>
      </c>
      <c r="K278" s="187"/>
      <c r="L278" s="188"/>
    </row>
    <row r="279" spans="2:12" x14ac:dyDescent="0.25">
      <c r="B279" s="116" t="s">
        <v>88</v>
      </c>
      <c r="C279" s="187" t="s">
        <v>233</v>
      </c>
      <c r="D279" s="188" t="s">
        <v>233</v>
      </c>
      <c r="E279" s="187">
        <v>8.5</v>
      </c>
      <c r="F279" s="188" t="str">
        <f t="shared" si="94"/>
        <v>-</v>
      </c>
      <c r="G279" s="187" t="s">
        <v>233</v>
      </c>
      <c r="H279" s="188" t="str">
        <f t="shared" si="94"/>
        <v>-</v>
      </c>
      <c r="I279" s="187">
        <v>10.818181818181818</v>
      </c>
      <c r="J279" s="188" t="str">
        <f t="shared" si="95"/>
        <v>-</v>
      </c>
      <c r="K279" s="187"/>
      <c r="L279" s="188"/>
    </row>
    <row r="280" spans="2:12" x14ac:dyDescent="0.25">
      <c r="B280" s="116" t="s">
        <v>90</v>
      </c>
      <c r="C280" s="187" t="s">
        <v>233</v>
      </c>
      <c r="D280" s="188" t="s">
        <v>233</v>
      </c>
      <c r="E280" s="187">
        <v>7.5555555555555554</v>
      </c>
      <c r="F280" s="188" t="str">
        <f t="shared" si="94"/>
        <v>-</v>
      </c>
      <c r="G280" s="187" t="s">
        <v>233</v>
      </c>
      <c r="H280" s="188" t="str">
        <f t="shared" si="94"/>
        <v>-</v>
      </c>
      <c r="I280" s="187">
        <v>6.8421052631578947</v>
      </c>
      <c r="J280" s="188" t="str">
        <f t="shared" si="95"/>
        <v>-</v>
      </c>
      <c r="K280" s="187"/>
      <c r="L280" s="188"/>
    </row>
    <row r="281" spans="2:12" x14ac:dyDescent="0.25">
      <c r="B281" s="116" t="s">
        <v>92</v>
      </c>
      <c r="C281" s="187">
        <v>11.142857142857142</v>
      </c>
      <c r="D281" s="188">
        <v>9.9206349206349209</v>
      </c>
      <c r="E281" s="187">
        <v>8</v>
      </c>
      <c r="F281" s="188">
        <f t="shared" si="94"/>
        <v>-3.1428571428571423</v>
      </c>
      <c r="G281" s="187">
        <v>8.7659574468085104</v>
      </c>
      <c r="H281" s="188">
        <f t="shared" si="94"/>
        <v>0.76595744680851041</v>
      </c>
      <c r="I281" s="187">
        <v>3.5576923076923075</v>
      </c>
      <c r="J281" s="188">
        <f t="shared" si="95"/>
        <v>-5.2082651391162029</v>
      </c>
      <c r="K281" s="187"/>
      <c r="L281" s="188"/>
    </row>
    <row r="282" spans="2:12" x14ac:dyDescent="0.25">
      <c r="B282" s="116" t="s">
        <v>94</v>
      </c>
      <c r="C282" s="187">
        <v>2.5384615384615383</v>
      </c>
      <c r="D282" s="188">
        <v>-0.89397089397089413</v>
      </c>
      <c r="E282" s="187">
        <v>2.9473684210526314</v>
      </c>
      <c r="F282" s="188">
        <f t="shared" si="94"/>
        <v>0.40890688259109309</v>
      </c>
      <c r="G282" s="187">
        <v>6.5714285714285712</v>
      </c>
      <c r="H282" s="188">
        <f t="shared" si="94"/>
        <v>3.6240601503759398</v>
      </c>
      <c r="I282" s="187">
        <v>6.4975845410628024</v>
      </c>
      <c r="J282" s="188">
        <f t="shared" si="95"/>
        <v>-7.3844030365768809E-2</v>
      </c>
      <c r="K282" s="187"/>
      <c r="L282" s="188"/>
    </row>
    <row r="283" spans="2:12" x14ac:dyDescent="0.25">
      <c r="B283" s="116" t="s">
        <v>96</v>
      </c>
      <c r="C283" s="187">
        <v>3.6551724137931036</v>
      </c>
      <c r="D283" s="188">
        <v>0.57517241379310358</v>
      </c>
      <c r="E283" s="187">
        <v>13.5</v>
      </c>
      <c r="F283" s="188">
        <f t="shared" si="94"/>
        <v>9.8448275862068968</v>
      </c>
      <c r="G283" s="187">
        <v>5.0602636534839922</v>
      </c>
      <c r="H283" s="188">
        <f t="shared" si="94"/>
        <v>-8.4397363465160069</v>
      </c>
      <c r="I283" s="187">
        <v>7.3268482490272371</v>
      </c>
      <c r="J283" s="188">
        <f t="shared" si="95"/>
        <v>2.2665845955432449</v>
      </c>
      <c r="K283" s="187"/>
      <c r="L283" s="188"/>
    </row>
    <row r="284" spans="2:12" x14ac:dyDescent="0.25">
      <c r="B284" s="116" t="s">
        <v>98</v>
      </c>
      <c r="C284" s="187">
        <v>5.7798742138364778</v>
      </c>
      <c r="D284" s="188">
        <v>1.2281500759054431</v>
      </c>
      <c r="E284" s="187">
        <v>6.0625</v>
      </c>
      <c r="F284" s="188">
        <f t="shared" si="94"/>
        <v>0.28262578616352219</v>
      </c>
      <c r="G284" s="187">
        <v>7.3260309278350517</v>
      </c>
      <c r="H284" s="188">
        <f t="shared" si="94"/>
        <v>1.2635309278350517</v>
      </c>
      <c r="I284" s="187">
        <v>7.3517110266159698</v>
      </c>
      <c r="J284" s="188">
        <f t="shared" si="95"/>
        <v>2.5680098780918037E-2</v>
      </c>
      <c r="K284" s="187"/>
      <c r="L284" s="188"/>
    </row>
    <row r="285" spans="2:12" ht="15.75" x14ac:dyDescent="0.25">
      <c r="B285" s="119" t="s">
        <v>32</v>
      </c>
      <c r="C285" s="189">
        <v>4.5702479338842972</v>
      </c>
      <c r="D285" s="190">
        <v>-0.81387223778952222</v>
      </c>
      <c r="E285" s="189">
        <v>6.7718665464382326</v>
      </c>
      <c r="F285" s="190">
        <f t="shared" si="94"/>
        <v>2.2016186125539354</v>
      </c>
      <c r="G285" s="189">
        <v>6.8599681020733652</v>
      </c>
      <c r="H285" s="190">
        <f t="shared" si="94"/>
        <v>8.8101555635132556E-2</v>
      </c>
      <c r="I285" s="189">
        <v>7.601996257018091</v>
      </c>
      <c r="J285" s="190">
        <f t="shared" si="95"/>
        <v>0.74202815494472585</v>
      </c>
      <c r="K285" s="189">
        <v>8.1110465116279062</v>
      </c>
      <c r="L285" s="190">
        <v>0.19325371883511355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46:L246"/>
    <mergeCell ref="C248:L248"/>
    <mergeCell ref="C249:D249"/>
    <mergeCell ref="E249:F249"/>
    <mergeCell ref="G249:H249"/>
    <mergeCell ref="I249:J249"/>
    <mergeCell ref="K249:L249"/>
    <mergeCell ref="B268:L268"/>
    <mergeCell ref="C270:L270"/>
    <mergeCell ref="C271:D271"/>
    <mergeCell ref="E271:F271"/>
    <mergeCell ref="G271:H271"/>
    <mergeCell ref="I271:J271"/>
    <mergeCell ref="K271:L271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4C408-36BA-41C5-90F6-0FC6B4B91475}">
  <sheetPr>
    <tabColor theme="4" tint="0.79998168889431442"/>
  </sheetPr>
  <dimension ref="A4:M45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11" width="11.42578125" style="192"/>
    <col min="12" max="12" width="13.5703125" style="192" bestFit="1" customWidth="1"/>
  </cols>
  <sheetData>
    <row r="4" spans="1:13" ht="48.75" customHeight="1" thickBot="1" x14ac:dyDescent="0.3">
      <c r="B4" s="276" t="s">
        <v>287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1" t="s">
        <v>71</v>
      </c>
    </row>
    <row r="5" spans="1:13" ht="10.5" customHeight="1" thickBot="1" x14ac:dyDescent="0.3">
      <c r="B5" s="109"/>
      <c r="C5" s="191"/>
      <c r="D5" s="191"/>
      <c r="E5" s="191"/>
      <c r="F5" s="191"/>
      <c r="G5" s="191"/>
      <c r="H5" s="191"/>
      <c r="I5" s="191"/>
      <c r="J5" s="191"/>
      <c r="K5" s="39"/>
      <c r="L5" s="39"/>
      <c r="M5" s="1" t="s">
        <v>72</v>
      </c>
    </row>
    <row r="6" spans="1:13" ht="22.5" thickTop="1" thickBot="1" x14ac:dyDescent="0.3">
      <c r="B6" s="111" t="s">
        <v>32</v>
      </c>
      <c r="C6" s="309" t="s">
        <v>137</v>
      </c>
      <c r="D6" s="310"/>
      <c r="E6" s="310"/>
      <c r="F6" s="310"/>
      <c r="G6" s="310"/>
      <c r="H6" s="310"/>
      <c r="I6" s="310"/>
      <c r="J6" s="310"/>
      <c r="K6" s="310"/>
      <c r="L6" s="310"/>
    </row>
    <row r="7" spans="1:13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CONCATENATE("def ",RIGHT(K7,2),"/",RIGHT(I7,2))</f>
        <v>def 26/25</v>
      </c>
    </row>
    <row r="9" spans="1:13" x14ac:dyDescent="0.25">
      <c r="A9" s="1" t="s">
        <v>75</v>
      </c>
      <c r="B9" s="116" t="s">
        <v>76</v>
      </c>
      <c r="C9" s="187">
        <v>7.1439975747776883</v>
      </c>
      <c r="D9" s="188">
        <v>-3.6438052656567317</v>
      </c>
      <c r="E9" s="187">
        <v>6.6944336100741069</v>
      </c>
      <c r="F9" s="188">
        <f t="shared" ref="F9:H21" si="3">IFERROR(E9-C9,"-")</f>
        <v>-0.4495639647035814</v>
      </c>
      <c r="G9" s="187">
        <v>5.6493276939587149</v>
      </c>
      <c r="H9" s="188">
        <f t="shared" si="3"/>
        <v>-1.0451059161153919</v>
      </c>
      <c r="I9" s="187">
        <v>6.1282796862320801</v>
      </c>
      <c r="J9" s="188">
        <f t="shared" ref="J9:J21" si="4">IFERROR(I9-G9,"-")</f>
        <v>0.47895199227336516</v>
      </c>
      <c r="K9" s="187">
        <v>5.8205498368064275</v>
      </c>
      <c r="L9" s="188">
        <f t="shared" ref="L9:L13" si="5">IFERROR(K9-I9,"-")</f>
        <v>-0.30772984942565262</v>
      </c>
    </row>
    <row r="10" spans="1:13" x14ac:dyDescent="0.25">
      <c r="A10" s="1" t="s">
        <v>77</v>
      </c>
      <c r="B10" s="116" t="s">
        <v>78</v>
      </c>
      <c r="C10" s="187">
        <v>5.433778974704242</v>
      </c>
      <c r="D10" s="188">
        <v>-2.893119352194085</v>
      </c>
      <c r="E10" s="187">
        <v>6.3448800913589647</v>
      </c>
      <c r="F10" s="188">
        <f t="shared" si="3"/>
        <v>0.91110111665472271</v>
      </c>
      <c r="G10" s="187">
        <v>5.967058630720695</v>
      </c>
      <c r="H10" s="188">
        <f t="shared" si="3"/>
        <v>-0.37782146063826971</v>
      </c>
      <c r="I10" s="187">
        <v>5.8275534140620051</v>
      </c>
      <c r="J10" s="188">
        <f t="shared" si="4"/>
        <v>-0.13950521665868987</v>
      </c>
      <c r="K10" s="187">
        <v>5.8100616643262715</v>
      </c>
      <c r="L10" s="188">
        <f t="shared" si="5"/>
        <v>-1.7491749735733642E-2</v>
      </c>
    </row>
    <row r="11" spans="1:13" x14ac:dyDescent="0.25">
      <c r="A11" s="1" t="s">
        <v>79</v>
      </c>
      <c r="B11" s="116" t="s">
        <v>80</v>
      </c>
      <c r="C11" s="187">
        <v>6.3085224128389594</v>
      </c>
      <c r="D11" s="188">
        <v>-0.10819999518779611</v>
      </c>
      <c r="E11" s="187">
        <v>6.6754663196380992</v>
      </c>
      <c r="F11" s="188">
        <f t="shared" si="3"/>
        <v>0.3669439067991398</v>
      </c>
      <c r="G11" s="187">
        <v>6.3053628992869006</v>
      </c>
      <c r="H11" s="188">
        <f t="shared" si="3"/>
        <v>-0.37010342035119859</v>
      </c>
      <c r="I11" s="187">
        <v>6.0208905641091164</v>
      </c>
      <c r="J11" s="188">
        <f t="shared" si="4"/>
        <v>-0.28447233517778425</v>
      </c>
      <c r="K11" s="187">
        <v>5.830685667562201</v>
      </c>
      <c r="L11" s="188">
        <f t="shared" si="5"/>
        <v>-0.19020489654691541</v>
      </c>
    </row>
    <row r="12" spans="1:13" x14ac:dyDescent="0.25">
      <c r="A12" s="1" t="s">
        <v>81</v>
      </c>
      <c r="B12" s="116" t="s">
        <v>82</v>
      </c>
      <c r="C12" s="187">
        <v>5.8118570448830296</v>
      </c>
      <c r="D12" s="188">
        <v>-1.3402509738549151</v>
      </c>
      <c r="E12" s="187">
        <v>6.111035131207796</v>
      </c>
      <c r="F12" s="188">
        <f t="shared" si="3"/>
        <v>0.29917808632476639</v>
      </c>
      <c r="G12" s="187">
        <v>6.8823199146594805</v>
      </c>
      <c r="H12" s="188">
        <f t="shared" si="3"/>
        <v>0.7712847834516845</v>
      </c>
      <c r="I12" s="187">
        <v>5.601424409193914</v>
      </c>
      <c r="J12" s="188">
        <f t="shared" si="4"/>
        <v>-1.2808955054655664</v>
      </c>
      <c r="K12" s="187">
        <v>5.8238395268098238</v>
      </c>
      <c r="L12" s="188">
        <f t="shared" si="5"/>
        <v>0.22241511761590971</v>
      </c>
    </row>
    <row r="13" spans="1:13" x14ac:dyDescent="0.25">
      <c r="A13" s="1" t="s">
        <v>83</v>
      </c>
      <c r="B13" s="116" t="s">
        <v>84</v>
      </c>
      <c r="C13" s="187">
        <v>5.3957282471626735</v>
      </c>
      <c r="D13" s="188">
        <v>-2.6992567308821611</v>
      </c>
      <c r="E13" s="187">
        <v>5.4464900662251656</v>
      </c>
      <c r="F13" s="188">
        <f t="shared" si="3"/>
        <v>5.0761819062492108E-2</v>
      </c>
      <c r="G13" s="187">
        <v>5.6039879642520321</v>
      </c>
      <c r="H13" s="188">
        <f t="shared" si="3"/>
        <v>0.15749789802686642</v>
      </c>
      <c r="I13" s="187">
        <v>5.2006609142647333</v>
      </c>
      <c r="J13" s="188">
        <f t="shared" si="4"/>
        <v>-0.40332704998729874</v>
      </c>
      <c r="K13" s="187">
        <v>5.3157683024939661</v>
      </c>
      <c r="L13" s="188">
        <f t="shared" si="5"/>
        <v>0.11510738822923283</v>
      </c>
    </row>
    <row r="14" spans="1:13" x14ac:dyDescent="0.25">
      <c r="A14" s="1" t="s">
        <v>85</v>
      </c>
      <c r="B14" s="116" t="s">
        <v>86</v>
      </c>
      <c r="C14" s="187">
        <v>4.8837811900191941</v>
      </c>
      <c r="D14" s="188">
        <v>0.62333297681507549</v>
      </c>
      <c r="E14" s="187">
        <v>4.1083433775277891</v>
      </c>
      <c r="F14" s="188">
        <f t="shared" si="3"/>
        <v>-0.77543781249140498</v>
      </c>
      <c r="G14" s="187">
        <v>4.8911242603550296</v>
      </c>
      <c r="H14" s="188">
        <f t="shared" si="3"/>
        <v>0.78278088282724045</v>
      </c>
      <c r="I14" s="187">
        <v>5.7150620638547522</v>
      </c>
      <c r="J14" s="188">
        <f t="shared" si="4"/>
        <v>0.82393780349972268</v>
      </c>
      <c r="K14" s="187"/>
      <c r="L14" s="188"/>
    </row>
    <row r="15" spans="1:13" x14ac:dyDescent="0.25">
      <c r="A15" s="1" t="s">
        <v>87</v>
      </c>
      <c r="B15" s="116" t="s">
        <v>88</v>
      </c>
      <c r="C15" s="187">
        <v>5.606170672978819</v>
      </c>
      <c r="D15" s="188">
        <v>2.8327364569216522</v>
      </c>
      <c r="E15" s="187">
        <v>5.0333040164174729</v>
      </c>
      <c r="F15" s="188">
        <f t="shared" si="3"/>
        <v>-0.57286665656134605</v>
      </c>
      <c r="G15" s="187">
        <v>5.9049370994540711</v>
      </c>
      <c r="H15" s="188">
        <f t="shared" si="3"/>
        <v>0.87163308303659814</v>
      </c>
      <c r="I15" s="187">
        <v>6.1261570106273568</v>
      </c>
      <c r="J15" s="188">
        <f t="shared" si="4"/>
        <v>0.22121991117328577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8.4148579849946401</v>
      </c>
      <c r="D16" s="188">
        <v>3.3445818447526294</v>
      </c>
      <c r="E16" s="187">
        <v>6.3387567424175435</v>
      </c>
      <c r="F16" s="188">
        <f t="shared" si="3"/>
        <v>-2.0761012425770966</v>
      </c>
      <c r="G16" s="187">
        <v>6.7142914171656685</v>
      </c>
      <c r="H16" s="188">
        <f t="shared" si="3"/>
        <v>0.37553467474812496</v>
      </c>
      <c r="I16" s="187">
        <v>6.431723969763472</v>
      </c>
      <c r="J16" s="188">
        <f t="shared" si="4"/>
        <v>-0.28256744740219641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6.9209328254204214</v>
      </c>
      <c r="D17" s="188">
        <v>1.2819376101094164</v>
      </c>
      <c r="E17" s="187">
        <v>4.0842182350787262</v>
      </c>
      <c r="F17" s="188">
        <f t="shared" si="3"/>
        <v>-2.8367145903416953</v>
      </c>
      <c r="G17" s="187">
        <v>4.7806432748538015</v>
      </c>
      <c r="H17" s="188">
        <f t="shared" si="3"/>
        <v>0.69642503977507531</v>
      </c>
      <c r="I17" s="187">
        <v>5.7615249524367043</v>
      </c>
      <c r="J17" s="188">
        <f t="shared" si="4"/>
        <v>0.98088167758290279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6.51228260133992</v>
      </c>
      <c r="D18" s="188">
        <v>1.0584426423385294</v>
      </c>
      <c r="E18" s="187">
        <v>5.9405797936718345</v>
      </c>
      <c r="F18" s="188">
        <f t="shared" si="3"/>
        <v>-0.57170280766808546</v>
      </c>
      <c r="G18" s="187">
        <v>5.9375076235007116</v>
      </c>
      <c r="H18" s="188">
        <f t="shared" si="3"/>
        <v>-3.0721701711229343E-3</v>
      </c>
      <c r="I18" s="187">
        <v>5.9120315111005013</v>
      </c>
      <c r="J18" s="188">
        <f t="shared" si="4"/>
        <v>-2.5476112400210305E-2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6.6308302557789629</v>
      </c>
      <c r="D19" s="188">
        <v>0.4156852835396041</v>
      </c>
      <c r="E19" s="187">
        <v>5.6851358980562949</v>
      </c>
      <c r="F19" s="188">
        <f t="shared" si="3"/>
        <v>-0.94569435772266797</v>
      </c>
      <c r="G19" s="187">
        <v>5.6613178343546657</v>
      </c>
      <c r="H19" s="188">
        <f t="shared" si="3"/>
        <v>-2.38180637016292E-2</v>
      </c>
      <c r="I19" s="187">
        <v>5.7710475684999665</v>
      </c>
      <c r="J19" s="188">
        <f t="shared" si="4"/>
        <v>0.10972973414530074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6.5736137667304018</v>
      </c>
      <c r="D20" s="188">
        <v>0.48849841857913212</v>
      </c>
      <c r="E20" s="187">
        <v>5.73503041946846</v>
      </c>
      <c r="F20" s="188">
        <f t="shared" si="3"/>
        <v>-0.83858334726194173</v>
      </c>
      <c r="G20" s="187">
        <v>5.5345104333868376</v>
      </c>
      <c r="H20" s="188">
        <f t="shared" si="3"/>
        <v>-0.20051998608162247</v>
      </c>
      <c r="I20" s="187">
        <v>5.6369844848163373</v>
      </c>
      <c r="J20" s="188">
        <f t="shared" si="4"/>
        <v>0.10247405142949972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6.2993357337968714</v>
      </c>
      <c r="D21" s="190">
        <v>0.33424128682372611</v>
      </c>
      <c r="E21" s="189">
        <v>5.690650050677232</v>
      </c>
      <c r="F21" s="190">
        <f t="shared" si="3"/>
        <v>-0.60868568311963944</v>
      </c>
      <c r="G21" s="189">
        <v>5.8718126768338967</v>
      </c>
      <c r="H21" s="190">
        <f t="shared" si="3"/>
        <v>0.18116262615666479</v>
      </c>
      <c r="I21" s="189">
        <v>5.8479032839364837</v>
      </c>
      <c r="J21" s="190">
        <f t="shared" si="4"/>
        <v>-2.3909392897413007E-2</v>
      </c>
      <c r="K21" s="189">
        <v>5.7269814650263449</v>
      </c>
      <c r="L21" s="190">
        <v>-2.0274945230065455E-2</v>
      </c>
    </row>
    <row r="22" spans="1:13" ht="6" customHeight="1" x14ac:dyDescent="0.25"/>
    <row r="23" spans="1:13" x14ac:dyDescent="0.25">
      <c r="B23" s="107" t="s">
        <v>57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</row>
    <row r="24" spans="1:13" x14ac:dyDescent="0.25">
      <c r="L24" s="194"/>
    </row>
    <row r="26" spans="1:13" ht="48.75" customHeight="1" thickBot="1" x14ac:dyDescent="0.3">
      <c r="B26" s="276" t="s">
        <v>299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1" t="s">
        <v>99</v>
      </c>
    </row>
    <row r="27" spans="1:13" ht="10.5" customHeight="1" thickBot="1" x14ac:dyDescent="0.3">
      <c r="B27" s="109"/>
      <c r="C27" s="191"/>
      <c r="D27" s="191"/>
      <c r="E27" s="191"/>
      <c r="F27" s="191"/>
      <c r="G27" s="191"/>
      <c r="H27" s="191"/>
      <c r="I27" s="191"/>
      <c r="J27" s="191"/>
      <c r="K27" s="39"/>
      <c r="L27" s="39"/>
      <c r="M27" s="1" t="s">
        <v>100</v>
      </c>
    </row>
    <row r="28" spans="1:13" ht="22.5" thickTop="1" thickBot="1" x14ac:dyDescent="0.3">
      <c r="B28" s="123" t="s">
        <v>101</v>
      </c>
      <c r="C28" s="309" t="s">
        <v>142</v>
      </c>
      <c r="D28" s="310"/>
      <c r="E28" s="310"/>
      <c r="F28" s="310"/>
      <c r="G28" s="310"/>
      <c r="H28" s="310"/>
      <c r="I28" s="310"/>
      <c r="J28" s="310"/>
      <c r="K28" s="310"/>
      <c r="L28" s="310"/>
    </row>
    <row r="29" spans="1:13" ht="22.5" thickTop="1" thickBot="1" x14ac:dyDescent="0.3">
      <c r="B29" s="112"/>
      <c r="C29" s="300">
        <f t="shared" ref="C29" si="6">E29-1</f>
        <v>2022</v>
      </c>
      <c r="D29" s="301"/>
      <c r="E29" s="302">
        <f t="shared" ref="E29" si="7">G29-1</f>
        <v>2023</v>
      </c>
      <c r="F29" s="301"/>
      <c r="G29" s="302">
        <f t="shared" ref="G29" si="8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CONCATENATE("def ",RIGHT(K29,2),"/",RIGHT(I29,2))</f>
        <v>def 26/25</v>
      </c>
    </row>
    <row r="31" spans="1:13" x14ac:dyDescent="0.25">
      <c r="B31" s="116" t="s">
        <v>76</v>
      </c>
      <c r="C31" s="187">
        <v>7.0059634243307709</v>
      </c>
      <c r="D31" s="188">
        <v>-3.775775706104012</v>
      </c>
      <c r="E31" s="187">
        <v>6.62392623983507</v>
      </c>
      <c r="F31" s="188">
        <f t="shared" ref="F31:H43" si="9">IFERROR(E31-C31,"-")</f>
        <v>-0.3820371844957009</v>
      </c>
      <c r="G31" s="187">
        <v>5.7470627171934465</v>
      </c>
      <c r="H31" s="188">
        <f t="shared" si="9"/>
        <v>-0.87686352264162348</v>
      </c>
      <c r="I31" s="187">
        <v>6.202906208718626</v>
      </c>
      <c r="J31" s="188">
        <f t="shared" ref="J31:J43" si="10">IFERROR(I31-G31,"-")</f>
        <v>0.45584349152517945</v>
      </c>
      <c r="K31" s="187">
        <v>5.4818805093046032</v>
      </c>
      <c r="L31" s="188">
        <f>IFERROR(K31-I31,"-")</f>
        <v>-0.72102569941402272</v>
      </c>
    </row>
    <row r="32" spans="1:13" x14ac:dyDescent="0.25">
      <c r="B32" s="116" t="s">
        <v>78</v>
      </c>
      <c r="C32" s="187">
        <v>5.3090469960752742</v>
      </c>
      <c r="D32" s="188">
        <v>-2.9596695814648335</v>
      </c>
      <c r="E32" s="187">
        <v>6.3307474518686293</v>
      </c>
      <c r="F32" s="188">
        <f t="shared" si="9"/>
        <v>1.0217004557933551</v>
      </c>
      <c r="G32" s="187">
        <v>6.0842718259697754</v>
      </c>
      <c r="H32" s="188">
        <f t="shared" si="9"/>
        <v>-0.24647562589885386</v>
      </c>
      <c r="I32" s="187">
        <v>5.8274695001967727</v>
      </c>
      <c r="J32" s="188">
        <f t="shared" si="10"/>
        <v>-0.25680232577300277</v>
      </c>
      <c r="K32" s="187">
        <v>5.8676650366748166</v>
      </c>
      <c r="L32" s="188">
        <f t="shared" ref="L32:L35" si="11">IFERROR(K32-I32,"-")</f>
        <v>4.0195536478043969E-2</v>
      </c>
    </row>
    <row r="33" spans="2:12" x14ac:dyDescent="0.25">
      <c r="B33" s="116" t="s">
        <v>80</v>
      </c>
      <c r="C33" s="187">
        <v>6.2285045817898226</v>
      </c>
      <c r="D33" s="188">
        <v>-8.4059608555949517E-2</v>
      </c>
      <c r="E33" s="187">
        <v>6.7041655784800209</v>
      </c>
      <c r="F33" s="188">
        <f t="shared" si="9"/>
        <v>0.47566099669019835</v>
      </c>
      <c r="G33" s="187">
        <v>6.5040378058264041</v>
      </c>
      <c r="H33" s="188">
        <f t="shared" si="9"/>
        <v>-0.20012777265361681</v>
      </c>
      <c r="I33" s="187">
        <v>6.0318548387096778</v>
      </c>
      <c r="J33" s="188">
        <f t="shared" si="10"/>
        <v>-0.47218296711672636</v>
      </c>
      <c r="K33" s="187">
        <v>5.9409898945194364</v>
      </c>
      <c r="L33" s="188">
        <f t="shared" si="11"/>
        <v>-9.0864944190241381E-2</v>
      </c>
    </row>
    <row r="34" spans="2:12" x14ac:dyDescent="0.25">
      <c r="B34" s="116" t="s">
        <v>82</v>
      </c>
      <c r="C34" s="187">
        <v>5.7304454434000816</v>
      </c>
      <c r="D34" s="188">
        <v>-1.3095658273804203</v>
      </c>
      <c r="E34" s="187">
        <v>6.052169855342977</v>
      </c>
      <c r="F34" s="188">
        <f t="shared" si="9"/>
        <v>0.32172441194289547</v>
      </c>
      <c r="G34" s="187">
        <v>6.9441348108320762</v>
      </c>
      <c r="H34" s="188">
        <f t="shared" si="9"/>
        <v>0.89196495548909915</v>
      </c>
      <c r="I34" s="187">
        <v>5.9644048016005335</v>
      </c>
      <c r="J34" s="188">
        <f t="shared" si="10"/>
        <v>-0.97973000923154263</v>
      </c>
      <c r="K34" s="187">
        <v>5.9121863799283156</v>
      </c>
      <c r="L34" s="188">
        <f t="shared" si="11"/>
        <v>-5.2218421672217907E-2</v>
      </c>
    </row>
    <row r="35" spans="2:12" x14ac:dyDescent="0.25">
      <c r="B35" s="116" t="s">
        <v>84</v>
      </c>
      <c r="C35" s="187">
        <v>5.3908008213552359</v>
      </c>
      <c r="D35" s="188">
        <v>-2.724076768098624</v>
      </c>
      <c r="E35" s="187">
        <v>5.4883446444378876</v>
      </c>
      <c r="F35" s="188">
        <f t="shared" si="9"/>
        <v>9.7543823082651748E-2</v>
      </c>
      <c r="G35" s="187">
        <v>5.520277979462711</v>
      </c>
      <c r="H35" s="188">
        <f t="shared" si="9"/>
        <v>3.1933335024823428E-2</v>
      </c>
      <c r="I35" s="187">
        <v>5.1536542412679776</v>
      </c>
      <c r="J35" s="188">
        <f t="shared" si="10"/>
        <v>-0.36662373819473348</v>
      </c>
      <c r="K35" s="187">
        <v>5.0253617427253934</v>
      </c>
      <c r="L35" s="188">
        <f t="shared" si="11"/>
        <v>-0.12829249854258418</v>
      </c>
    </row>
    <row r="36" spans="2:12" x14ac:dyDescent="0.25">
      <c r="B36" s="116" t="s">
        <v>86</v>
      </c>
      <c r="C36" s="187">
        <v>4.8459616153538585</v>
      </c>
      <c r="D36" s="188">
        <v>0.66257168018868384</v>
      </c>
      <c r="E36" s="187">
        <v>4.0088215024121299</v>
      </c>
      <c r="F36" s="188">
        <f t="shared" si="9"/>
        <v>-0.83714011294172863</v>
      </c>
      <c r="G36" s="187">
        <v>4.7706911430140426</v>
      </c>
      <c r="H36" s="188">
        <f t="shared" si="9"/>
        <v>0.76186964060191276</v>
      </c>
      <c r="I36" s="187">
        <v>5.6576299188945631</v>
      </c>
      <c r="J36" s="188">
        <f t="shared" si="10"/>
        <v>0.8869387758805205</v>
      </c>
      <c r="K36" s="187"/>
      <c r="L36" s="188"/>
    </row>
    <row r="37" spans="2:12" x14ac:dyDescent="0.25">
      <c r="B37" s="116" t="s">
        <v>88</v>
      </c>
      <c r="C37" s="187">
        <v>5.5404870239298951</v>
      </c>
      <c r="D37" s="188">
        <v>3.0823525336912834</v>
      </c>
      <c r="E37" s="187">
        <v>4.9128887798294585</v>
      </c>
      <c r="F37" s="188">
        <f t="shared" si="9"/>
        <v>-0.62759824410043663</v>
      </c>
      <c r="G37" s="187">
        <v>5.9238321927997619</v>
      </c>
      <c r="H37" s="188">
        <f t="shared" si="9"/>
        <v>1.0109434129703034</v>
      </c>
      <c r="I37" s="187">
        <v>6.0779800755754039</v>
      </c>
      <c r="J37" s="188">
        <f t="shared" si="10"/>
        <v>0.15414788277564195</v>
      </c>
      <c r="K37" s="187"/>
      <c r="L37" s="188"/>
    </row>
    <row r="38" spans="2:12" x14ac:dyDescent="0.25">
      <c r="B38" s="116" t="s">
        <v>90</v>
      </c>
      <c r="C38" s="187">
        <v>8.4287738188000283</v>
      </c>
      <c r="D38" s="188">
        <v>3.4227678127940226</v>
      </c>
      <c r="E38" s="187">
        <v>6.2301963439404195</v>
      </c>
      <c r="F38" s="188">
        <f t="shared" si="9"/>
        <v>-2.1985774748596087</v>
      </c>
      <c r="G38" s="187">
        <v>6.8219171814230153</v>
      </c>
      <c r="H38" s="188">
        <f t="shared" si="9"/>
        <v>0.59172083748259574</v>
      </c>
      <c r="I38" s="187">
        <v>6.7272516607446313</v>
      </c>
      <c r="J38" s="188">
        <f t="shared" si="10"/>
        <v>-9.4665520678383963E-2</v>
      </c>
      <c r="K38" s="187"/>
      <c r="L38" s="188"/>
    </row>
    <row r="39" spans="2:12" x14ac:dyDescent="0.25">
      <c r="B39" s="116" t="s">
        <v>92</v>
      </c>
      <c r="C39" s="187">
        <v>6.9837580237307915</v>
      </c>
      <c r="D39" s="188">
        <v>1.681317698354075</v>
      </c>
      <c r="E39" s="187">
        <v>4.0259542951193268</v>
      </c>
      <c r="F39" s="188">
        <f t="shared" si="9"/>
        <v>-2.9578037286114647</v>
      </c>
      <c r="G39" s="187">
        <v>4.5044354552551278</v>
      </c>
      <c r="H39" s="188">
        <f t="shared" si="9"/>
        <v>0.478481160135801</v>
      </c>
      <c r="I39" s="187">
        <v>5.6992299842285927</v>
      </c>
      <c r="J39" s="188">
        <f t="shared" si="10"/>
        <v>1.1947945289734649</v>
      </c>
      <c r="K39" s="187"/>
      <c r="L39" s="188"/>
    </row>
    <row r="40" spans="2:12" x14ac:dyDescent="0.25">
      <c r="B40" s="116" t="s">
        <v>94</v>
      </c>
      <c r="C40" s="187">
        <v>6.5610728524827833</v>
      </c>
      <c r="D40" s="188">
        <v>1.3508106737166674</v>
      </c>
      <c r="E40" s="187">
        <v>5.9226381894302529</v>
      </c>
      <c r="F40" s="188">
        <f t="shared" si="9"/>
        <v>-0.63843466305253038</v>
      </c>
      <c r="G40" s="187">
        <v>6.0487654320987652</v>
      </c>
      <c r="H40" s="188">
        <f t="shared" si="9"/>
        <v>0.12612724266851227</v>
      </c>
      <c r="I40" s="187">
        <v>6.0889104188403635</v>
      </c>
      <c r="J40" s="188">
        <f t="shared" si="10"/>
        <v>4.0144986741598387E-2</v>
      </c>
      <c r="K40" s="187"/>
      <c r="L40" s="188"/>
    </row>
    <row r="41" spans="2:12" x14ac:dyDescent="0.25">
      <c r="B41" s="116" t="s">
        <v>96</v>
      </c>
      <c r="C41" s="187">
        <v>6.6006127974918058</v>
      </c>
      <c r="D41" s="188">
        <v>0.32898242668544952</v>
      </c>
      <c r="E41" s="187">
        <v>5.5950314786455673</v>
      </c>
      <c r="F41" s="188">
        <f t="shared" si="9"/>
        <v>-1.0055813188462386</v>
      </c>
      <c r="G41" s="187">
        <v>5.8603922861381239</v>
      </c>
      <c r="H41" s="188">
        <f t="shared" si="9"/>
        <v>0.26536080749255664</v>
      </c>
      <c r="I41" s="187">
        <v>5.7515645586297763</v>
      </c>
      <c r="J41" s="188">
        <f t="shared" si="10"/>
        <v>-0.10882772750834757</v>
      </c>
      <c r="K41" s="187"/>
      <c r="L41" s="188"/>
    </row>
    <row r="42" spans="2:12" x14ac:dyDescent="0.25">
      <c r="B42" s="116" t="s">
        <v>98</v>
      </c>
      <c r="C42" s="187">
        <v>6.5766062602965407</v>
      </c>
      <c r="D42" s="188">
        <v>0.76585642618904259</v>
      </c>
      <c r="E42" s="187">
        <v>5.6649794097460537</v>
      </c>
      <c r="F42" s="188">
        <f t="shared" si="9"/>
        <v>-0.91162685055048698</v>
      </c>
      <c r="G42" s="187">
        <v>5.6246090534979425</v>
      </c>
      <c r="H42" s="188">
        <f t="shared" si="9"/>
        <v>-4.037035624811125E-2</v>
      </c>
      <c r="I42" s="187">
        <v>5.5397694760075202</v>
      </c>
      <c r="J42" s="188">
        <f t="shared" si="10"/>
        <v>-8.4839577490422258E-2</v>
      </c>
      <c r="K42" s="187"/>
      <c r="L42" s="188"/>
    </row>
    <row r="43" spans="2:12" ht="15.75" x14ac:dyDescent="0.25">
      <c r="B43" s="119" t="s">
        <v>32</v>
      </c>
      <c r="C43" s="189">
        <v>6.252011909713282</v>
      </c>
      <c r="D43" s="190">
        <v>0.42729407675617104</v>
      </c>
      <c r="E43" s="189">
        <v>5.6313323501386794</v>
      </c>
      <c r="F43" s="190">
        <f t="shared" si="9"/>
        <v>-0.62067955957460264</v>
      </c>
      <c r="G43" s="189">
        <v>5.9333803074192959</v>
      </c>
      <c r="H43" s="190">
        <f t="shared" si="9"/>
        <v>0.30204795728061651</v>
      </c>
      <c r="I43" s="189">
        <v>5.8933223304175604</v>
      </c>
      <c r="J43" s="190">
        <f t="shared" si="10"/>
        <v>-4.0057977001735523E-2</v>
      </c>
      <c r="K43" s="189">
        <v>5.6510791366906474</v>
      </c>
      <c r="L43" s="190">
        <v>-0.16442888469972683</v>
      </c>
    </row>
    <row r="44" spans="2:12" ht="6" customHeight="1" x14ac:dyDescent="0.25"/>
    <row r="45" spans="2:12" x14ac:dyDescent="0.25">
      <c r="B45" s="107" t="s">
        <v>57</v>
      </c>
      <c r="C45" s="193"/>
      <c r="D45" s="193"/>
      <c r="E45" s="193"/>
      <c r="F45" s="193"/>
      <c r="G45" s="193"/>
      <c r="H45" s="193"/>
      <c r="I45" s="193"/>
      <c r="J45" s="193"/>
      <c r="K45" s="193"/>
      <c r="L45" s="193"/>
    </row>
  </sheetData>
  <mergeCells count="14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ADF9D-D908-432B-B4FC-3C0AC184DFCB}">
  <sheetPr>
    <tabColor rgb="FF7030A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0DA40-A5FA-4E5A-AF70-9DE2445020E3}">
  <sheetPr>
    <tabColor rgb="FFAC75D5"/>
  </sheetPr>
  <dimension ref="A1:AA48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3" width="15.85546875" bestFit="1" customWidth="1"/>
    <col min="11" max="11" width="14.7109375" bestFit="1" customWidth="1"/>
    <col min="13" max="13" width="14.85546875" customWidth="1"/>
  </cols>
  <sheetData>
    <row r="1" spans="1:14" ht="18.75" x14ac:dyDescent="0.3">
      <c r="C1" s="81"/>
      <c r="D1" s="195"/>
    </row>
    <row r="2" spans="1:14" ht="18.75" x14ac:dyDescent="0.3">
      <c r="D2" s="195"/>
    </row>
    <row r="4" spans="1:14" ht="48.75" customHeight="1" thickBot="1" x14ac:dyDescent="0.3">
      <c r="B4" s="276" t="s">
        <v>300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  <c r="N4" s="1" t="s">
        <v>154</v>
      </c>
    </row>
    <row r="5" spans="1:14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N5" s="1" t="s">
        <v>155</v>
      </c>
    </row>
    <row r="6" spans="1:14" ht="22.5" thickTop="1" thickBot="1" x14ac:dyDescent="0.3">
      <c r="B6" s="112"/>
      <c r="C6" s="298" t="s">
        <v>156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4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4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CONCATENATE("var ",RIGHT(K7,2),"/",RIGHT(I7,2))</f>
        <v>var 26/25</v>
      </c>
    </row>
    <row r="9" spans="1:14" x14ac:dyDescent="0.25">
      <c r="A9" s="1" t="s">
        <v>75</v>
      </c>
      <c r="B9" s="116" t="s">
        <v>76</v>
      </c>
      <c r="C9" s="196">
        <v>0.49990000000000001</v>
      </c>
      <c r="D9" s="118">
        <v>3.3812445223488163</v>
      </c>
      <c r="E9" s="196">
        <v>0.84950000000000003</v>
      </c>
      <c r="F9" s="118">
        <f t="shared" ref="F9:J21" si="3">IFERROR(E9/C9-1,"-")</f>
        <v>0.69933986797359471</v>
      </c>
      <c r="G9" s="196">
        <v>0.63280000000000003</v>
      </c>
      <c r="H9" s="118">
        <f t="shared" si="3"/>
        <v>-0.25509123013537371</v>
      </c>
      <c r="I9" s="196">
        <v>0.63329999999999997</v>
      </c>
      <c r="J9" s="118">
        <f t="shared" si="3"/>
        <v>7.9013906447533699E-4</v>
      </c>
      <c r="K9" s="196">
        <v>0.64800000000000002</v>
      </c>
      <c r="L9" s="118">
        <f t="shared" ref="L9:L13" si="4">IFERROR(K9/I9-1,"-")</f>
        <v>2.3211747986736198E-2</v>
      </c>
    </row>
    <row r="10" spans="1:14" x14ac:dyDescent="0.25">
      <c r="A10" s="1" t="s">
        <v>77</v>
      </c>
      <c r="B10" s="116" t="s">
        <v>78</v>
      </c>
      <c r="C10" s="196">
        <v>0.44229999999999997</v>
      </c>
      <c r="D10" s="118">
        <v>2.4964426877470354</v>
      </c>
      <c r="E10" s="196">
        <v>0.91339999999999999</v>
      </c>
      <c r="F10" s="118">
        <f t="shared" si="3"/>
        <v>1.0651141758987115</v>
      </c>
      <c r="G10" s="196">
        <v>1.1008</v>
      </c>
      <c r="H10" s="118">
        <f t="shared" si="3"/>
        <v>0.20516750602145839</v>
      </c>
      <c r="I10" s="196">
        <v>0.71120000000000005</v>
      </c>
      <c r="J10" s="118">
        <f t="shared" si="3"/>
        <v>-0.35392441860465107</v>
      </c>
      <c r="K10" s="196">
        <v>0.73629999999999995</v>
      </c>
      <c r="L10" s="118">
        <f t="shared" si="4"/>
        <v>3.5292463442069488E-2</v>
      </c>
    </row>
    <row r="11" spans="1:14" x14ac:dyDescent="0.25">
      <c r="A11" s="1" t="s">
        <v>79</v>
      </c>
      <c r="B11" s="116" t="s">
        <v>80</v>
      </c>
      <c r="C11" s="196">
        <v>0.48359999999999997</v>
      </c>
      <c r="D11" s="118">
        <v>1.8530973451327433</v>
      </c>
      <c r="E11" s="196">
        <v>0.76170000000000004</v>
      </c>
      <c r="F11" s="118">
        <f t="shared" si="3"/>
        <v>0.57506203473945416</v>
      </c>
      <c r="G11" s="196">
        <v>0.96689999999999998</v>
      </c>
      <c r="H11" s="118">
        <f t="shared" si="3"/>
        <v>0.26939740055139816</v>
      </c>
      <c r="I11" s="196">
        <v>0.65859999999999996</v>
      </c>
      <c r="J11" s="118">
        <f t="shared" si="3"/>
        <v>-0.318854069707312</v>
      </c>
      <c r="K11" s="196">
        <v>0.69769999999999999</v>
      </c>
      <c r="L11" s="118">
        <f t="shared" si="4"/>
        <v>5.936835712116606E-2</v>
      </c>
    </row>
    <row r="12" spans="1:14" x14ac:dyDescent="0.25">
      <c r="A12" s="1" t="s">
        <v>81</v>
      </c>
      <c r="B12" s="116" t="s">
        <v>82</v>
      </c>
      <c r="C12" s="196">
        <v>0.55730000000000002</v>
      </c>
      <c r="D12" s="118">
        <v>1.3524693963697763</v>
      </c>
      <c r="E12" s="196">
        <v>0.52239999999999998</v>
      </c>
      <c r="F12" s="118">
        <f t="shared" si="3"/>
        <v>-6.2623362641306413E-2</v>
      </c>
      <c r="G12" s="196">
        <v>0.9487000000000001</v>
      </c>
      <c r="H12" s="118">
        <f t="shared" si="3"/>
        <v>0.81604134762634017</v>
      </c>
      <c r="I12" s="196">
        <v>0.62470000000000003</v>
      </c>
      <c r="J12" s="118">
        <f t="shared" si="3"/>
        <v>-0.34151997470222417</v>
      </c>
      <c r="K12" s="196">
        <v>0.65839999999999999</v>
      </c>
      <c r="L12" s="118">
        <f t="shared" si="4"/>
        <v>5.3945894029133967E-2</v>
      </c>
    </row>
    <row r="13" spans="1:14" x14ac:dyDescent="0.25">
      <c r="A13" s="1" t="s">
        <v>83</v>
      </c>
      <c r="B13" s="116" t="s">
        <v>84</v>
      </c>
      <c r="C13" s="196">
        <v>0.48409999999999997</v>
      </c>
      <c r="D13" s="118">
        <v>0.56464124111182912</v>
      </c>
      <c r="E13" s="196">
        <v>0.31019999999999998</v>
      </c>
      <c r="F13" s="118">
        <f t="shared" si="3"/>
        <v>-0.35922330097087385</v>
      </c>
      <c r="G13" s="196">
        <v>0.93459999999999999</v>
      </c>
      <c r="H13" s="118">
        <f t="shared" si="3"/>
        <v>2.0128949065119279</v>
      </c>
      <c r="I13" s="196">
        <v>0.59389999999999998</v>
      </c>
      <c r="J13" s="118">
        <f t="shared" si="3"/>
        <v>-0.36454098009843783</v>
      </c>
      <c r="K13" s="196">
        <v>0.55409999999999993</v>
      </c>
      <c r="L13" s="118">
        <f t="shared" si="4"/>
        <v>-6.7014648930796561E-2</v>
      </c>
    </row>
    <row r="14" spans="1:14" x14ac:dyDescent="0.25">
      <c r="A14" s="1" t="s">
        <v>85</v>
      </c>
      <c r="B14" s="116" t="s">
        <v>86</v>
      </c>
      <c r="C14" s="196">
        <v>0.37180000000000002</v>
      </c>
      <c r="D14" s="118">
        <v>1.8956386292834897</v>
      </c>
      <c r="E14" s="196">
        <v>0.4783</v>
      </c>
      <c r="F14" s="118">
        <f t="shared" si="3"/>
        <v>0.28644432490586325</v>
      </c>
      <c r="G14" s="196">
        <v>0.60770000000000002</v>
      </c>
      <c r="H14" s="118">
        <f t="shared" si="3"/>
        <v>0.27054150114990594</v>
      </c>
      <c r="I14" s="196">
        <v>0.66830000000000001</v>
      </c>
      <c r="J14" s="118">
        <f t="shared" si="3"/>
        <v>9.9720256705611243E-2</v>
      </c>
      <c r="K14" s="196"/>
      <c r="L14" s="118"/>
    </row>
    <row r="15" spans="1:14" x14ac:dyDescent="0.25">
      <c r="A15" s="1" t="s">
        <v>87</v>
      </c>
      <c r="B15" s="116" t="s">
        <v>88</v>
      </c>
      <c r="C15" s="196">
        <v>0.97129999999999994</v>
      </c>
      <c r="D15" s="118">
        <v>18.504016064257026</v>
      </c>
      <c r="E15" s="196">
        <v>0.64760000000000006</v>
      </c>
      <c r="F15" s="118">
        <f t="shared" si="3"/>
        <v>-0.33326469679810555</v>
      </c>
      <c r="G15" s="196">
        <v>0.74549999999999994</v>
      </c>
      <c r="H15" s="118">
        <f t="shared" si="3"/>
        <v>0.15117356392835068</v>
      </c>
      <c r="I15" s="196">
        <v>0.74930000000000008</v>
      </c>
      <c r="J15" s="118">
        <f t="shared" si="3"/>
        <v>5.0972501676729287E-3</v>
      </c>
      <c r="K15" s="196"/>
      <c r="L15" s="118"/>
    </row>
    <row r="16" spans="1:14" x14ac:dyDescent="0.25">
      <c r="A16" s="1" t="s">
        <v>89</v>
      </c>
      <c r="B16" s="116" t="s">
        <v>90</v>
      </c>
      <c r="C16" s="196">
        <v>0.88819999999999988</v>
      </c>
      <c r="D16" s="118">
        <v>2.6017842660178419</v>
      </c>
      <c r="E16" s="196">
        <v>0.54079999999999995</v>
      </c>
      <c r="F16" s="118">
        <f t="shared" si="3"/>
        <v>-0.39112812429632959</v>
      </c>
      <c r="G16" s="196">
        <v>1.26</v>
      </c>
      <c r="H16" s="118">
        <f t="shared" si="3"/>
        <v>1.329881656804734</v>
      </c>
      <c r="I16" s="196">
        <v>0.73730000000000007</v>
      </c>
      <c r="J16" s="118">
        <f t="shared" si="3"/>
        <v>-0.41484126984126979</v>
      </c>
      <c r="K16" s="196"/>
      <c r="L16" s="118"/>
    </row>
    <row r="17" spans="1:27" x14ac:dyDescent="0.25">
      <c r="A17" s="1" t="s">
        <v>91</v>
      </c>
      <c r="B17" s="116" t="s">
        <v>92</v>
      </c>
      <c r="C17" s="196">
        <v>0.54430000000000001</v>
      </c>
      <c r="D17" s="118">
        <v>0.4810884353741498</v>
      </c>
      <c r="E17" s="196">
        <v>0.52170000000000005</v>
      </c>
      <c r="F17" s="118">
        <f t="shared" si="3"/>
        <v>-4.1521219915487739E-2</v>
      </c>
      <c r="G17" s="196">
        <v>0.63280000000000003</v>
      </c>
      <c r="H17" s="118">
        <f t="shared" si="3"/>
        <v>0.21295763848955329</v>
      </c>
      <c r="I17" s="196">
        <v>0.56859999999999999</v>
      </c>
      <c r="J17" s="118">
        <f t="shared" si="3"/>
        <v>-0.10145385587863465</v>
      </c>
      <c r="K17" s="196"/>
      <c r="L17" s="118"/>
    </row>
    <row r="18" spans="1:27" x14ac:dyDescent="0.25">
      <c r="A18" s="1" t="s">
        <v>93</v>
      </c>
      <c r="B18" s="116" t="s">
        <v>94</v>
      </c>
      <c r="C18" s="196">
        <v>0.68049999999999999</v>
      </c>
      <c r="D18" s="118">
        <v>0.21085409252669018</v>
      </c>
      <c r="E18" s="196">
        <v>0.77760000000000007</v>
      </c>
      <c r="F18" s="118">
        <f t="shared" si="3"/>
        <v>0.14268919911829547</v>
      </c>
      <c r="G18" s="196">
        <v>1.0205</v>
      </c>
      <c r="H18" s="118">
        <f t="shared" si="3"/>
        <v>0.31237139917695456</v>
      </c>
      <c r="I18" s="196">
        <v>0.69230000000000003</v>
      </c>
      <c r="J18" s="118">
        <f t="shared" si="3"/>
        <v>-0.3216070553650171</v>
      </c>
      <c r="K18" s="196"/>
      <c r="L18" s="118"/>
      <c r="Z18" s="197"/>
    </row>
    <row r="19" spans="1:27" x14ac:dyDescent="0.25">
      <c r="A19" s="1" t="s">
        <v>95</v>
      </c>
      <c r="B19" s="116" t="s">
        <v>96</v>
      </c>
      <c r="C19" s="196">
        <v>0.70840000000000003</v>
      </c>
      <c r="D19" s="118">
        <v>0.20292069960944148</v>
      </c>
      <c r="E19" s="196">
        <v>0.54949999999999999</v>
      </c>
      <c r="F19" s="118">
        <f t="shared" si="3"/>
        <v>-0.22430830039525695</v>
      </c>
      <c r="G19" s="196">
        <v>0.6470999999999999</v>
      </c>
      <c r="H19" s="118">
        <f t="shared" si="3"/>
        <v>0.17761601455868958</v>
      </c>
      <c r="I19" s="196">
        <v>0.62819999999999998</v>
      </c>
      <c r="J19" s="118">
        <f t="shared" si="3"/>
        <v>-2.9207232267037475E-2</v>
      </c>
      <c r="K19" s="196"/>
      <c r="L19" s="118"/>
      <c r="Z19" s="197"/>
      <c r="AA19" s="197"/>
    </row>
    <row r="20" spans="1:27" x14ac:dyDescent="0.25">
      <c r="A20" s="1" t="s">
        <v>97</v>
      </c>
      <c r="B20" s="116" t="s">
        <v>98</v>
      </c>
      <c r="C20" s="196">
        <v>0.65639999999999998</v>
      </c>
      <c r="D20" s="118">
        <v>0.60685434516523862</v>
      </c>
      <c r="E20" s="196">
        <v>0.50659999999999994</v>
      </c>
      <c r="F20" s="118">
        <f t="shared" si="3"/>
        <v>-0.22821450335161497</v>
      </c>
      <c r="G20" s="196">
        <v>0.60240000000000005</v>
      </c>
      <c r="H20" s="118">
        <f t="shared" si="3"/>
        <v>0.18910382945124371</v>
      </c>
      <c r="I20" s="196">
        <v>0.59409999999999996</v>
      </c>
      <c r="J20" s="118">
        <f t="shared" si="3"/>
        <v>-1.3778220451527323E-2</v>
      </c>
      <c r="K20" s="196"/>
      <c r="L20" s="118"/>
      <c r="M20" s="125"/>
    </row>
    <row r="21" spans="1:27" ht="15.75" x14ac:dyDescent="0.25">
      <c r="A21" s="1" t="s">
        <v>0</v>
      </c>
      <c r="B21" s="119" t="s">
        <v>32</v>
      </c>
      <c r="C21" s="198">
        <v>0.60938004840462912</v>
      </c>
      <c r="D21" s="121">
        <v>1.1291204446777203</v>
      </c>
      <c r="E21" s="198">
        <v>0.61609450810074784</v>
      </c>
      <c r="F21" s="121">
        <f t="shared" si="3"/>
        <v>1.1018509243447161E-2</v>
      </c>
      <c r="G21" s="198">
        <v>0.84038066713662607</v>
      </c>
      <c r="H21" s="121">
        <f t="shared" si="3"/>
        <v>0.36404505491745343</v>
      </c>
      <c r="I21" s="198">
        <v>0.65487464685073948</v>
      </c>
      <c r="J21" s="121">
        <f t="shared" si="3"/>
        <v>-0.22074046624364774</v>
      </c>
      <c r="K21" s="198">
        <v>0.65736601371035863</v>
      </c>
      <c r="L21" s="121">
        <v>2.2103365736024116E-2</v>
      </c>
      <c r="M21" s="311"/>
    </row>
    <row r="22" spans="1:27" ht="6" customHeight="1" x14ac:dyDescent="0.25">
      <c r="M22" s="311"/>
    </row>
    <row r="23" spans="1:2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311"/>
    </row>
    <row r="24" spans="1:27" x14ac:dyDescent="0.25">
      <c r="C24" s="199"/>
      <c r="I24" s="199"/>
      <c r="K24" s="199"/>
      <c r="L24" s="118"/>
      <c r="M24" s="311"/>
    </row>
    <row r="26" spans="1:27" ht="21.75" customHeight="1" thickBot="1" x14ac:dyDescent="0.3">
      <c r="B26" s="276" t="s">
        <v>301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N26" s="1" t="s">
        <v>157</v>
      </c>
    </row>
    <row r="27" spans="1:27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N27" s="1" t="s">
        <v>158</v>
      </c>
    </row>
    <row r="28" spans="1:27" ht="22.5" thickTop="1" thickBot="1" x14ac:dyDescent="0.3">
      <c r="B28" s="112"/>
      <c r="C28" s="298" t="s">
        <v>62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27" ht="22.5" thickTop="1" thickBot="1" x14ac:dyDescent="0.3">
      <c r="B29" s="112"/>
      <c r="C29" s="300">
        <f t="shared" ref="C29" si="5">E29-1</f>
        <v>2022</v>
      </c>
      <c r="D29" s="301"/>
      <c r="E29" s="302">
        <f t="shared" ref="E29" si="6">G29-1</f>
        <v>2023</v>
      </c>
      <c r="F29" s="301"/>
      <c r="G29" s="302">
        <f t="shared" ref="G29" si="7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27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27" x14ac:dyDescent="0.25">
      <c r="B31" s="116" t="s">
        <v>76</v>
      </c>
      <c r="C31" s="196">
        <v>0.44159999999999999</v>
      </c>
      <c r="D31" s="118">
        <v>2.2590405904059039</v>
      </c>
      <c r="E31" s="196">
        <v>0.96609999999999996</v>
      </c>
      <c r="F31" s="118">
        <f t="shared" ref="F31:H43" si="8">IFERROR(E31/C31-1,"-")</f>
        <v>1.1877264492753623</v>
      </c>
      <c r="G31" s="196">
        <v>0.58020000000000005</v>
      </c>
      <c r="H31" s="118">
        <f t="shared" si="8"/>
        <v>-0.39944105165096777</v>
      </c>
      <c r="I31" s="196">
        <v>0.58020000000000005</v>
      </c>
      <c r="J31" s="118">
        <f t="shared" ref="J31:J43" si="9">IFERROR(I31/G31-1,"-")</f>
        <v>0</v>
      </c>
      <c r="K31" s="196">
        <v>0.59939999999999993</v>
      </c>
      <c r="L31" s="118">
        <f t="shared" ref="L31:L35" si="10">IFERROR(K31/I31-1,"-")</f>
        <v>3.3092037228541704E-2</v>
      </c>
    </row>
    <row r="32" spans="1:27" x14ac:dyDescent="0.25">
      <c r="B32" s="116" t="s">
        <v>78</v>
      </c>
      <c r="C32" s="196">
        <v>0.4879</v>
      </c>
      <c r="D32" s="118">
        <v>2.2591850367401469</v>
      </c>
      <c r="E32" s="196">
        <v>1.0339</v>
      </c>
      <c r="F32" s="118">
        <f t="shared" si="8"/>
        <v>1.1190817790530847</v>
      </c>
      <c r="G32" s="196">
        <v>1.1288</v>
      </c>
      <c r="H32" s="118">
        <f t="shared" si="8"/>
        <v>9.1788374117419469E-2</v>
      </c>
      <c r="I32" s="196">
        <v>0.67519999999999991</v>
      </c>
      <c r="J32" s="118">
        <f t="shared" si="9"/>
        <v>-0.40184266477675412</v>
      </c>
      <c r="K32" s="196">
        <v>0.70040000000000002</v>
      </c>
      <c r="L32" s="118">
        <f t="shared" si="10"/>
        <v>3.7322274881516737E-2</v>
      </c>
    </row>
    <row r="33" spans="2:12" x14ac:dyDescent="0.25">
      <c r="B33" s="116" t="s">
        <v>80</v>
      </c>
      <c r="C33" s="196">
        <v>0.53369999999999995</v>
      </c>
      <c r="D33" s="118">
        <v>1.64863523573201</v>
      </c>
      <c r="E33" s="196">
        <v>0.85769999999999991</v>
      </c>
      <c r="F33" s="118">
        <f t="shared" si="8"/>
        <v>0.60708263069139967</v>
      </c>
      <c r="G33" s="196">
        <v>0.97239999999999993</v>
      </c>
      <c r="H33" s="118">
        <f t="shared" si="8"/>
        <v>0.13372974233414947</v>
      </c>
      <c r="I33" s="196">
        <v>0.61609999999999998</v>
      </c>
      <c r="J33" s="118">
        <f t="shared" si="9"/>
        <v>-0.36641299876593991</v>
      </c>
      <c r="K33" s="196">
        <v>0.66349999999999998</v>
      </c>
      <c r="L33" s="118">
        <f t="shared" si="10"/>
        <v>7.6935562408699809E-2</v>
      </c>
    </row>
    <row r="34" spans="2:12" x14ac:dyDescent="0.25">
      <c r="B34" s="116" t="s">
        <v>82</v>
      </c>
      <c r="C34" s="196">
        <v>0.60509999999999997</v>
      </c>
      <c r="D34" s="118">
        <v>1.1449840482098543</v>
      </c>
      <c r="E34" s="196">
        <v>0.55969999999999998</v>
      </c>
      <c r="F34" s="118">
        <f t="shared" si="8"/>
        <v>-7.5028920839530611E-2</v>
      </c>
      <c r="G34" s="196">
        <v>0.97870000000000001</v>
      </c>
      <c r="H34" s="118">
        <f t="shared" si="8"/>
        <v>0.74861532964087907</v>
      </c>
      <c r="I34" s="196">
        <v>0.60899999999999999</v>
      </c>
      <c r="J34" s="118">
        <f t="shared" si="9"/>
        <v>-0.37774598957801164</v>
      </c>
      <c r="K34" s="196">
        <v>0.65090000000000003</v>
      </c>
      <c r="L34" s="118">
        <f t="shared" si="10"/>
        <v>6.8801313628899852E-2</v>
      </c>
    </row>
    <row r="35" spans="2:12" x14ac:dyDescent="0.25">
      <c r="B35" s="116" t="s">
        <v>84</v>
      </c>
      <c r="C35" s="196">
        <v>0.54820000000000002</v>
      </c>
      <c r="D35" s="118">
        <v>0.4552694451818422</v>
      </c>
      <c r="E35" s="196">
        <v>0.33560000000000001</v>
      </c>
      <c r="F35" s="118">
        <f t="shared" si="8"/>
        <v>-0.3878146661802262</v>
      </c>
      <c r="G35" s="196">
        <v>0.95189999999999997</v>
      </c>
      <c r="H35" s="118">
        <f t="shared" si="8"/>
        <v>1.8364123957091776</v>
      </c>
      <c r="I35" s="196">
        <v>0.5786</v>
      </c>
      <c r="J35" s="118">
        <f t="shared" si="9"/>
        <v>-0.39216304233637989</v>
      </c>
      <c r="K35" s="196">
        <v>0.52070000000000005</v>
      </c>
      <c r="L35" s="118">
        <f t="shared" si="10"/>
        <v>-0.10006913238852388</v>
      </c>
    </row>
    <row r="36" spans="2:12" x14ac:dyDescent="0.25">
      <c r="B36" s="116" t="s">
        <v>86</v>
      </c>
      <c r="C36" s="196">
        <v>0.41840000000000005</v>
      </c>
      <c r="D36" s="118">
        <v>1.7346405228758175</v>
      </c>
      <c r="E36" s="196">
        <v>0.54220000000000002</v>
      </c>
      <c r="F36" s="118">
        <f t="shared" si="8"/>
        <v>0.29588910133843194</v>
      </c>
      <c r="G36" s="196">
        <v>0.56200000000000006</v>
      </c>
      <c r="H36" s="118">
        <f t="shared" si="8"/>
        <v>3.6517890077462312E-2</v>
      </c>
      <c r="I36" s="196">
        <v>0.64129999999999998</v>
      </c>
      <c r="J36" s="118">
        <f t="shared" si="9"/>
        <v>0.14110320284697497</v>
      </c>
      <c r="K36" s="196"/>
      <c r="L36" s="118"/>
    </row>
    <row r="37" spans="2:12" x14ac:dyDescent="0.25">
      <c r="B37" s="116" t="s">
        <v>88</v>
      </c>
      <c r="C37" s="196">
        <v>1.0985</v>
      </c>
      <c r="D37" s="118">
        <v>20.497064579256357</v>
      </c>
      <c r="E37" s="196">
        <v>0.72239999999999993</v>
      </c>
      <c r="F37" s="118">
        <f t="shared" si="8"/>
        <v>-0.34237596722803831</v>
      </c>
      <c r="G37" s="196">
        <v>0.71239999999999992</v>
      </c>
      <c r="H37" s="118">
        <f t="shared" si="8"/>
        <v>-1.3842746400885897E-2</v>
      </c>
      <c r="I37" s="196">
        <v>0.72870000000000001</v>
      </c>
      <c r="J37" s="118">
        <f t="shared" si="9"/>
        <v>2.2880404267265675E-2</v>
      </c>
      <c r="K37" s="196"/>
      <c r="L37" s="118"/>
    </row>
    <row r="38" spans="2:12" x14ac:dyDescent="0.25">
      <c r="B38" s="116" t="s">
        <v>90</v>
      </c>
      <c r="C38" s="196">
        <v>0.99390000000000001</v>
      </c>
      <c r="D38" s="118">
        <v>2.4788239411970596</v>
      </c>
      <c r="E38" s="196">
        <v>0.58109999999999995</v>
      </c>
      <c r="F38" s="118">
        <f t="shared" si="8"/>
        <v>-0.41533353456082112</v>
      </c>
      <c r="G38" s="196">
        <v>1.3337000000000001</v>
      </c>
      <c r="H38" s="118">
        <f t="shared" si="8"/>
        <v>1.2951299260024096</v>
      </c>
      <c r="I38" s="196">
        <v>0.71739999999999993</v>
      </c>
      <c r="J38" s="118">
        <f t="shared" si="9"/>
        <v>-0.46209792307115549</v>
      </c>
      <c r="K38" s="196"/>
      <c r="L38" s="118"/>
    </row>
    <row r="39" spans="2:12" x14ac:dyDescent="0.25">
      <c r="B39" s="116" t="s">
        <v>92</v>
      </c>
      <c r="C39" s="196">
        <v>0.61980000000000002</v>
      </c>
      <c r="D39" s="118">
        <v>0.67242309767943853</v>
      </c>
      <c r="E39" s="196">
        <v>0.59279999999999999</v>
      </c>
      <c r="F39" s="118">
        <f t="shared" si="8"/>
        <v>-4.3562439496611871E-2</v>
      </c>
      <c r="G39" s="196">
        <v>0.5867</v>
      </c>
      <c r="H39" s="118">
        <f t="shared" si="8"/>
        <v>-1.0290148448043213E-2</v>
      </c>
      <c r="I39" s="196">
        <v>0.52290000000000003</v>
      </c>
      <c r="J39" s="118">
        <f t="shared" si="9"/>
        <v>-0.10874382137378558</v>
      </c>
      <c r="K39" s="196"/>
      <c r="L39" s="118"/>
    </row>
    <row r="40" spans="2:12" x14ac:dyDescent="0.25">
      <c r="B40" s="116" t="s">
        <v>94</v>
      </c>
      <c r="C40" s="196">
        <v>0.75599999999999989</v>
      </c>
      <c r="D40" s="118">
        <v>0.39175257731958735</v>
      </c>
      <c r="E40" s="196">
        <v>0.88049999999999995</v>
      </c>
      <c r="F40" s="118">
        <f t="shared" si="8"/>
        <v>0.16468253968253976</v>
      </c>
      <c r="G40" s="196">
        <v>1.0493999999999999</v>
      </c>
      <c r="H40" s="118">
        <f t="shared" si="8"/>
        <v>0.19182282793867111</v>
      </c>
      <c r="I40" s="196">
        <v>0.67299999999999993</v>
      </c>
      <c r="J40" s="118">
        <f t="shared" si="9"/>
        <v>-0.35868115113398136</v>
      </c>
      <c r="K40" s="196"/>
      <c r="L40" s="118"/>
    </row>
    <row r="41" spans="2:12" x14ac:dyDescent="0.25">
      <c r="B41" s="116" t="s">
        <v>96</v>
      </c>
      <c r="C41" s="196">
        <v>0.79949999999999999</v>
      </c>
      <c r="D41" s="118">
        <v>0.44889452700253729</v>
      </c>
      <c r="E41" s="196">
        <v>0.61299999999999999</v>
      </c>
      <c r="F41" s="118">
        <f t="shared" si="8"/>
        <v>-0.23327079424640396</v>
      </c>
      <c r="G41" s="196">
        <v>0.60530000000000006</v>
      </c>
      <c r="H41" s="118">
        <f t="shared" si="8"/>
        <v>-1.25611745513865E-2</v>
      </c>
      <c r="I41" s="196">
        <v>0.59450000000000003</v>
      </c>
      <c r="J41" s="118">
        <f t="shared" si="9"/>
        <v>-1.7842392202213841E-2</v>
      </c>
      <c r="K41" s="196"/>
      <c r="L41" s="118"/>
    </row>
    <row r="42" spans="2:12" x14ac:dyDescent="0.25">
      <c r="B42" s="116" t="s">
        <v>98</v>
      </c>
      <c r="C42" s="196">
        <v>0.73360000000000003</v>
      </c>
      <c r="D42" s="118">
        <v>1.0060158599945308</v>
      </c>
      <c r="E42" s="196">
        <v>0.55149999999999999</v>
      </c>
      <c r="F42" s="118">
        <f t="shared" si="8"/>
        <v>-0.24822791712104697</v>
      </c>
      <c r="G42" s="196">
        <v>0.56289999999999996</v>
      </c>
      <c r="H42" s="118">
        <f t="shared" si="8"/>
        <v>2.0670897552130585E-2</v>
      </c>
      <c r="I42" s="196">
        <v>0.55820000000000003</v>
      </c>
      <c r="J42" s="118">
        <f t="shared" si="9"/>
        <v>-8.3496180493869421E-3</v>
      </c>
      <c r="K42" s="196"/>
      <c r="L42" s="118"/>
    </row>
    <row r="43" spans="2:12" ht="15.75" x14ac:dyDescent="0.25">
      <c r="B43" s="119" t="s">
        <v>32</v>
      </c>
      <c r="C43" s="198">
        <v>0.6718152990501054</v>
      </c>
      <c r="D43" s="121">
        <v>1.2497589848095707</v>
      </c>
      <c r="E43" s="198">
        <v>0.68811265875917549</v>
      </c>
      <c r="F43" s="121">
        <f t="shared" si="8"/>
        <v>2.4258690940967442E-2</v>
      </c>
      <c r="G43" s="198">
        <v>0.83355892881497118</v>
      </c>
      <c r="H43" s="121">
        <f t="shared" si="8"/>
        <v>0.21136985085853333</v>
      </c>
      <c r="I43" s="198">
        <v>0.62454769334098259</v>
      </c>
      <c r="J43" s="121">
        <f t="shared" si="9"/>
        <v>-0.25074560207894281</v>
      </c>
      <c r="K43" s="198">
        <v>0.62529640118153984</v>
      </c>
      <c r="L43" s="121">
        <v>2.4090200141430262E-2</v>
      </c>
    </row>
    <row r="44" spans="2:12" ht="6" customHeight="1" x14ac:dyDescent="0.25"/>
    <row r="45" spans="2:12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2" x14ac:dyDescent="0.25">
      <c r="C46" s="199"/>
      <c r="I46" s="199"/>
      <c r="J46" s="199"/>
    </row>
    <row r="48" spans="2:12" x14ac:dyDescent="0.25">
      <c r="C48" s="199"/>
      <c r="I48" s="199"/>
      <c r="J48" s="199"/>
    </row>
  </sheetData>
  <mergeCells count="15">
    <mergeCell ref="B4:L4"/>
    <mergeCell ref="C6:L6"/>
    <mergeCell ref="C7:D7"/>
    <mergeCell ref="E7:F7"/>
    <mergeCell ref="G7:H7"/>
    <mergeCell ref="I7:J7"/>
    <mergeCell ref="K7:L7"/>
    <mergeCell ref="M21:M24"/>
    <mergeCell ref="B26:L26"/>
    <mergeCell ref="C28:L28"/>
    <mergeCell ref="C29:D29"/>
    <mergeCell ref="E29:F29"/>
    <mergeCell ref="G29:H29"/>
    <mergeCell ref="I29:J29"/>
    <mergeCell ref="K29:L29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BA58F-8AFB-4F1E-9E07-0707A141E9F1}">
  <sheetPr>
    <tabColor theme="2" tint="-0.499984740745262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159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4B41-C3BA-423F-A5E1-D875AFE512FA}">
  <sheetPr>
    <tabColor theme="2" tint="-9.9978637043366805E-2"/>
  </sheetPr>
  <dimension ref="B1:AW44"/>
  <sheetViews>
    <sheetView showGridLines="0" workbookViewId="0"/>
  </sheetViews>
  <sheetFormatPr baseColWidth="10" defaultRowHeight="15" x14ac:dyDescent="0.25"/>
  <cols>
    <col min="1" max="1" width="15.5703125" customWidth="1"/>
    <col min="2" max="2" width="24" customWidth="1"/>
    <col min="3" max="3" width="13.42578125" customWidth="1"/>
    <col min="4" max="4" width="16" customWidth="1"/>
    <col min="5" max="5" width="18.42578125" customWidth="1"/>
    <col min="6" max="6" width="15.42578125" customWidth="1"/>
    <col min="7" max="7" width="16.42578125" customWidth="1"/>
    <col min="8" max="8" width="16" customWidth="1"/>
    <col min="9" max="9" width="11" customWidth="1"/>
    <col min="10" max="10" width="13.85546875" customWidth="1"/>
    <col min="11" max="11" width="11" customWidth="1"/>
    <col min="12" max="14" width="11.42578125" customWidth="1"/>
    <col min="16" max="16" width="25" customWidth="1"/>
    <col min="17" max="17" width="11.28515625" customWidth="1"/>
    <col min="18" max="18" width="14.85546875" customWidth="1"/>
    <col min="19" max="19" width="14.42578125" customWidth="1"/>
    <col min="20" max="21" width="14.28515625" customWidth="1"/>
    <col min="22" max="22" width="14.42578125" customWidth="1"/>
    <col min="23" max="23" width="15" customWidth="1"/>
    <col min="24" max="24" width="11.42578125" customWidth="1"/>
    <col min="25" max="25" width="14.85546875" customWidth="1"/>
    <col min="26" max="26" width="11.42578125" customWidth="1"/>
    <col min="27" max="27" width="12.42578125" customWidth="1"/>
    <col min="28" max="28" width="10.85546875" customWidth="1"/>
    <col min="29" max="29" width="9.85546875" customWidth="1"/>
    <col min="30" max="30" width="14.5703125" customWidth="1"/>
    <col min="31" max="31" width="28.42578125" customWidth="1"/>
    <col min="32" max="35" width="17.7109375" customWidth="1"/>
    <col min="36" max="36" width="15.5703125" customWidth="1"/>
    <col min="37" max="37" width="11.28515625" customWidth="1"/>
    <col min="38" max="38" width="14.140625" customWidth="1"/>
    <col min="39" max="39" width="15" customWidth="1"/>
    <col min="40" max="44" width="14.42578125" customWidth="1"/>
    <col min="45" max="45" width="12.7109375" customWidth="1"/>
    <col min="46" max="46" width="11.85546875" customWidth="1"/>
    <col min="47" max="47" width="9" customWidth="1"/>
  </cols>
  <sheetData>
    <row r="1" spans="2:46" ht="42.75" customHeight="1" x14ac:dyDescent="0.25"/>
    <row r="3" spans="2:46" x14ac:dyDescent="0.25">
      <c r="N3" s="200"/>
    </row>
    <row r="5" spans="2:46" ht="50.25" customHeight="1" thickBot="1" x14ac:dyDescent="0.3">
      <c r="B5" s="276" t="s">
        <v>160</v>
      </c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P5" s="276" t="s">
        <v>161</v>
      </c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D5" s="276" t="s">
        <v>162</v>
      </c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  <c r="AT5" s="144"/>
    </row>
    <row r="6" spans="2:46" ht="6" customHeight="1" thickBot="1" x14ac:dyDescent="0.3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  <c r="N6" s="86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6"/>
      <c r="AB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</row>
    <row r="7" spans="2:46" ht="51.75" customHeight="1" thickBot="1" x14ac:dyDescent="0.3">
      <c r="B7" s="87"/>
      <c r="C7" s="201" t="s">
        <v>264</v>
      </c>
      <c r="D7" s="201" t="s">
        <v>265</v>
      </c>
      <c r="E7" s="201" t="s">
        <v>266</v>
      </c>
      <c r="F7" s="92" t="s">
        <v>267</v>
      </c>
      <c r="G7" s="92" t="s">
        <v>268</v>
      </c>
      <c r="H7" s="14" t="str">
        <f>CONCATENATE("var. ",RIGHT(G7,2),"/",RIGHT(F7,2))</f>
        <v>var. 26/25</v>
      </c>
      <c r="I7" s="201" t="s">
        <v>228</v>
      </c>
      <c r="J7" s="202" t="s">
        <v>229</v>
      </c>
      <c r="K7" s="202" t="s">
        <v>230</v>
      </c>
      <c r="L7" s="13" t="s">
        <v>231</v>
      </c>
      <c r="M7" s="13" t="s">
        <v>232</v>
      </c>
      <c r="N7" s="14" t="str">
        <f>CONCATENATE("var. ",RIGHT(M7,2),"/",RIGHT(L7,2))</f>
        <v>var. 26/25</v>
      </c>
      <c r="P7" s="87"/>
      <c r="Q7" s="201" t="s">
        <v>264</v>
      </c>
      <c r="R7" s="202" t="s">
        <v>265</v>
      </c>
      <c r="S7" s="202" t="s">
        <v>266</v>
      </c>
      <c r="T7" s="92" t="s">
        <v>267</v>
      </c>
      <c r="U7" s="92" t="s">
        <v>268</v>
      </c>
      <c r="V7" s="14" t="str">
        <f>CONCATENATE("var. ",RIGHT(U7,2),"/",RIGHT(T7,2))</f>
        <v>var. 26/25</v>
      </c>
      <c r="W7" s="201" t="s">
        <v>228</v>
      </c>
      <c r="X7" s="201" t="s">
        <v>229</v>
      </c>
      <c r="Y7" s="201" t="s">
        <v>230</v>
      </c>
      <c r="Z7" s="13" t="s">
        <v>231</v>
      </c>
      <c r="AA7" s="13" t="s">
        <v>232</v>
      </c>
      <c r="AB7" s="14" t="str">
        <f>CONCATENATE("var. ",RIGHT(AA7,2),"/",RIGHT(Z7,2))</f>
        <v>var. 26/25</v>
      </c>
      <c r="AD7" s="87"/>
      <c r="AE7" s="201" t="s">
        <v>264</v>
      </c>
      <c r="AF7" s="202" t="s">
        <v>265</v>
      </c>
      <c r="AG7" s="202" t="s">
        <v>266</v>
      </c>
      <c r="AH7" s="92" t="s">
        <v>267</v>
      </c>
      <c r="AI7" s="92" t="s">
        <v>268</v>
      </c>
      <c r="AJ7" s="14" t="str">
        <f>CONCATENATE("var. ",RIGHT(AI7,2),"/",RIGHT(AH7,2))</f>
        <v>var. 26/25</v>
      </c>
      <c r="AK7" s="203" t="str">
        <f>CONCATENATE("dif. ",RIGHT(AI7,2),"/",RIGHT(AH7,2))</f>
        <v>dif. 26/25</v>
      </c>
      <c r="AL7" s="204" t="str">
        <f>CONCATENATE("cuota ",RIGHT(AI7,2))</f>
        <v>cuota 26</v>
      </c>
      <c r="AM7" s="201" t="s">
        <v>228</v>
      </c>
      <c r="AN7" s="202" t="s">
        <v>229</v>
      </c>
      <c r="AO7" s="202" t="s">
        <v>230</v>
      </c>
      <c r="AP7" s="13" t="s">
        <v>231</v>
      </c>
      <c r="AQ7" s="13" t="s">
        <v>232</v>
      </c>
      <c r="AR7" s="14" t="str">
        <f>CONCATENATE("var. ",RIGHT(AQ7,2),"/",RIGHT(AP7,2))</f>
        <v>var. 26/25</v>
      </c>
      <c r="AS7" s="203" t="str">
        <f>CONCATENATE("dif. ",RIGHT(AQ7,2),"/",RIGHT(AP7,2))</f>
        <v>dif. 26/25</v>
      </c>
      <c r="AT7" s="204" t="str">
        <f>CONCATENATE("cuota ",RIGHT(AQ7,2))</f>
        <v>cuota 26</v>
      </c>
    </row>
    <row r="8" spans="2:46" ht="15.75" x14ac:dyDescent="0.25">
      <c r="B8" s="205" t="s">
        <v>45</v>
      </c>
      <c r="C8" s="206">
        <v>105.64044124934223</v>
      </c>
      <c r="D8" s="207">
        <v>111.34863739464058</v>
      </c>
      <c r="E8" s="207">
        <v>124.72314461944558</v>
      </c>
      <c r="F8" s="208">
        <v>133.37966119257888</v>
      </c>
      <c r="G8" s="207">
        <v>145.40177046675802</v>
      </c>
      <c r="H8" s="134">
        <f>G8/F8-1</f>
        <v>9.0134501517597609E-2</v>
      </c>
      <c r="I8" s="206">
        <v>2016.89</v>
      </c>
      <c r="J8" s="209">
        <v>2248.5700000000002</v>
      </c>
      <c r="K8" s="209">
        <v>2381.91</v>
      </c>
      <c r="L8" s="209">
        <v>2531.2999999999993</v>
      </c>
      <c r="M8" s="209">
        <v>2838.6899999999996</v>
      </c>
      <c r="N8" s="134">
        <f t="shared" ref="N8:N18" si="0">M8/L8-1</f>
        <v>0.1214356259629441</v>
      </c>
      <c r="P8" s="205" t="s">
        <v>45</v>
      </c>
      <c r="Q8" s="206">
        <v>76.315361633408344</v>
      </c>
      <c r="R8" s="208">
        <v>90.871739829036486</v>
      </c>
      <c r="S8" s="208">
        <v>105.44835801235168</v>
      </c>
      <c r="T8" s="208">
        <v>110.48556966297288</v>
      </c>
      <c r="U8" s="208">
        <v>116.28159167221632</v>
      </c>
      <c r="V8" s="134">
        <f t="shared" ref="V8:V18" si="1">U8/T8-1</f>
        <v>5.2459538625032387E-2</v>
      </c>
      <c r="W8" s="206">
        <v>1342.3</v>
      </c>
      <c r="X8" s="209">
        <v>1583.2599999999995</v>
      </c>
      <c r="Y8" s="209">
        <v>1768.2800000000002</v>
      </c>
      <c r="Z8" s="209">
        <v>1869.3099999999997</v>
      </c>
      <c r="AA8" s="209">
        <v>1995.3399999999997</v>
      </c>
      <c r="AB8" s="134">
        <f t="shared" ref="AB8:AB18" si="2">AA8/Z8-1</f>
        <v>6.742059904456732E-2</v>
      </c>
      <c r="AD8" s="67" t="s">
        <v>45</v>
      </c>
      <c r="AE8" s="210">
        <v>589388227.38999999</v>
      </c>
      <c r="AF8" s="133">
        <v>726538653.19000006</v>
      </c>
      <c r="AG8" s="133">
        <v>848319677.86000001</v>
      </c>
      <c r="AH8" s="133">
        <v>881772585.13000011</v>
      </c>
      <c r="AI8" s="133">
        <v>955671759.6400001</v>
      </c>
      <c r="AJ8" s="134">
        <f t="shared" ref="AJ8:AJ18" si="3">AI8/AH8-1</f>
        <v>8.3807521073140379E-2</v>
      </c>
      <c r="AK8" s="133">
        <f t="shared" ref="AK8:AK18" si="4">AI8-AH8</f>
        <v>73899174.50999999</v>
      </c>
      <c r="AL8" s="135">
        <f t="shared" ref="AL8:AL18" si="5">AI8/AI$8</f>
        <v>1</v>
      </c>
      <c r="AM8" s="211">
        <v>291080621.42999995</v>
      </c>
      <c r="AN8" s="212">
        <v>331089538.36999989</v>
      </c>
      <c r="AO8" s="212">
        <v>383243513.17999995</v>
      </c>
      <c r="AP8" s="212">
        <v>391259481.9000001</v>
      </c>
      <c r="AQ8" s="212">
        <v>426560029.98999995</v>
      </c>
      <c r="AR8" s="134">
        <f t="shared" ref="AR8:AR18" si="6">AQ8/AP8-1</f>
        <v>9.0222856500694615E-2</v>
      </c>
      <c r="AS8" s="133">
        <f t="shared" ref="AS8:AS18" si="7">AQ8-AP8</f>
        <v>35300548.089999855</v>
      </c>
      <c r="AT8" s="135">
        <f t="shared" ref="AT8:AT18" si="8">AQ8/AQ$8</f>
        <v>1</v>
      </c>
    </row>
    <row r="9" spans="2:46" x14ac:dyDescent="0.25">
      <c r="B9" s="15" t="s">
        <v>46</v>
      </c>
      <c r="C9" s="213">
        <v>132.23809490025505</v>
      </c>
      <c r="D9" s="214">
        <v>137.98804402669992</v>
      </c>
      <c r="E9" s="214">
        <v>153.21586082607323</v>
      </c>
      <c r="F9" s="214">
        <v>162.38391218939125</v>
      </c>
      <c r="G9" s="214">
        <v>175.17063307986376</v>
      </c>
      <c r="H9" s="76">
        <f>G9/F9-1</f>
        <v>7.8743766658110337E-2</v>
      </c>
      <c r="I9" s="213">
        <v>108.31</v>
      </c>
      <c r="J9" s="214">
        <v>112.07</v>
      </c>
      <c r="K9" s="214">
        <v>120.74</v>
      </c>
      <c r="L9" s="214">
        <v>123.41</v>
      </c>
      <c r="M9" s="214">
        <v>138.72999999999999</v>
      </c>
      <c r="N9" s="76">
        <f t="shared" si="0"/>
        <v>0.12413904869945713</v>
      </c>
      <c r="P9" s="15" t="s">
        <v>46</v>
      </c>
      <c r="Q9" s="213">
        <v>102.92898644100694</v>
      </c>
      <c r="R9" s="214">
        <v>118.25142482894157</v>
      </c>
      <c r="S9" s="214">
        <v>133.3754634891161</v>
      </c>
      <c r="T9" s="214">
        <v>139.78529855322412</v>
      </c>
      <c r="U9" s="214">
        <v>145.9066078045779</v>
      </c>
      <c r="V9" s="76">
        <f t="shared" si="1"/>
        <v>4.3790794273140587E-2</v>
      </c>
      <c r="W9" s="213">
        <v>83.6</v>
      </c>
      <c r="X9" s="214">
        <v>89.91</v>
      </c>
      <c r="Y9" s="214">
        <v>99.56</v>
      </c>
      <c r="Z9" s="214">
        <v>98.01</v>
      </c>
      <c r="AA9" s="214">
        <v>104.45</v>
      </c>
      <c r="AB9" s="76">
        <f t="shared" si="2"/>
        <v>6.5707580859095893E-2</v>
      </c>
      <c r="AD9" s="15" t="s">
        <v>46</v>
      </c>
      <c r="AE9" s="215">
        <v>290557558.93000001</v>
      </c>
      <c r="AF9" s="53">
        <v>351147907.66999996</v>
      </c>
      <c r="AG9" s="53">
        <v>399608596.25</v>
      </c>
      <c r="AH9" s="53">
        <v>399229590.05000001</v>
      </c>
      <c r="AI9" s="53">
        <v>437561711.99000001</v>
      </c>
      <c r="AJ9" s="76">
        <f t="shared" si="3"/>
        <v>9.601523257632083E-2</v>
      </c>
      <c r="AK9" s="53">
        <f t="shared" si="4"/>
        <v>38332121.939999998</v>
      </c>
      <c r="AL9" s="100">
        <f t="shared" si="5"/>
        <v>0.45785773993659573</v>
      </c>
      <c r="AM9" s="216">
        <v>49225047.260000005</v>
      </c>
      <c r="AN9" s="217">
        <v>54760619.089999996</v>
      </c>
      <c r="AO9" s="217">
        <v>60676985.259999998</v>
      </c>
      <c r="AP9" s="217">
        <v>55957188.730000004</v>
      </c>
      <c r="AQ9" s="217">
        <v>64004963.350000001</v>
      </c>
      <c r="AR9" s="76">
        <f t="shared" si="6"/>
        <v>0.14382020974698095</v>
      </c>
      <c r="AS9" s="53">
        <f t="shared" si="7"/>
        <v>8047774.6199999973</v>
      </c>
      <c r="AT9" s="100">
        <f t="shared" si="8"/>
        <v>0.15004913458839661</v>
      </c>
    </row>
    <row r="10" spans="2:46" x14ac:dyDescent="0.25">
      <c r="B10" s="19" t="s">
        <v>47</v>
      </c>
      <c r="C10" s="213">
        <v>91.749378487789556</v>
      </c>
      <c r="D10" s="214">
        <v>99.585709874285456</v>
      </c>
      <c r="E10" s="214">
        <v>113.86205520663958</v>
      </c>
      <c r="F10" s="214">
        <v>123.90733032262719</v>
      </c>
      <c r="G10" s="214">
        <v>133.97793303689454</v>
      </c>
      <c r="H10" s="76">
        <f>G10/F10-1</f>
        <v>8.1275277968185788E-2</v>
      </c>
      <c r="I10" s="213">
        <v>79.27</v>
      </c>
      <c r="J10" s="214">
        <v>82.53</v>
      </c>
      <c r="K10" s="214">
        <v>97.02</v>
      </c>
      <c r="L10" s="214">
        <v>107.6</v>
      </c>
      <c r="M10" s="214">
        <v>109.91</v>
      </c>
      <c r="N10" s="76">
        <f t="shared" si="0"/>
        <v>2.1468401486988808E-2</v>
      </c>
      <c r="P10" s="19" t="s">
        <v>47</v>
      </c>
      <c r="Q10" s="213">
        <v>66.153062128445896</v>
      </c>
      <c r="R10" s="214">
        <v>81.414700866660823</v>
      </c>
      <c r="S10" s="214">
        <v>96.696950429411714</v>
      </c>
      <c r="T10" s="214">
        <v>101.31730150356091</v>
      </c>
      <c r="U10" s="214">
        <v>107.55051926598179</v>
      </c>
      <c r="V10" s="76">
        <f t="shared" si="1"/>
        <v>6.1521750677516751E-2</v>
      </c>
      <c r="W10" s="213">
        <v>53.96</v>
      </c>
      <c r="X10" s="214">
        <v>58.56</v>
      </c>
      <c r="Y10" s="214">
        <v>74.69</v>
      </c>
      <c r="Z10" s="214">
        <v>79.97</v>
      </c>
      <c r="AA10" s="214">
        <v>79.099999999999994</v>
      </c>
      <c r="AB10" s="76">
        <f t="shared" si="2"/>
        <v>-1.0879079654870671E-2</v>
      </c>
      <c r="AD10" s="19" t="s">
        <v>47</v>
      </c>
      <c r="AE10" s="215">
        <v>141629522.07999998</v>
      </c>
      <c r="AF10" s="53">
        <v>176392985.84</v>
      </c>
      <c r="AG10" s="53">
        <v>209684120.84</v>
      </c>
      <c r="AH10" s="53">
        <v>222539831.73000002</v>
      </c>
      <c r="AI10" s="53">
        <v>236434675.44999999</v>
      </c>
      <c r="AJ10" s="76">
        <f t="shared" si="3"/>
        <v>6.2437558310271868E-2</v>
      </c>
      <c r="AK10" s="53">
        <f t="shared" si="4"/>
        <v>13894843.719999969</v>
      </c>
      <c r="AL10" s="100">
        <f t="shared" si="5"/>
        <v>0.24740155086204965</v>
      </c>
      <c r="AM10" s="216">
        <v>24139704.43</v>
      </c>
      <c r="AN10" s="217">
        <v>25469490.43</v>
      </c>
      <c r="AO10" s="217">
        <v>32488684.890000001</v>
      </c>
      <c r="AP10" s="217">
        <v>35469619.950000003</v>
      </c>
      <c r="AQ10" s="217">
        <v>35432130.43</v>
      </c>
      <c r="AR10" s="76">
        <f t="shared" si="6"/>
        <v>-1.0569473271168084E-3</v>
      </c>
      <c r="AS10" s="53">
        <f t="shared" si="7"/>
        <v>-37489.520000003278</v>
      </c>
      <c r="AT10" s="100">
        <f t="shared" si="8"/>
        <v>8.3064816060779659E-2</v>
      </c>
    </row>
    <row r="11" spans="2:46" x14ac:dyDescent="0.25">
      <c r="B11" s="19" t="s">
        <v>48</v>
      </c>
      <c r="C11" s="213">
        <v>69.053002298236152</v>
      </c>
      <c r="D11" s="214">
        <v>78.125708533032878</v>
      </c>
      <c r="E11" s="214">
        <v>81.56690730774929</v>
      </c>
      <c r="F11" s="214">
        <v>103.43789968721794</v>
      </c>
      <c r="G11" s="214">
        <v>102.15351318853614</v>
      </c>
      <c r="H11" s="76">
        <f>G11/F11-1</f>
        <v>-1.2416981614723488E-2</v>
      </c>
      <c r="I11" s="213">
        <v>66.709999999999994</v>
      </c>
      <c r="J11" s="214">
        <v>58.18</v>
      </c>
      <c r="K11" s="214">
        <v>76.709999999999994</v>
      </c>
      <c r="L11" s="214">
        <v>85.07</v>
      </c>
      <c r="M11" s="214">
        <v>75.83</v>
      </c>
      <c r="N11" s="76">
        <f t="shared" si="0"/>
        <v>-0.10861643352533201</v>
      </c>
      <c r="P11" s="19" t="s">
        <v>48</v>
      </c>
      <c r="Q11" s="213">
        <v>49.444334994722745</v>
      </c>
      <c r="R11" s="214">
        <v>54.895985344462289</v>
      </c>
      <c r="S11" s="214">
        <v>60.086097334687132</v>
      </c>
      <c r="T11" s="214">
        <v>70.782903103112488</v>
      </c>
      <c r="U11" s="214">
        <v>70.604671540289672</v>
      </c>
      <c r="V11" s="76">
        <f t="shared" si="1"/>
        <v>-2.5180030065053982E-3</v>
      </c>
      <c r="W11" s="213">
        <v>35.21</v>
      </c>
      <c r="X11" s="214">
        <v>27.56</v>
      </c>
      <c r="Y11" s="214">
        <v>28.5</v>
      </c>
      <c r="Z11" s="214">
        <v>40.020000000000003</v>
      </c>
      <c r="AA11" s="214">
        <v>38.86</v>
      </c>
      <c r="AB11" s="76">
        <f t="shared" si="2"/>
        <v>-2.898550724637694E-2</v>
      </c>
      <c r="AD11" s="19" t="s">
        <v>48</v>
      </c>
      <c r="AE11" s="215">
        <v>2996981</v>
      </c>
      <c r="AF11" s="53">
        <v>3730293.5300000003</v>
      </c>
      <c r="AG11" s="53">
        <v>4082591.07</v>
      </c>
      <c r="AH11" s="53">
        <v>4826897.71</v>
      </c>
      <c r="AI11" s="53">
        <v>4872125.6500000004</v>
      </c>
      <c r="AJ11" s="76">
        <f t="shared" si="3"/>
        <v>9.3699810348788493E-3</v>
      </c>
      <c r="AK11" s="53">
        <f t="shared" si="4"/>
        <v>45227.94000000041</v>
      </c>
      <c r="AL11" s="100">
        <f t="shared" si="5"/>
        <v>5.098116168919046E-3</v>
      </c>
      <c r="AM11" s="216">
        <v>447473.94999999995</v>
      </c>
      <c r="AN11" s="217">
        <v>384494.2</v>
      </c>
      <c r="AO11" s="217">
        <v>397521.94999999995</v>
      </c>
      <c r="AP11" s="217">
        <v>560823.26</v>
      </c>
      <c r="AQ11" s="217">
        <v>550462.12</v>
      </c>
      <c r="AR11" s="76">
        <f t="shared" si="6"/>
        <v>-1.8474875667603419E-2</v>
      </c>
      <c r="AS11" s="53">
        <f t="shared" si="7"/>
        <v>-10361.140000000014</v>
      </c>
      <c r="AT11" s="100">
        <f t="shared" si="8"/>
        <v>1.2904681200742243E-3</v>
      </c>
    </row>
    <row r="12" spans="2:46" x14ac:dyDescent="0.25">
      <c r="B12" s="19" t="s">
        <v>49</v>
      </c>
      <c r="C12" s="213">
        <v>236.67629712851516</v>
      </c>
      <c r="D12" s="214">
        <v>166.96534083631548</v>
      </c>
      <c r="E12" s="214">
        <v>188.28394512396022</v>
      </c>
      <c r="F12" s="214">
        <v>217.32573280048851</v>
      </c>
      <c r="G12" s="214">
        <v>234.3773956057326</v>
      </c>
      <c r="H12" s="76">
        <f t="shared" ref="H12:H18" si="9">G12/F12-1</f>
        <v>7.8461315121380659E-2</v>
      </c>
      <c r="I12" s="213">
        <v>104.86</v>
      </c>
      <c r="J12" s="214">
        <v>153.51</v>
      </c>
      <c r="K12" s="214">
        <v>130.86000000000001</v>
      </c>
      <c r="L12" s="214">
        <v>161.69999999999999</v>
      </c>
      <c r="M12" s="214">
        <v>172.54</v>
      </c>
      <c r="N12" s="76">
        <f t="shared" si="0"/>
        <v>6.7037724180581293E-2</v>
      </c>
      <c r="P12" s="19" t="s">
        <v>49</v>
      </c>
      <c r="Q12" s="213">
        <v>117.61546768022717</v>
      </c>
      <c r="R12" s="214">
        <v>92.168248419946877</v>
      </c>
      <c r="S12" s="214">
        <v>125.44430979552463</v>
      </c>
      <c r="T12" s="214">
        <v>160.40557580035642</v>
      </c>
      <c r="U12" s="214">
        <v>176.12592727980507</v>
      </c>
      <c r="V12" s="76">
        <f t="shared" si="1"/>
        <v>9.8003772007367651E-2</v>
      </c>
      <c r="W12" s="213">
        <v>40.42</v>
      </c>
      <c r="X12" s="214">
        <v>53.45</v>
      </c>
      <c r="Y12" s="214">
        <v>80.97</v>
      </c>
      <c r="Z12" s="214">
        <v>109.85</v>
      </c>
      <c r="AA12" s="214">
        <v>116.42</v>
      </c>
      <c r="AB12" s="76">
        <f t="shared" si="2"/>
        <v>5.9808830223031517E-2</v>
      </c>
      <c r="AD12" s="19" t="s">
        <v>49</v>
      </c>
      <c r="AE12" s="215">
        <v>28784183.25</v>
      </c>
      <c r="AF12" s="53">
        <v>22634832.439999998</v>
      </c>
      <c r="AG12" s="53">
        <v>24510521.449999999</v>
      </c>
      <c r="AH12" s="53">
        <v>40934269.170000002</v>
      </c>
      <c r="AI12" s="53">
        <v>47355709.479999997</v>
      </c>
      <c r="AJ12" s="76">
        <f t="shared" si="3"/>
        <v>0.15687199112635319</v>
      </c>
      <c r="AK12" s="53">
        <f t="shared" si="4"/>
        <v>6421440.3099999949</v>
      </c>
      <c r="AL12" s="100">
        <f t="shared" si="5"/>
        <v>4.9552274619728026E-2</v>
      </c>
      <c r="AM12" s="216">
        <v>2068539.8800000001</v>
      </c>
      <c r="AN12" s="217">
        <v>2536858.79</v>
      </c>
      <c r="AO12" s="217">
        <v>3516583.46</v>
      </c>
      <c r="AP12" s="217">
        <v>5754963.5300000003</v>
      </c>
      <c r="AQ12" s="217">
        <v>6098991.3099999996</v>
      </c>
      <c r="AR12" s="76">
        <f t="shared" si="6"/>
        <v>5.9779315404280053E-2</v>
      </c>
      <c r="AS12" s="53">
        <f t="shared" si="7"/>
        <v>344027.77999999933</v>
      </c>
      <c r="AT12" s="100">
        <f t="shared" si="8"/>
        <v>1.4298084398913282E-2</v>
      </c>
    </row>
    <row r="13" spans="2:46" x14ac:dyDescent="0.25">
      <c r="B13" s="19" t="s">
        <v>50</v>
      </c>
      <c r="C13" s="213">
        <v>56.134315429729149</v>
      </c>
      <c r="D13" s="214">
        <v>63.521467355569442</v>
      </c>
      <c r="E13" s="214">
        <v>73.418366938323942</v>
      </c>
      <c r="F13" s="214">
        <v>80.740314642419662</v>
      </c>
      <c r="G13" s="214">
        <v>91.188882787754395</v>
      </c>
      <c r="H13" s="76">
        <f t="shared" si="9"/>
        <v>0.12940955446618019</v>
      </c>
      <c r="I13" s="213">
        <v>46.88</v>
      </c>
      <c r="J13" s="214">
        <v>54.44</v>
      </c>
      <c r="K13" s="214">
        <v>58.54</v>
      </c>
      <c r="L13" s="214">
        <v>66.95</v>
      </c>
      <c r="M13" s="214">
        <v>78.36</v>
      </c>
      <c r="N13" s="76">
        <f t="shared" si="0"/>
        <v>0.17042569081404024</v>
      </c>
      <c r="P13" s="19" t="s">
        <v>50</v>
      </c>
      <c r="Q13" s="213">
        <v>36.382449139046848</v>
      </c>
      <c r="R13" s="214">
        <v>50.331836134752095</v>
      </c>
      <c r="S13" s="214">
        <v>60.12349992674369</v>
      </c>
      <c r="T13" s="214">
        <v>65.332979640246435</v>
      </c>
      <c r="U13" s="214">
        <v>67.196756026119743</v>
      </c>
      <c r="V13" s="76">
        <f t="shared" si="1"/>
        <v>2.8527344017311274E-2</v>
      </c>
      <c r="W13" s="213">
        <v>30.01</v>
      </c>
      <c r="X13" s="214">
        <v>36.36</v>
      </c>
      <c r="Y13" s="214">
        <v>39.32</v>
      </c>
      <c r="Z13" s="214">
        <v>47.74</v>
      </c>
      <c r="AA13" s="214">
        <v>49.1</v>
      </c>
      <c r="AB13" s="76">
        <f t="shared" si="2"/>
        <v>2.8487641390867235E-2</v>
      </c>
      <c r="AD13" s="19" t="s">
        <v>50</v>
      </c>
      <c r="AE13" s="215">
        <v>48806993.219999999</v>
      </c>
      <c r="AF13" s="53">
        <v>70738269.140000001</v>
      </c>
      <c r="AG13" s="53">
        <v>88414842.609999999</v>
      </c>
      <c r="AH13" s="53">
        <v>95433704.729999989</v>
      </c>
      <c r="AI13" s="53">
        <v>102788359.41</v>
      </c>
      <c r="AJ13" s="76">
        <f t="shared" si="3"/>
        <v>7.7065589152257141E-2</v>
      </c>
      <c r="AK13" s="53">
        <f t="shared" si="4"/>
        <v>7354654.6800000072</v>
      </c>
      <c r="AL13" s="100">
        <f t="shared" si="5"/>
        <v>0.10755613355020577</v>
      </c>
      <c r="AM13" s="216">
        <v>8016409.6399999997</v>
      </c>
      <c r="AN13" s="217">
        <v>10194390.619999999</v>
      </c>
      <c r="AO13" s="217">
        <v>11946130.1</v>
      </c>
      <c r="AP13" s="217">
        <v>13971138.93</v>
      </c>
      <c r="AQ13" s="217">
        <v>15270638.020000001</v>
      </c>
      <c r="AR13" s="76">
        <f t="shared" si="6"/>
        <v>9.3013110563921808E-2</v>
      </c>
      <c r="AS13" s="53">
        <f t="shared" si="7"/>
        <v>1299499.0900000017</v>
      </c>
      <c r="AT13" s="100">
        <f t="shared" si="8"/>
        <v>3.5799505219366187E-2</v>
      </c>
    </row>
    <row r="14" spans="2:46" x14ac:dyDescent="0.25">
      <c r="B14" s="19" t="s">
        <v>51</v>
      </c>
      <c r="C14" s="213">
        <v>89.354754765392457</v>
      </c>
      <c r="D14" s="214">
        <v>99.460677559462724</v>
      </c>
      <c r="E14" s="214">
        <v>111.53278240164596</v>
      </c>
      <c r="F14" s="214">
        <v>120.06942655265695</v>
      </c>
      <c r="G14" s="214">
        <v>123.8666637103491</v>
      </c>
      <c r="H14" s="76">
        <f t="shared" si="9"/>
        <v>3.1625345991195042E-2</v>
      </c>
      <c r="I14" s="213">
        <v>82.54</v>
      </c>
      <c r="J14" s="214">
        <v>86.96</v>
      </c>
      <c r="K14" s="214">
        <v>99.78</v>
      </c>
      <c r="L14" s="214">
        <v>106.08</v>
      </c>
      <c r="M14" s="214">
        <v>106.92</v>
      </c>
      <c r="N14" s="76">
        <f t="shared" si="0"/>
        <v>7.9185520361990669E-3</v>
      </c>
      <c r="P14" s="19" t="s">
        <v>51</v>
      </c>
      <c r="Q14" s="213">
        <v>69.287823586122954</v>
      </c>
      <c r="R14" s="214">
        <v>81.552824481819684</v>
      </c>
      <c r="S14" s="214">
        <v>94.692966044285313</v>
      </c>
      <c r="T14" s="214">
        <v>100.64893668336411</v>
      </c>
      <c r="U14" s="214">
        <v>95.469672737405034</v>
      </c>
      <c r="V14" s="76">
        <f t="shared" si="1"/>
        <v>-5.1458705045764663E-2</v>
      </c>
      <c r="W14" s="213">
        <v>59.7</v>
      </c>
      <c r="X14" s="214">
        <v>60.27</v>
      </c>
      <c r="Y14" s="214">
        <v>69.36</v>
      </c>
      <c r="Z14" s="214">
        <v>82.85</v>
      </c>
      <c r="AA14" s="214">
        <v>70.760000000000005</v>
      </c>
      <c r="AB14" s="76">
        <f t="shared" si="2"/>
        <v>-0.14592637296318633</v>
      </c>
      <c r="AD14" s="19" t="s">
        <v>51</v>
      </c>
      <c r="AE14" s="215">
        <v>3403215.3</v>
      </c>
      <c r="AF14" s="53">
        <v>4174619.51</v>
      </c>
      <c r="AG14" s="53">
        <v>4918637.47</v>
      </c>
      <c r="AH14" s="53">
        <v>5228187.7</v>
      </c>
      <c r="AI14" s="53">
        <v>4970611.87</v>
      </c>
      <c r="AJ14" s="76">
        <f t="shared" si="3"/>
        <v>-4.9266752607218023E-2</v>
      </c>
      <c r="AK14" s="53">
        <f t="shared" si="4"/>
        <v>-257575.83000000007</v>
      </c>
      <c r="AL14" s="100">
        <f t="shared" si="5"/>
        <v>5.2011706109976723E-3</v>
      </c>
      <c r="AM14" s="216">
        <v>627335.91</v>
      </c>
      <c r="AN14" s="217">
        <v>633392.22000000009</v>
      </c>
      <c r="AO14" s="217">
        <v>739635.33000000007</v>
      </c>
      <c r="AP14" s="217">
        <v>883542.71000000008</v>
      </c>
      <c r="AQ14" s="217">
        <v>758945.01</v>
      </c>
      <c r="AR14" s="76">
        <f t="shared" si="6"/>
        <v>-0.14102057386676881</v>
      </c>
      <c r="AS14" s="53">
        <f t="shared" si="7"/>
        <v>-124597.70000000007</v>
      </c>
      <c r="AT14" s="100">
        <f t="shared" si="8"/>
        <v>1.7792220476395605E-3</v>
      </c>
    </row>
    <row r="15" spans="2:46" x14ac:dyDescent="0.25">
      <c r="B15" s="19" t="s">
        <v>52</v>
      </c>
      <c r="C15" s="213">
        <v>118.83918536650482</v>
      </c>
      <c r="D15" s="214">
        <v>141.30959432666666</v>
      </c>
      <c r="E15" s="214">
        <v>163.99167209658253</v>
      </c>
      <c r="F15" s="214">
        <v>191.18215536599402</v>
      </c>
      <c r="G15" s="214">
        <v>204.47296403570977</v>
      </c>
      <c r="H15" s="76">
        <f t="shared" si="9"/>
        <v>6.9519085838697592E-2</v>
      </c>
      <c r="I15" s="213">
        <v>110.06</v>
      </c>
      <c r="J15" s="214">
        <v>137.72</v>
      </c>
      <c r="K15" s="214">
        <v>134.81</v>
      </c>
      <c r="L15" s="214">
        <v>156.78</v>
      </c>
      <c r="M15" s="214">
        <v>185.71</v>
      </c>
      <c r="N15" s="76">
        <f t="shared" si="0"/>
        <v>0.18452608751116228</v>
      </c>
      <c r="P15" s="19" t="s">
        <v>52</v>
      </c>
      <c r="Q15" s="213">
        <v>88.148081426396161</v>
      </c>
      <c r="R15" s="214">
        <v>111.84802044236955</v>
      </c>
      <c r="S15" s="214">
        <v>142.29764791304996</v>
      </c>
      <c r="T15" s="214">
        <v>158.99894520799913</v>
      </c>
      <c r="U15" s="214">
        <v>175.16644819314848</v>
      </c>
      <c r="V15" s="76">
        <f t="shared" si="1"/>
        <v>0.10168308326825293</v>
      </c>
      <c r="W15" s="213">
        <v>74.209999999999994</v>
      </c>
      <c r="X15" s="214">
        <v>101.32</v>
      </c>
      <c r="Y15" s="214">
        <v>107.84</v>
      </c>
      <c r="Z15" s="214">
        <v>121.14</v>
      </c>
      <c r="AA15" s="214">
        <v>145.19999999999999</v>
      </c>
      <c r="AB15" s="76">
        <f t="shared" si="2"/>
        <v>0.19861317483902918</v>
      </c>
      <c r="AD15" s="19" t="s">
        <v>52</v>
      </c>
      <c r="AE15" s="215">
        <v>20711631.059999999</v>
      </c>
      <c r="AF15" s="53">
        <v>30146808.84</v>
      </c>
      <c r="AG15" s="53">
        <v>38418093.059999995</v>
      </c>
      <c r="AH15" s="53">
        <v>43479894.839999996</v>
      </c>
      <c r="AI15" s="53">
        <v>44859548.589999996</v>
      </c>
      <c r="AJ15" s="76">
        <f t="shared" si="3"/>
        <v>3.1730843763006611E-2</v>
      </c>
      <c r="AK15" s="53">
        <f t="shared" si="4"/>
        <v>1379653.75</v>
      </c>
      <c r="AL15" s="100">
        <f t="shared" si="5"/>
        <v>4.6940330858890829E-2</v>
      </c>
      <c r="AM15" s="216">
        <v>3319775.68</v>
      </c>
      <c r="AN15" s="217">
        <v>5606630.8100000005</v>
      </c>
      <c r="AO15" s="217">
        <v>5977140.8700000001</v>
      </c>
      <c r="AP15" s="217">
        <v>6800983.6899999995</v>
      </c>
      <c r="AQ15" s="217">
        <v>7634245.2800000003</v>
      </c>
      <c r="AR15" s="76">
        <f t="shared" si="6"/>
        <v>0.12252074523060652</v>
      </c>
      <c r="AS15" s="53">
        <f t="shared" si="7"/>
        <v>833261.59000000078</v>
      </c>
      <c r="AT15" s="100">
        <f t="shared" si="8"/>
        <v>1.7897235425876571E-2</v>
      </c>
    </row>
    <row r="16" spans="2:46" x14ac:dyDescent="0.25">
      <c r="B16" s="19" t="s">
        <v>53</v>
      </c>
      <c r="C16" s="213">
        <v>75.761882314410343</v>
      </c>
      <c r="D16" s="214">
        <v>87.685735766659221</v>
      </c>
      <c r="E16" s="214">
        <v>97.35304705019287</v>
      </c>
      <c r="F16" s="214">
        <v>107.17649698300403</v>
      </c>
      <c r="G16" s="214">
        <v>106.98649545970937</v>
      </c>
      <c r="H16" s="76">
        <f t="shared" si="9"/>
        <v>-1.7727909443129297E-3</v>
      </c>
      <c r="I16" s="213">
        <v>71.44</v>
      </c>
      <c r="J16" s="214">
        <v>78.97</v>
      </c>
      <c r="K16" s="214">
        <v>79.5</v>
      </c>
      <c r="L16" s="214">
        <v>90.02</v>
      </c>
      <c r="M16" s="214">
        <v>93.22</v>
      </c>
      <c r="N16" s="76">
        <f t="shared" si="0"/>
        <v>3.5547656076427403E-2</v>
      </c>
      <c r="P16" s="19" t="s">
        <v>53</v>
      </c>
      <c r="Q16" s="213">
        <v>56.21857133151228</v>
      </c>
      <c r="R16" s="214">
        <v>64.730510163947514</v>
      </c>
      <c r="S16" s="214">
        <v>75.737193859350668</v>
      </c>
      <c r="T16" s="214">
        <v>81.884457754327443</v>
      </c>
      <c r="U16" s="214">
        <v>79.512310416348555</v>
      </c>
      <c r="V16" s="76">
        <f t="shared" si="1"/>
        <v>-2.8969445521589532E-2</v>
      </c>
      <c r="W16" s="213">
        <v>52.03</v>
      </c>
      <c r="X16" s="214">
        <v>48.39</v>
      </c>
      <c r="Y16" s="214">
        <v>46.6</v>
      </c>
      <c r="Z16" s="214">
        <v>60.98</v>
      </c>
      <c r="AA16" s="214">
        <v>60.94</v>
      </c>
      <c r="AB16" s="76">
        <f t="shared" si="2"/>
        <v>-6.559527714004032E-4</v>
      </c>
      <c r="AD16" s="19" t="s">
        <v>53</v>
      </c>
      <c r="AE16" s="215">
        <v>11562666.58</v>
      </c>
      <c r="AF16" s="53">
        <v>14902487.530000001</v>
      </c>
      <c r="AG16" s="53">
        <v>16811654.800000001</v>
      </c>
      <c r="AH16" s="53">
        <v>17409143.959999997</v>
      </c>
      <c r="AI16" s="53">
        <v>18777971.210000001</v>
      </c>
      <c r="AJ16" s="76">
        <f t="shared" si="3"/>
        <v>7.862691314088055E-2</v>
      </c>
      <c r="AK16" s="53">
        <f t="shared" si="4"/>
        <v>1368827.2500000037</v>
      </c>
      <c r="AL16" s="100">
        <f t="shared" si="5"/>
        <v>1.9648975728940268E-2</v>
      </c>
      <c r="AM16" s="216">
        <v>2327395.5500000003</v>
      </c>
      <c r="AN16" s="217">
        <v>2293561.5499999998</v>
      </c>
      <c r="AO16" s="217">
        <v>2123583.19</v>
      </c>
      <c r="AP16" s="217">
        <v>2661565.9</v>
      </c>
      <c r="AQ16" s="217">
        <v>2956273.12</v>
      </c>
      <c r="AR16" s="76">
        <f t="shared" si="6"/>
        <v>0.11072700473056107</v>
      </c>
      <c r="AS16" s="53">
        <f t="shared" si="7"/>
        <v>294707.2200000002</v>
      </c>
      <c r="AT16" s="100">
        <f t="shared" si="8"/>
        <v>6.9304972621773899E-3</v>
      </c>
    </row>
    <row r="17" spans="2:46" x14ac:dyDescent="0.25">
      <c r="B17" s="19" t="s">
        <v>54</v>
      </c>
      <c r="C17" s="213">
        <v>108.55793877235132</v>
      </c>
      <c r="D17" s="214">
        <v>124.89683916108372</v>
      </c>
      <c r="E17" s="214">
        <v>138.7716252978714</v>
      </c>
      <c r="F17" s="214">
        <v>115.38530827077693</v>
      </c>
      <c r="G17" s="214">
        <v>124.85176105574068</v>
      </c>
      <c r="H17" s="76">
        <f t="shared" si="9"/>
        <v>8.2042098139120556E-2</v>
      </c>
      <c r="I17" s="213">
        <v>95.86</v>
      </c>
      <c r="J17" s="214">
        <v>113.97</v>
      </c>
      <c r="K17" s="214">
        <v>122.94</v>
      </c>
      <c r="L17" s="214">
        <v>91.08</v>
      </c>
      <c r="M17" s="214">
        <v>119.27</v>
      </c>
      <c r="N17" s="76">
        <f t="shared" si="0"/>
        <v>0.30950812472551603</v>
      </c>
      <c r="P17" s="19" t="s">
        <v>54</v>
      </c>
      <c r="Q17" s="213">
        <v>77.907610986334447</v>
      </c>
      <c r="R17" s="214">
        <v>103.81438075227628</v>
      </c>
      <c r="S17" s="214">
        <v>120.74275466248837</v>
      </c>
      <c r="T17" s="214">
        <v>98.652309276117322</v>
      </c>
      <c r="U17" s="214">
        <v>103.42703488392333</v>
      </c>
      <c r="V17" s="76">
        <f t="shared" si="1"/>
        <v>4.8399532082336272E-2</v>
      </c>
      <c r="W17" s="213">
        <v>65.599999999999994</v>
      </c>
      <c r="X17" s="214">
        <v>86.93</v>
      </c>
      <c r="Y17" s="214">
        <v>98.95</v>
      </c>
      <c r="Z17" s="214">
        <v>72.53</v>
      </c>
      <c r="AA17" s="214">
        <v>84.89</v>
      </c>
      <c r="AB17" s="76">
        <f t="shared" si="2"/>
        <v>0.17041224320970638</v>
      </c>
      <c r="AD17" s="19" t="s">
        <v>54</v>
      </c>
      <c r="AE17" s="215">
        <v>32009049.5</v>
      </c>
      <c r="AF17" s="53">
        <v>41935965.369999997</v>
      </c>
      <c r="AG17" s="53">
        <v>49627254.460000001</v>
      </c>
      <c r="AH17" s="53">
        <v>40831148.800000004</v>
      </c>
      <c r="AI17" s="53">
        <v>43105210.780000001</v>
      </c>
      <c r="AJ17" s="76">
        <f t="shared" si="3"/>
        <v>5.5694293372416714E-2</v>
      </c>
      <c r="AK17" s="53">
        <f t="shared" si="4"/>
        <v>2274061.9799999967</v>
      </c>
      <c r="AL17" s="100">
        <f t="shared" si="5"/>
        <v>4.5104619180373874E-2</v>
      </c>
      <c r="AM17" s="216">
        <v>5533119.9100000001</v>
      </c>
      <c r="AN17" s="217">
        <v>7023051.9699999997</v>
      </c>
      <c r="AO17" s="217">
        <v>8349188.1500000004</v>
      </c>
      <c r="AP17" s="217">
        <v>6163335.5700000003</v>
      </c>
      <c r="AQ17" s="217">
        <v>7263546.6500000004</v>
      </c>
      <c r="AR17" s="76">
        <f t="shared" si="6"/>
        <v>0.17850903419169173</v>
      </c>
      <c r="AS17" s="53">
        <f t="shared" si="7"/>
        <v>1100211.08</v>
      </c>
      <c r="AT17" s="100">
        <f t="shared" si="8"/>
        <v>1.7028193312369853E-2</v>
      </c>
    </row>
    <row r="18" spans="2:46" x14ac:dyDescent="0.25">
      <c r="B18" s="23" t="s">
        <v>55</v>
      </c>
      <c r="C18" s="213">
        <v>62.000242937734299</v>
      </c>
      <c r="D18" s="214">
        <v>71.091270430905155</v>
      </c>
      <c r="E18" s="214">
        <v>77.128557689947456</v>
      </c>
      <c r="F18" s="214">
        <v>77.905957326338438</v>
      </c>
      <c r="G18" s="214">
        <v>97.858952431027248</v>
      </c>
      <c r="H18" s="76">
        <f t="shared" si="9"/>
        <v>0.25611642279303726</v>
      </c>
      <c r="I18" s="213">
        <v>51.13</v>
      </c>
      <c r="J18" s="214">
        <v>53.39</v>
      </c>
      <c r="K18" s="214">
        <v>54.91</v>
      </c>
      <c r="L18" s="214">
        <v>77.97</v>
      </c>
      <c r="M18" s="214">
        <v>81.260000000000005</v>
      </c>
      <c r="N18" s="76">
        <f t="shared" si="0"/>
        <v>4.2195716301141495E-2</v>
      </c>
      <c r="P18" s="23" t="s">
        <v>55</v>
      </c>
      <c r="Q18" s="213">
        <v>42.193841171498114</v>
      </c>
      <c r="R18" s="214">
        <v>57.983423626684512</v>
      </c>
      <c r="S18" s="214">
        <v>63.988192777944768</v>
      </c>
      <c r="T18" s="214">
        <v>61.640685361972558</v>
      </c>
      <c r="U18" s="214">
        <v>77.508382959456398</v>
      </c>
      <c r="V18" s="76">
        <f t="shared" si="1"/>
        <v>0.25742247193236034</v>
      </c>
      <c r="W18" s="213">
        <v>34.869999999999997</v>
      </c>
      <c r="X18" s="214">
        <v>38.43</v>
      </c>
      <c r="Y18" s="214">
        <v>39.17</v>
      </c>
      <c r="Z18" s="214">
        <v>55.49</v>
      </c>
      <c r="AA18" s="214">
        <v>55.99</v>
      </c>
      <c r="AB18" s="76">
        <f t="shared" si="2"/>
        <v>9.0106325464047732E-3</v>
      </c>
      <c r="AD18" s="23" t="s">
        <v>55</v>
      </c>
      <c r="AE18" s="215">
        <v>8926426.459999999</v>
      </c>
      <c r="AF18" s="53">
        <v>10734483.33</v>
      </c>
      <c r="AG18" s="53">
        <v>12243365.83</v>
      </c>
      <c r="AH18" s="53">
        <v>11859916.410000002</v>
      </c>
      <c r="AI18" s="53">
        <v>14945835.199999999</v>
      </c>
      <c r="AJ18" s="76">
        <f t="shared" si="3"/>
        <v>0.26019734737742528</v>
      </c>
      <c r="AK18" s="53">
        <f t="shared" si="4"/>
        <v>3085918.7899999972</v>
      </c>
      <c r="AL18" s="100">
        <f t="shared" si="5"/>
        <v>1.5639088472835138E-2</v>
      </c>
      <c r="AM18" s="216">
        <v>1322071.6099999999</v>
      </c>
      <c r="AN18" s="217">
        <v>1460689.78</v>
      </c>
      <c r="AO18" s="217">
        <v>1532384.51</v>
      </c>
      <c r="AP18" s="217">
        <v>2196665.04</v>
      </c>
      <c r="AQ18" s="217">
        <v>2216481.38</v>
      </c>
      <c r="AR18" s="76">
        <f t="shared" si="6"/>
        <v>9.021102279662907E-3</v>
      </c>
      <c r="AS18" s="53">
        <f t="shared" si="7"/>
        <v>19816.339999999851</v>
      </c>
      <c r="AT18" s="100">
        <f t="shared" si="8"/>
        <v>5.1961769133689389E-3</v>
      </c>
    </row>
    <row r="19" spans="2:46" x14ac:dyDescent="0.25">
      <c r="B19" s="103"/>
      <c r="C19" s="104"/>
      <c r="D19" s="104"/>
      <c r="E19" s="104"/>
      <c r="F19" s="104"/>
      <c r="G19" s="105"/>
      <c r="H19" s="104"/>
      <c r="I19" s="104"/>
      <c r="J19" s="104"/>
      <c r="K19" s="104"/>
      <c r="L19" s="104"/>
      <c r="M19" s="106"/>
      <c r="N19" s="106"/>
      <c r="P19" s="103"/>
      <c r="Q19" s="104"/>
      <c r="R19" s="104"/>
      <c r="S19" s="104"/>
      <c r="T19" s="104"/>
      <c r="U19" s="105"/>
      <c r="V19" s="104"/>
      <c r="W19" s="104"/>
      <c r="X19" s="104"/>
      <c r="Y19" s="104"/>
      <c r="Z19" s="104"/>
      <c r="AA19" s="106"/>
      <c r="AB19" s="106"/>
      <c r="AD19" s="103"/>
      <c r="AE19" s="103"/>
      <c r="AF19" s="103"/>
      <c r="AG19" s="103"/>
      <c r="AH19" s="104"/>
      <c r="AI19" s="105"/>
      <c r="AJ19" s="106"/>
      <c r="AK19" s="106"/>
      <c r="AL19" s="106"/>
      <c r="AM19" s="104"/>
      <c r="AN19" s="104"/>
      <c r="AO19" s="104"/>
      <c r="AP19" s="104"/>
      <c r="AQ19" s="106"/>
      <c r="AR19" s="106"/>
      <c r="AS19" s="106"/>
      <c r="AT19" s="106"/>
    </row>
    <row r="20" spans="2:46" x14ac:dyDescent="0.25">
      <c r="B20" s="107" t="s">
        <v>57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P20" s="107" t="s">
        <v>57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D20" s="107" t="s">
        <v>57</v>
      </c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</row>
    <row r="21" spans="2:46" ht="39" customHeight="1" x14ac:dyDescent="0.25">
      <c r="B21" s="274" t="s">
        <v>163</v>
      </c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P21" s="274" t="s">
        <v>164</v>
      </c>
      <c r="Q21" s="274"/>
      <c r="R21" s="274"/>
      <c r="S21" s="274"/>
      <c r="T21" s="274"/>
      <c r="U21" s="274"/>
      <c r="V21" s="274"/>
      <c r="W21" s="274"/>
      <c r="X21" s="218"/>
      <c r="Y21" s="218"/>
      <c r="Z21" s="218"/>
      <c r="AA21" s="218"/>
      <c r="AB21" s="218"/>
      <c r="AD21" s="313" t="s">
        <v>165</v>
      </c>
      <c r="AE21" s="313"/>
      <c r="AF21" s="313"/>
      <c r="AG21" s="313"/>
      <c r="AH21" s="313"/>
      <c r="AI21" s="313"/>
      <c r="AJ21" s="313"/>
      <c r="AK21" s="313"/>
      <c r="AL21" s="313"/>
      <c r="AM21" s="313"/>
      <c r="AN21" s="313"/>
      <c r="AO21" s="313"/>
      <c r="AP21" s="313"/>
      <c r="AQ21" s="313"/>
      <c r="AR21" s="313"/>
      <c r="AS21" s="313"/>
      <c r="AT21" s="313"/>
    </row>
    <row r="22" spans="2:46" ht="24" customHeight="1" x14ac:dyDescent="0.25">
      <c r="B22" s="274" t="s">
        <v>166</v>
      </c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P22" s="314" t="s">
        <v>167</v>
      </c>
      <c r="Q22" s="314"/>
      <c r="R22" s="314"/>
      <c r="S22" s="314"/>
      <c r="T22" s="314"/>
      <c r="U22" s="314"/>
      <c r="V22" s="314"/>
      <c r="W22" s="314"/>
      <c r="X22" s="219"/>
      <c r="Y22" s="219"/>
      <c r="Z22" s="219"/>
      <c r="AA22" s="219"/>
      <c r="AB22" s="219"/>
      <c r="AQ22" s="53">
        <f>AQ11/M11</f>
        <v>7259.1602268231572</v>
      </c>
    </row>
    <row r="23" spans="2:46" x14ac:dyDescent="0.25"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</row>
    <row r="27" spans="2:46" ht="50.25" customHeight="1" thickBot="1" x14ac:dyDescent="0.3">
      <c r="B27" s="276" t="s">
        <v>168</v>
      </c>
      <c r="C27" s="276"/>
      <c r="D27" s="276"/>
      <c r="E27" s="276"/>
      <c r="F27" s="276"/>
      <c r="G27" s="276"/>
      <c r="H27" s="276"/>
      <c r="I27" s="144"/>
      <c r="P27" s="276" t="s">
        <v>169</v>
      </c>
      <c r="Q27" s="276"/>
      <c r="R27" s="276"/>
      <c r="S27" s="276"/>
      <c r="T27" s="276"/>
      <c r="U27" s="276"/>
      <c r="V27" s="276"/>
      <c r="W27" s="276"/>
      <c r="AE27" s="276" t="s">
        <v>170</v>
      </c>
      <c r="AF27" s="276"/>
      <c r="AG27" s="276"/>
      <c r="AH27" s="276"/>
      <c r="AI27" s="276"/>
      <c r="AJ27" s="276"/>
      <c r="AK27" s="276"/>
      <c r="AL27" s="144"/>
    </row>
    <row r="28" spans="2:46" ht="6" customHeight="1" thickBot="1" x14ac:dyDescent="0.3">
      <c r="B28" s="85"/>
      <c r="C28" s="85"/>
      <c r="D28" s="85"/>
      <c r="E28" s="85"/>
      <c r="F28" s="85"/>
      <c r="G28" s="85"/>
      <c r="H28" s="85"/>
      <c r="I28" s="86"/>
      <c r="P28" s="85"/>
      <c r="Q28" s="85"/>
      <c r="R28" s="85"/>
      <c r="S28" s="85"/>
      <c r="T28" s="85"/>
      <c r="U28" s="85"/>
      <c r="V28" s="85"/>
      <c r="W28" s="86"/>
      <c r="AE28" s="86"/>
      <c r="AF28" s="86"/>
      <c r="AG28" s="86"/>
      <c r="AH28" s="86"/>
      <c r="AI28" s="86"/>
      <c r="AJ28" s="86"/>
      <c r="AK28" s="86"/>
      <c r="AL28" s="86"/>
    </row>
    <row r="29" spans="2:46" ht="30.75" thickBot="1" x14ac:dyDescent="0.3">
      <c r="B29" s="87"/>
      <c r="C29" s="185">
        <v>2021</v>
      </c>
      <c r="D29" s="185">
        <v>2022</v>
      </c>
      <c r="E29" s="185">
        <v>2023</v>
      </c>
      <c r="F29" s="185">
        <v>2024</v>
      </c>
      <c r="G29" s="185">
        <v>2025</v>
      </c>
      <c r="H29" s="14" t="str">
        <f>CONCATENATE("var. ",RIGHT(G29,2),"/",RIGHT(F29,2))</f>
        <v>var. 25/24</v>
      </c>
      <c r="I29" s="203" t="str">
        <f>CONCATENATE("dif. ",RIGHT(G29,2),"/",RIGHT(F29,2))</f>
        <v>dif. 25/24</v>
      </c>
      <c r="P29" s="87"/>
      <c r="Q29" s="185">
        <v>2021</v>
      </c>
      <c r="R29" s="185">
        <v>2022</v>
      </c>
      <c r="S29" s="185">
        <v>2023</v>
      </c>
      <c r="T29" s="185">
        <v>2024</v>
      </c>
      <c r="U29" s="185">
        <v>2025</v>
      </c>
      <c r="V29" s="14" t="str">
        <f>CONCATENATE("var. ",RIGHT(U29,2),"/",RIGHT(T29,2))</f>
        <v>var. 25/24</v>
      </c>
      <c r="W29" s="203" t="str">
        <f>CONCATENATE("dif. ",RIGHT(U29,2),"/",RIGHT(T29,2))</f>
        <v>dif. 25/24</v>
      </c>
      <c r="AE29" s="87"/>
      <c r="AF29" s="185">
        <v>2021</v>
      </c>
      <c r="AG29" s="185">
        <v>2022</v>
      </c>
      <c r="AH29" s="185">
        <v>2023</v>
      </c>
      <c r="AI29" s="185">
        <v>2024</v>
      </c>
      <c r="AJ29" s="185">
        <v>2025</v>
      </c>
      <c r="AK29" s="14" t="str">
        <f>CONCATENATE("var. ",RIGHT(AJ29,2),"/",RIGHT(AI29,2))</f>
        <v>var. 25/24</v>
      </c>
      <c r="AL29" s="203" t="str">
        <f>CONCATENATE("dif. ",RIGHT(AJ29,2),"/",RIGHT(AI29,2))</f>
        <v>dif. 25/24</v>
      </c>
    </row>
    <row r="30" spans="2:46" ht="15.75" x14ac:dyDescent="0.25">
      <c r="B30" s="205" t="s">
        <v>45</v>
      </c>
      <c r="C30" s="206">
        <v>99.07</v>
      </c>
      <c r="D30" s="206">
        <v>105.64</v>
      </c>
      <c r="E30" s="206">
        <v>114.04</v>
      </c>
      <c r="F30" s="206">
        <v>125.24</v>
      </c>
      <c r="G30" s="206">
        <v>132.82</v>
      </c>
      <c r="H30" s="134">
        <f>G30/F30-1</f>
        <v>6.052379431491528E-2</v>
      </c>
      <c r="I30" s="206">
        <f>G30-F30</f>
        <v>7.5799999999999983</v>
      </c>
      <c r="P30" s="205" t="s">
        <v>45</v>
      </c>
      <c r="Q30" s="206">
        <v>53</v>
      </c>
      <c r="R30" s="206">
        <v>80.58</v>
      </c>
      <c r="S30" s="206">
        <v>93.36</v>
      </c>
      <c r="T30" s="206">
        <v>104.71</v>
      </c>
      <c r="U30" s="206">
        <v>109.91999999999999</v>
      </c>
      <c r="V30" s="134">
        <f>U30/T30-1</f>
        <v>4.9756470251169915E-2</v>
      </c>
      <c r="W30" s="206">
        <f>U30-T30</f>
        <v>5.2099999999999937</v>
      </c>
      <c r="AE30" s="205" t="s">
        <v>45</v>
      </c>
      <c r="AF30" s="211">
        <v>651901800.17999995</v>
      </c>
      <c r="AG30" s="211">
        <v>1529335375.5</v>
      </c>
      <c r="AH30" s="211">
        <v>1802709096.5</v>
      </c>
      <c r="AI30" s="211">
        <v>2047521372.4000001</v>
      </c>
      <c r="AJ30" s="211">
        <v>2121285463.5999999</v>
      </c>
      <c r="AK30" s="134">
        <f>AJ30/AI30-1</f>
        <v>3.6026042118201262E-2</v>
      </c>
      <c r="AL30" s="133">
        <f>AJ30-AI30</f>
        <v>73764091.199999809</v>
      </c>
    </row>
    <row r="31" spans="2:46" ht="15.75" customHeight="1" x14ac:dyDescent="0.25">
      <c r="B31" s="15" t="s">
        <v>46</v>
      </c>
      <c r="C31" s="213">
        <v>126.49</v>
      </c>
      <c r="D31" s="213">
        <v>131.02000000000001</v>
      </c>
      <c r="E31" s="213">
        <v>138.91</v>
      </c>
      <c r="F31" s="213">
        <v>151.52000000000001</v>
      </c>
      <c r="G31" s="213">
        <v>159.22</v>
      </c>
      <c r="H31" s="76">
        <f t="shared" ref="H31:H35" si="10">G31/F31-1</f>
        <v>5.081837381203802E-2</v>
      </c>
      <c r="I31" s="214">
        <f t="shared" ref="I31:I40" si="11">G31-F31</f>
        <v>7.6999999999999886</v>
      </c>
      <c r="P31" s="15" t="s">
        <v>46</v>
      </c>
      <c r="Q31" s="213">
        <v>72.88000000000001</v>
      </c>
      <c r="R31" s="214">
        <v>107.72</v>
      </c>
      <c r="S31" s="214">
        <v>119.28</v>
      </c>
      <c r="T31" s="214">
        <v>131.19999999999999</v>
      </c>
      <c r="U31" s="214">
        <v>135.62</v>
      </c>
      <c r="V31" s="76">
        <f t="shared" ref="V31:V40" si="12">U31/T31-1</f>
        <v>3.3689024390244127E-2</v>
      </c>
      <c r="W31" s="214">
        <f t="shared" ref="W31:W40" si="13">U31-T31</f>
        <v>4.4200000000000159</v>
      </c>
      <c r="AE31" s="15" t="s">
        <v>46</v>
      </c>
      <c r="AF31" s="216">
        <v>333738906.92999995</v>
      </c>
      <c r="AG31" s="217">
        <v>743382276.49000001</v>
      </c>
      <c r="AH31" s="217">
        <v>857198465.50999999</v>
      </c>
      <c r="AI31" s="217">
        <v>951397748.67999995</v>
      </c>
      <c r="AJ31" s="217">
        <v>944420621.82000005</v>
      </c>
      <c r="AK31" s="76">
        <f t="shared" ref="AK31:AK40" si="14">AJ31/AI31-1</f>
        <v>-7.3335540994081683E-3</v>
      </c>
      <c r="AL31" s="53">
        <f t="shared" ref="AL31:AL40" si="15">AJ31-AI31</f>
        <v>-6977126.8599998951</v>
      </c>
    </row>
    <row r="32" spans="2:46" ht="15.75" customHeight="1" x14ac:dyDescent="0.25">
      <c r="B32" s="19" t="s">
        <v>47</v>
      </c>
      <c r="C32" s="213">
        <v>85.87</v>
      </c>
      <c r="D32" s="213">
        <v>93.49</v>
      </c>
      <c r="E32" s="213">
        <v>101.3</v>
      </c>
      <c r="F32" s="213">
        <v>115.83999999999999</v>
      </c>
      <c r="G32" s="213">
        <v>124.52000000000001</v>
      </c>
      <c r="H32" s="76">
        <f t="shared" si="10"/>
        <v>7.4930939226519611E-2</v>
      </c>
      <c r="I32" s="214">
        <f t="shared" si="11"/>
        <v>8.680000000000021</v>
      </c>
      <c r="P32" s="19" t="s">
        <v>47</v>
      </c>
      <c r="Q32" s="213">
        <v>43.14</v>
      </c>
      <c r="R32" s="214">
        <v>71.260000000000005</v>
      </c>
      <c r="S32" s="214">
        <v>83.79</v>
      </c>
      <c r="T32" s="214">
        <v>97.15</v>
      </c>
      <c r="U32" s="214">
        <v>103.05</v>
      </c>
      <c r="V32" s="76">
        <f t="shared" si="12"/>
        <v>6.0730828615542798E-2</v>
      </c>
      <c r="W32" s="214">
        <f t="shared" si="13"/>
        <v>5.8999999999999915</v>
      </c>
      <c r="AE32" s="19" t="s">
        <v>47</v>
      </c>
      <c r="AF32" s="216">
        <v>137154616.22</v>
      </c>
      <c r="AG32" s="217">
        <v>381266756.46000004</v>
      </c>
      <c r="AH32" s="217">
        <v>437659233.52999997</v>
      </c>
      <c r="AI32" s="217">
        <v>514533652.09000003</v>
      </c>
      <c r="AJ32" s="217">
        <v>542697009.57999992</v>
      </c>
      <c r="AK32" s="76">
        <f t="shared" si="14"/>
        <v>5.4735695858963318E-2</v>
      </c>
      <c r="AL32" s="53">
        <f t="shared" si="15"/>
        <v>28163357.48999989</v>
      </c>
    </row>
    <row r="33" spans="2:39" ht="15.75" customHeight="1" x14ac:dyDescent="0.25">
      <c r="B33" s="19" t="s">
        <v>48</v>
      </c>
      <c r="C33" s="213">
        <v>66.41</v>
      </c>
      <c r="D33" s="213">
        <v>77.45</v>
      </c>
      <c r="E33" s="213">
        <v>80.180000000000007</v>
      </c>
      <c r="F33" s="213">
        <v>87.94</v>
      </c>
      <c r="G33" s="213">
        <v>99.82</v>
      </c>
      <c r="H33" s="76">
        <f t="shared" si="10"/>
        <v>0.1350921082556289</v>
      </c>
      <c r="I33" s="214">
        <f t="shared" si="11"/>
        <v>11.879999999999995</v>
      </c>
      <c r="P33" s="19" t="s">
        <v>48</v>
      </c>
      <c r="Q33" s="213">
        <v>36.92</v>
      </c>
      <c r="R33" s="214">
        <v>53.92</v>
      </c>
      <c r="S33" s="214">
        <v>54.70000000000001</v>
      </c>
      <c r="T33" s="214">
        <v>63.160000000000004</v>
      </c>
      <c r="U33" s="214">
        <v>68.97</v>
      </c>
      <c r="V33" s="76">
        <f t="shared" si="12"/>
        <v>9.198860037998724E-2</v>
      </c>
      <c r="W33" s="214">
        <f t="shared" si="13"/>
        <v>5.8099999999999952</v>
      </c>
      <c r="AE33" s="19" t="s">
        <v>48</v>
      </c>
      <c r="AF33" s="216">
        <v>4381169.17</v>
      </c>
      <c r="AG33" s="217">
        <v>8179727.9700000007</v>
      </c>
      <c r="AH33" s="217">
        <v>8858381.8200000003</v>
      </c>
      <c r="AI33" s="217">
        <v>10237092.02</v>
      </c>
      <c r="AJ33" s="217">
        <v>11416716.560000001</v>
      </c>
      <c r="AK33" s="76">
        <f t="shared" si="14"/>
        <v>0.11523043240164221</v>
      </c>
      <c r="AL33" s="53">
        <f t="shared" si="15"/>
        <v>1179624.540000001</v>
      </c>
    </row>
    <row r="34" spans="2:39" ht="15.75" customHeight="1" x14ac:dyDescent="0.25">
      <c r="B34" s="19" t="s">
        <v>49</v>
      </c>
      <c r="C34" s="213">
        <v>154.08000000000001</v>
      </c>
      <c r="D34" s="213">
        <v>185.18</v>
      </c>
      <c r="E34" s="213">
        <v>211.21</v>
      </c>
      <c r="F34" s="213">
        <v>199.41</v>
      </c>
      <c r="G34" s="213">
        <v>220.58</v>
      </c>
      <c r="H34" s="76">
        <f t="shared" si="10"/>
        <v>0.10616318138508607</v>
      </c>
      <c r="I34" s="214">
        <f t="shared" si="11"/>
        <v>21.170000000000016</v>
      </c>
      <c r="P34" s="19" t="s">
        <v>49</v>
      </c>
      <c r="Q34" s="213">
        <v>46.13</v>
      </c>
      <c r="R34" s="214">
        <v>94.38</v>
      </c>
      <c r="S34" s="214">
        <v>117.35</v>
      </c>
      <c r="T34" s="214">
        <v>126.66000000000001</v>
      </c>
      <c r="U34" s="214">
        <v>163.08000000000001</v>
      </c>
      <c r="V34" s="76">
        <f t="shared" si="12"/>
        <v>0.2875414495499764</v>
      </c>
      <c r="W34" s="214">
        <f t="shared" si="13"/>
        <v>36.42</v>
      </c>
      <c r="AE34" s="19" t="s">
        <v>49</v>
      </c>
      <c r="AF34" s="216">
        <v>22694182.549999997</v>
      </c>
      <c r="AG34" s="217">
        <v>56883669.170000002</v>
      </c>
      <c r="AH34" s="217">
        <v>67682841.399999991</v>
      </c>
      <c r="AI34" s="217">
        <v>67200118.379999995</v>
      </c>
      <c r="AJ34" s="217">
        <v>102919216.39</v>
      </c>
      <c r="AK34" s="76">
        <f t="shared" si="14"/>
        <v>0.53153326022459324</v>
      </c>
      <c r="AL34" s="53">
        <f t="shared" si="15"/>
        <v>35719098.010000005</v>
      </c>
    </row>
    <row r="35" spans="2:39" ht="15.75" customHeight="1" x14ac:dyDescent="0.25">
      <c r="B35" s="19" t="s">
        <v>50</v>
      </c>
      <c r="C35" s="213">
        <v>51.25</v>
      </c>
      <c r="D35" s="213">
        <v>59.12</v>
      </c>
      <c r="E35" s="213">
        <v>65.930000000000007</v>
      </c>
      <c r="F35" s="213">
        <v>74.61</v>
      </c>
      <c r="G35" s="213">
        <v>82.59</v>
      </c>
      <c r="H35" s="76">
        <f t="shared" si="10"/>
        <v>0.1069561720948935</v>
      </c>
      <c r="I35" s="214">
        <f t="shared" si="11"/>
        <v>7.980000000000004</v>
      </c>
      <c r="P35" s="19" t="s">
        <v>50</v>
      </c>
      <c r="Q35" s="213">
        <v>28.24</v>
      </c>
      <c r="R35" s="214">
        <v>42.01</v>
      </c>
      <c r="S35" s="214">
        <v>52.07</v>
      </c>
      <c r="T35" s="214">
        <v>61.36999999999999</v>
      </c>
      <c r="U35" s="214">
        <v>67.099999999999994</v>
      </c>
      <c r="V35" s="76">
        <f t="shared" si="12"/>
        <v>9.336809516050204E-2</v>
      </c>
      <c r="W35" s="214">
        <f t="shared" si="13"/>
        <v>5.730000000000004</v>
      </c>
      <c r="AE35" s="19" t="s">
        <v>50</v>
      </c>
      <c r="AF35" s="216">
        <v>54944687.289999999</v>
      </c>
      <c r="AG35" s="217">
        <v>136922674.63999999</v>
      </c>
      <c r="AH35" s="217">
        <v>177906116.87</v>
      </c>
      <c r="AI35" s="217">
        <v>218084310.92000002</v>
      </c>
      <c r="AJ35" s="217">
        <v>237061832.75</v>
      </c>
      <c r="AK35" s="76">
        <f t="shared" si="14"/>
        <v>8.7019197987889818E-2</v>
      </c>
      <c r="AL35" s="53">
        <f t="shared" si="15"/>
        <v>18977521.829999983</v>
      </c>
    </row>
    <row r="36" spans="2:39" x14ac:dyDescent="0.25">
      <c r="B36" s="19" t="s">
        <v>51</v>
      </c>
      <c r="C36" s="213">
        <v>84.44</v>
      </c>
      <c r="D36" s="213">
        <v>89.45</v>
      </c>
      <c r="E36" s="213">
        <v>98.5</v>
      </c>
      <c r="F36" s="213">
        <v>108.5</v>
      </c>
      <c r="G36" s="213">
        <v>115.69</v>
      </c>
      <c r="H36" s="76">
        <f>G36/F36-1</f>
        <v>6.6267281105990783E-2</v>
      </c>
      <c r="I36" s="214">
        <f t="shared" si="11"/>
        <v>7.1899999999999977</v>
      </c>
      <c r="P36" s="19" t="s">
        <v>51</v>
      </c>
      <c r="Q36" s="213">
        <v>45.63</v>
      </c>
      <c r="R36" s="214">
        <v>64.64</v>
      </c>
      <c r="S36" s="214">
        <v>73.62</v>
      </c>
      <c r="T36" s="214">
        <v>81.849999999999994</v>
      </c>
      <c r="U36" s="214">
        <v>88.52</v>
      </c>
      <c r="V36" s="76">
        <f t="shared" si="12"/>
        <v>8.1490531459987858E-2</v>
      </c>
      <c r="W36" s="214">
        <f t="shared" si="13"/>
        <v>6.6700000000000017</v>
      </c>
      <c r="AE36" s="19" t="s">
        <v>51</v>
      </c>
      <c r="AF36" s="216">
        <v>4498900.47</v>
      </c>
      <c r="AG36" s="217">
        <v>7864755.4300000006</v>
      </c>
      <c r="AH36" s="217">
        <v>9097368.0999999996</v>
      </c>
      <c r="AI36" s="217">
        <v>10277452.130000001</v>
      </c>
      <c r="AJ36" s="217">
        <v>11114507.720000001</v>
      </c>
      <c r="AK36" s="76">
        <f t="shared" si="14"/>
        <v>8.1445827177012653E-2</v>
      </c>
      <c r="AL36" s="53">
        <f t="shared" si="15"/>
        <v>837055.58999999985</v>
      </c>
    </row>
    <row r="37" spans="2:39" x14ac:dyDescent="0.25">
      <c r="B37" s="19" t="s">
        <v>52</v>
      </c>
      <c r="C37" s="213">
        <v>125.31</v>
      </c>
      <c r="D37" s="213">
        <v>128.21</v>
      </c>
      <c r="E37" s="213">
        <v>149.08000000000001</v>
      </c>
      <c r="F37" s="213">
        <v>167.62</v>
      </c>
      <c r="G37" s="213">
        <v>191.89</v>
      </c>
      <c r="H37" s="76">
        <f t="shared" ref="H37:H40" si="16">G37/F37-1</f>
        <v>0.14479179095573302</v>
      </c>
      <c r="I37" s="214">
        <f t="shared" si="11"/>
        <v>24.269999999999982</v>
      </c>
      <c r="P37" s="19" t="s">
        <v>52</v>
      </c>
      <c r="Q37" s="213">
        <v>82.55</v>
      </c>
      <c r="R37" s="214">
        <v>96.820000000000007</v>
      </c>
      <c r="S37" s="214">
        <v>122.12</v>
      </c>
      <c r="T37" s="214">
        <v>143.97</v>
      </c>
      <c r="U37" s="214">
        <v>163.12</v>
      </c>
      <c r="V37" s="76">
        <f t="shared" si="12"/>
        <v>0.13301382232409531</v>
      </c>
      <c r="W37" s="214">
        <f t="shared" si="13"/>
        <v>19.150000000000006</v>
      </c>
      <c r="AE37" s="19" t="s">
        <v>52</v>
      </c>
      <c r="AF37" s="216">
        <v>30921945.879999999</v>
      </c>
      <c r="AG37" s="217">
        <v>58546964.609999999</v>
      </c>
      <c r="AH37" s="217">
        <v>79534420.480000004</v>
      </c>
      <c r="AI37" s="217">
        <v>93956888.709999993</v>
      </c>
      <c r="AJ37" s="217">
        <v>103670606.91</v>
      </c>
      <c r="AK37" s="76">
        <f t="shared" si="14"/>
        <v>0.10338484312716667</v>
      </c>
      <c r="AL37" s="53">
        <f t="shared" si="15"/>
        <v>9713718.200000003</v>
      </c>
    </row>
    <row r="38" spans="2:39" x14ac:dyDescent="0.25">
      <c r="B38" s="19" t="s">
        <v>53</v>
      </c>
      <c r="C38" s="213">
        <v>68.989999999999995</v>
      </c>
      <c r="D38" s="213">
        <v>76.34</v>
      </c>
      <c r="E38" s="213">
        <v>86.56</v>
      </c>
      <c r="F38" s="213">
        <v>96.87</v>
      </c>
      <c r="G38" s="213">
        <v>102.34</v>
      </c>
      <c r="H38" s="76">
        <f t="shared" si="16"/>
        <v>5.646743057706205E-2</v>
      </c>
      <c r="I38" s="214">
        <f t="shared" si="11"/>
        <v>5.4699999999999989</v>
      </c>
      <c r="P38" s="19" t="s">
        <v>53</v>
      </c>
      <c r="Q38" s="213">
        <v>37.840000000000003</v>
      </c>
      <c r="R38" s="214">
        <v>53.16</v>
      </c>
      <c r="S38" s="214">
        <v>62.009999999999991</v>
      </c>
      <c r="T38" s="214">
        <v>69.75</v>
      </c>
      <c r="U38" s="214">
        <v>76.260000000000005</v>
      </c>
      <c r="V38" s="76">
        <f t="shared" si="12"/>
        <v>9.333333333333349E-2</v>
      </c>
      <c r="W38" s="214">
        <f t="shared" si="13"/>
        <v>6.5100000000000051</v>
      </c>
      <c r="AE38" s="19" t="s">
        <v>53</v>
      </c>
      <c r="AF38" s="216">
        <v>16610861.379999999</v>
      </c>
      <c r="AG38" s="217">
        <v>27747259.210000001</v>
      </c>
      <c r="AH38" s="217">
        <v>33481132.210000001</v>
      </c>
      <c r="AI38" s="217">
        <v>36544291.980000004</v>
      </c>
      <c r="AJ38" s="217">
        <v>39167854.120000005</v>
      </c>
      <c r="AK38" s="76">
        <f t="shared" si="14"/>
        <v>7.1791297569421486E-2</v>
      </c>
      <c r="AL38" s="53">
        <f t="shared" si="15"/>
        <v>2623562.1400000006</v>
      </c>
    </row>
    <row r="39" spans="2:39" x14ac:dyDescent="0.25">
      <c r="B39" s="19" t="s">
        <v>54</v>
      </c>
      <c r="C39" s="213">
        <v>98.71</v>
      </c>
      <c r="D39" s="213">
        <v>114.5</v>
      </c>
      <c r="E39" s="213">
        <v>129.22</v>
      </c>
      <c r="F39" s="213">
        <v>138.65</v>
      </c>
      <c r="G39" s="213">
        <v>118.45999999999998</v>
      </c>
      <c r="H39" s="76">
        <f t="shared" si="16"/>
        <v>-0.14561846375766341</v>
      </c>
      <c r="I39" s="214">
        <f t="shared" si="11"/>
        <v>-20.190000000000026</v>
      </c>
      <c r="P39" s="19" t="s">
        <v>54</v>
      </c>
      <c r="Q39" s="213">
        <v>53.72</v>
      </c>
      <c r="R39" s="214">
        <v>88.72</v>
      </c>
      <c r="S39" s="214">
        <v>109.01</v>
      </c>
      <c r="T39" s="214">
        <v>119.74</v>
      </c>
      <c r="U39" s="214">
        <v>101.6</v>
      </c>
      <c r="V39" s="76">
        <f t="shared" si="12"/>
        <v>-0.15149490562886259</v>
      </c>
      <c r="W39" s="214">
        <f t="shared" si="13"/>
        <v>-18.14</v>
      </c>
      <c r="AE39" s="19" t="s">
        <v>54</v>
      </c>
      <c r="AF39" s="216">
        <v>34127770.07</v>
      </c>
      <c r="AG39" s="217">
        <v>88124626.280000001</v>
      </c>
      <c r="AH39" s="217">
        <v>107150132.73</v>
      </c>
      <c r="AI39" s="217">
        <v>119099527.73999999</v>
      </c>
      <c r="AJ39" s="217">
        <v>101644173.95</v>
      </c>
      <c r="AK39" s="76">
        <f t="shared" si="14"/>
        <v>-0.14656106637220145</v>
      </c>
      <c r="AL39" s="53">
        <f t="shared" si="15"/>
        <v>-17455353.789999992</v>
      </c>
    </row>
    <row r="40" spans="2:39" x14ac:dyDescent="0.25">
      <c r="B40" s="23" t="s">
        <v>55</v>
      </c>
      <c r="C40" s="213">
        <v>74.28</v>
      </c>
      <c r="D40" s="213">
        <v>64.23</v>
      </c>
      <c r="E40" s="213">
        <v>69.86</v>
      </c>
      <c r="F40" s="213">
        <v>72.73</v>
      </c>
      <c r="G40" s="213">
        <v>77.06</v>
      </c>
      <c r="H40" s="76">
        <f t="shared" si="16"/>
        <v>5.9535267427471394E-2</v>
      </c>
      <c r="I40" s="214">
        <f t="shared" si="11"/>
        <v>4.3299999999999983</v>
      </c>
      <c r="P40" s="23" t="s">
        <v>55</v>
      </c>
      <c r="Q40" s="213">
        <v>29.35</v>
      </c>
      <c r="R40" s="214">
        <v>43.18</v>
      </c>
      <c r="S40" s="214">
        <v>54</v>
      </c>
      <c r="T40" s="214">
        <v>56.56</v>
      </c>
      <c r="U40" s="214">
        <v>58.49</v>
      </c>
      <c r="V40" s="76">
        <f t="shared" si="12"/>
        <v>3.4123055162659011E-2</v>
      </c>
      <c r="W40" s="214">
        <f t="shared" si="13"/>
        <v>1.9299999999999997</v>
      </c>
      <c r="AE40" s="23" t="s">
        <v>55</v>
      </c>
      <c r="AF40" s="216">
        <v>12828760.219999999</v>
      </c>
      <c r="AG40" s="217">
        <v>20416665.23</v>
      </c>
      <c r="AH40" s="217">
        <v>24141003.859999999</v>
      </c>
      <c r="AI40" s="217">
        <v>26190289.780000001</v>
      </c>
      <c r="AJ40" s="217">
        <v>27172923.780000001</v>
      </c>
      <c r="AK40" s="76">
        <f t="shared" si="14"/>
        <v>3.7519019768554873E-2</v>
      </c>
      <c r="AL40" s="53">
        <f t="shared" si="15"/>
        <v>982634</v>
      </c>
    </row>
    <row r="41" spans="2:39" x14ac:dyDescent="0.25">
      <c r="B41" s="103"/>
      <c r="C41" s="104"/>
      <c r="D41" s="104"/>
      <c r="E41" s="104"/>
      <c r="F41" s="104"/>
      <c r="G41" s="105"/>
      <c r="H41" s="104"/>
      <c r="I41" s="106"/>
      <c r="P41" s="103"/>
      <c r="Q41" s="104"/>
      <c r="R41" s="104"/>
      <c r="S41" s="104"/>
      <c r="T41" s="104"/>
      <c r="U41" s="105"/>
      <c r="V41" s="104"/>
      <c r="W41" s="106"/>
      <c r="AE41" s="103"/>
      <c r="AF41" s="103"/>
      <c r="AG41" s="103"/>
      <c r="AH41" s="103"/>
      <c r="AI41" s="104"/>
      <c r="AJ41" s="105"/>
      <c r="AK41" s="106"/>
      <c r="AL41" s="106"/>
    </row>
    <row r="42" spans="2:39" x14ac:dyDescent="0.25">
      <c r="B42" s="312" t="s">
        <v>57</v>
      </c>
      <c r="C42" s="312"/>
      <c r="D42" s="312"/>
      <c r="E42" s="312"/>
      <c r="F42" s="312"/>
      <c r="G42" s="312"/>
      <c r="H42" s="312"/>
      <c r="I42" s="107"/>
      <c r="P42" s="107" t="s">
        <v>57</v>
      </c>
      <c r="Q42" s="107"/>
      <c r="R42" s="107"/>
      <c r="S42" s="107"/>
      <c r="T42" s="107"/>
      <c r="U42" s="107"/>
      <c r="V42" s="107"/>
      <c r="W42" s="107"/>
      <c r="AE42" s="107" t="s">
        <v>57</v>
      </c>
      <c r="AF42" s="107"/>
      <c r="AG42" s="107"/>
      <c r="AH42" s="107"/>
      <c r="AI42" s="107"/>
      <c r="AJ42" s="107"/>
      <c r="AK42" s="107"/>
      <c r="AL42" s="107"/>
    </row>
    <row r="43" spans="2:39" ht="39" customHeight="1" x14ac:dyDescent="0.25">
      <c r="B43" s="274" t="s">
        <v>163</v>
      </c>
      <c r="C43" s="274"/>
      <c r="D43" s="274"/>
      <c r="E43" s="274"/>
      <c r="F43" s="274"/>
      <c r="G43" s="274"/>
      <c r="H43" s="274"/>
      <c r="P43" s="274" t="s">
        <v>164</v>
      </c>
      <c r="Q43" s="274"/>
      <c r="R43" s="274"/>
      <c r="S43" s="274"/>
      <c r="T43" s="274"/>
      <c r="U43" s="274"/>
      <c r="V43" s="274"/>
      <c r="W43" s="274"/>
      <c r="AE43" s="313" t="s">
        <v>165</v>
      </c>
      <c r="AF43" s="313"/>
      <c r="AG43" s="313"/>
      <c r="AH43" s="313"/>
      <c r="AI43" s="313"/>
      <c r="AJ43" s="313"/>
      <c r="AK43" s="313"/>
      <c r="AL43" s="313"/>
      <c r="AM43" s="313"/>
    </row>
    <row r="44" spans="2:39" ht="24" customHeight="1" x14ac:dyDescent="0.25">
      <c r="B44" s="274" t="s">
        <v>166</v>
      </c>
      <c r="C44" s="274"/>
      <c r="D44" s="274"/>
      <c r="E44" s="274"/>
      <c r="F44" s="274"/>
      <c r="G44" s="274"/>
      <c r="H44" s="274"/>
      <c r="P44" s="314" t="s">
        <v>167</v>
      </c>
      <c r="Q44" s="314"/>
      <c r="R44" s="314"/>
      <c r="S44" s="314"/>
      <c r="T44" s="314"/>
      <c r="U44" s="314"/>
      <c r="V44" s="314"/>
      <c r="W44" s="314"/>
      <c r="AF44" s="122"/>
      <c r="AG44" s="122"/>
    </row>
  </sheetData>
  <mergeCells count="18">
    <mergeCell ref="AE27:AK27"/>
    <mergeCell ref="B5:N5"/>
    <mergeCell ref="P5:AB5"/>
    <mergeCell ref="AD5:AS5"/>
    <mergeCell ref="B21:N21"/>
    <mergeCell ref="P21:W21"/>
    <mergeCell ref="AD21:AT21"/>
    <mergeCell ref="B22:N22"/>
    <mergeCell ref="P22:W22"/>
    <mergeCell ref="B23:N23"/>
    <mergeCell ref="B27:H27"/>
    <mergeCell ref="P27:W27"/>
    <mergeCell ref="B42:H42"/>
    <mergeCell ref="B43:H43"/>
    <mergeCell ref="P43:W43"/>
    <mergeCell ref="AE43:AM43"/>
    <mergeCell ref="B44:H44"/>
    <mergeCell ref="P44:W44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29C7B-56B7-496A-9CFD-E65C77A087C1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CONCATENATE("Tarifa media diaria (ADR) Tenerife y municipios")</f>
        <v>Tarifa media diaria (ADR)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228</v>
      </c>
      <c r="L5" s="92" t="s">
        <v>229</v>
      </c>
      <c r="M5" s="92" t="s">
        <v>230</v>
      </c>
      <c r="N5" s="92" t="s">
        <v>231</v>
      </c>
      <c r="O5" s="92" t="s">
        <v>232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1">
        <v>95.01</v>
      </c>
      <c r="D6" s="221">
        <v>99.07</v>
      </c>
      <c r="E6" s="221">
        <v>105.64</v>
      </c>
      <c r="F6" s="221">
        <v>114.04</v>
      </c>
      <c r="G6" s="221">
        <v>125.24</v>
      </c>
      <c r="H6" s="221">
        <v>132.82</v>
      </c>
      <c r="I6" s="95">
        <f t="shared" ref="I6:I51" si="0">IFERROR(H6/G6-1,"-")</f>
        <v>6.052379431491528E-2</v>
      </c>
      <c r="J6" s="221">
        <f t="shared" ref="J6:J51" si="1">IFERROR(H6-G6,"-")</f>
        <v>7.5799999999999983</v>
      </c>
      <c r="K6" s="222">
        <v>2016.89</v>
      </c>
      <c r="L6" s="222">
        <v>2248.5700000000002</v>
      </c>
      <c r="M6" s="222">
        <v>2381.91</v>
      </c>
      <c r="N6" s="222">
        <v>2531.2999999999993</v>
      </c>
      <c r="O6" s="222">
        <v>2838.6899999999996</v>
      </c>
      <c r="P6" s="95">
        <f t="shared" ref="P6:P51" si="2">IFERROR(O6/N6-1,"-")</f>
        <v>0.1214356259629441</v>
      </c>
      <c r="Q6" s="221">
        <f t="shared" ref="Q6:Q51" si="3">IFERROR(O6-N6,"-")</f>
        <v>307.39000000000033</v>
      </c>
    </row>
    <row r="7" spans="2:17" x14ac:dyDescent="0.25">
      <c r="B7" s="96" t="s">
        <v>62</v>
      </c>
      <c r="C7" s="223">
        <v>103.69</v>
      </c>
      <c r="D7" s="223">
        <v>107.45</v>
      </c>
      <c r="E7" s="223">
        <v>114.17</v>
      </c>
      <c r="F7" s="223">
        <v>123.63</v>
      </c>
      <c r="G7" s="223">
        <v>135.81</v>
      </c>
      <c r="H7" s="223">
        <v>143.28</v>
      </c>
      <c r="I7" s="98">
        <f t="shared" si="0"/>
        <v>5.5003313452617553E-2</v>
      </c>
      <c r="J7" s="223">
        <f t="shared" si="1"/>
        <v>7.4699999999999989</v>
      </c>
      <c r="K7" s="224">
        <v>93.56</v>
      </c>
      <c r="L7" s="224">
        <v>102.22</v>
      </c>
      <c r="M7" s="224">
        <v>110.27</v>
      </c>
      <c r="N7" s="224">
        <v>115.62</v>
      </c>
      <c r="O7" s="224">
        <v>129.53</v>
      </c>
      <c r="P7" s="98">
        <f t="shared" si="2"/>
        <v>0.12030790520671153</v>
      </c>
      <c r="Q7" s="223">
        <f t="shared" si="3"/>
        <v>13.909999999999997</v>
      </c>
    </row>
    <row r="8" spans="2:17" x14ac:dyDescent="0.25">
      <c r="B8" s="99" t="s">
        <v>63</v>
      </c>
      <c r="C8" s="225">
        <v>113.97</v>
      </c>
      <c r="D8" s="225">
        <v>117.1</v>
      </c>
      <c r="E8" s="225">
        <v>123.96</v>
      </c>
      <c r="F8" s="225">
        <v>133.49</v>
      </c>
      <c r="G8" s="225">
        <v>146.25</v>
      </c>
      <c r="H8" s="225">
        <v>154.19</v>
      </c>
      <c r="I8" s="100">
        <f t="shared" si="0"/>
        <v>5.4290598290598346E-2</v>
      </c>
      <c r="J8" s="225">
        <f t="shared" si="1"/>
        <v>7.9399999999999977</v>
      </c>
      <c r="K8" s="226">
        <v>100.8</v>
      </c>
      <c r="L8" s="226">
        <v>109.95</v>
      </c>
      <c r="M8" s="226">
        <v>118.34</v>
      </c>
      <c r="N8" s="226">
        <v>124.12</v>
      </c>
      <c r="O8" s="226">
        <v>139.44999999999999</v>
      </c>
      <c r="P8" s="100">
        <f t="shared" si="2"/>
        <v>0.12350950692877838</v>
      </c>
      <c r="Q8" s="225">
        <f t="shared" si="3"/>
        <v>15.329999999999984</v>
      </c>
    </row>
    <row r="9" spans="2:17" x14ac:dyDescent="0.25">
      <c r="B9" s="99" t="s">
        <v>70</v>
      </c>
      <c r="C9" s="225">
        <v>59.3</v>
      </c>
      <c r="D9" s="225">
        <v>59.54</v>
      </c>
      <c r="E9" s="225">
        <v>65.25</v>
      </c>
      <c r="F9" s="225">
        <v>72.2</v>
      </c>
      <c r="G9" s="225">
        <v>79.78</v>
      </c>
      <c r="H9" s="225">
        <v>84.79</v>
      </c>
      <c r="I9" s="100">
        <f t="shared" si="0"/>
        <v>6.2797693657558273E-2</v>
      </c>
      <c r="J9" s="225">
        <f t="shared" si="1"/>
        <v>5.0100000000000051</v>
      </c>
      <c r="K9" s="226">
        <v>53.93</v>
      </c>
      <c r="L9" s="226">
        <v>58.18</v>
      </c>
      <c r="M9" s="226">
        <v>63.87</v>
      </c>
      <c r="N9" s="226">
        <v>68.12</v>
      </c>
      <c r="O9" s="226">
        <v>72.790000000000006</v>
      </c>
      <c r="P9" s="100">
        <f t="shared" si="2"/>
        <v>6.855549031121555E-2</v>
      </c>
      <c r="Q9" s="225">
        <f t="shared" si="3"/>
        <v>4.6700000000000017</v>
      </c>
    </row>
    <row r="10" spans="2:17" x14ac:dyDescent="0.25">
      <c r="B10" s="96" t="s">
        <v>65</v>
      </c>
      <c r="C10" s="223">
        <v>69.31</v>
      </c>
      <c r="D10" s="223">
        <v>67.12</v>
      </c>
      <c r="E10" s="223">
        <v>73.209999999999994</v>
      </c>
      <c r="F10" s="223">
        <v>78.930000000000007</v>
      </c>
      <c r="G10" s="223">
        <v>86.93</v>
      </c>
      <c r="H10" s="223">
        <v>96.43</v>
      </c>
      <c r="I10" s="98">
        <f t="shared" si="0"/>
        <v>0.10928333141608193</v>
      </c>
      <c r="J10" s="223">
        <f t="shared" si="1"/>
        <v>9.5</v>
      </c>
      <c r="K10" s="224">
        <v>62</v>
      </c>
      <c r="L10" s="224">
        <v>61.19</v>
      </c>
      <c r="M10" s="224">
        <v>72.44</v>
      </c>
      <c r="N10" s="224">
        <v>78.62</v>
      </c>
      <c r="O10" s="224">
        <v>80.8</v>
      </c>
      <c r="P10" s="98">
        <f t="shared" si="2"/>
        <v>2.772831340625781E-2</v>
      </c>
      <c r="Q10" s="223">
        <f t="shared" si="3"/>
        <v>2.1799999999999926</v>
      </c>
    </row>
    <row r="11" spans="2:17" x14ac:dyDescent="0.25">
      <c r="B11" s="93" t="s">
        <v>46</v>
      </c>
      <c r="C11" s="227">
        <v>119.42</v>
      </c>
      <c r="D11" s="227">
        <v>126.49</v>
      </c>
      <c r="E11" s="227">
        <v>131.02000000000001</v>
      </c>
      <c r="F11" s="227">
        <v>138.91</v>
      </c>
      <c r="G11" s="227">
        <v>151.52000000000001</v>
      </c>
      <c r="H11" s="227">
        <v>159.22</v>
      </c>
      <c r="I11" s="102">
        <f t="shared" si="0"/>
        <v>5.081837381203802E-2</v>
      </c>
      <c r="J11" s="227">
        <f t="shared" si="1"/>
        <v>7.6999999999999886</v>
      </c>
      <c r="K11" s="228">
        <v>108.31</v>
      </c>
      <c r="L11" s="228">
        <v>112.07</v>
      </c>
      <c r="M11" s="228">
        <v>120.74</v>
      </c>
      <c r="N11" s="228">
        <v>123.41</v>
      </c>
      <c r="O11" s="228">
        <v>138.72999999999999</v>
      </c>
      <c r="P11" s="102">
        <f t="shared" si="2"/>
        <v>0.12413904869945713</v>
      </c>
      <c r="Q11" s="227">
        <f t="shared" si="3"/>
        <v>15.319999999999993</v>
      </c>
    </row>
    <row r="12" spans="2:17" x14ac:dyDescent="0.25">
      <c r="B12" s="96" t="s">
        <v>62</v>
      </c>
      <c r="C12" s="223">
        <v>130.44999999999999</v>
      </c>
      <c r="D12" s="223">
        <v>134.97</v>
      </c>
      <c r="E12" s="223">
        <v>140.36000000000001</v>
      </c>
      <c r="F12" s="223">
        <v>150.29</v>
      </c>
      <c r="G12" s="223">
        <v>166.01</v>
      </c>
      <c r="H12" s="223">
        <v>174.46</v>
      </c>
      <c r="I12" s="98">
        <f t="shared" si="0"/>
        <v>5.0900548159749537E-2</v>
      </c>
      <c r="J12" s="223">
        <f t="shared" si="1"/>
        <v>8.4500000000000171</v>
      </c>
      <c r="K12" s="224">
        <v>114.25</v>
      </c>
      <c r="L12" s="224">
        <v>121.58</v>
      </c>
      <c r="M12" s="224">
        <v>131.06</v>
      </c>
      <c r="N12" s="224">
        <v>134.24</v>
      </c>
      <c r="O12" s="224">
        <v>150.6</v>
      </c>
      <c r="P12" s="98">
        <f t="shared" si="2"/>
        <v>0.12187127532777109</v>
      </c>
      <c r="Q12" s="223">
        <f t="shared" si="3"/>
        <v>16.359999999999985</v>
      </c>
    </row>
    <row r="13" spans="2:17" x14ac:dyDescent="0.25">
      <c r="B13" s="99" t="s">
        <v>63</v>
      </c>
      <c r="C13" s="225">
        <v>138.85</v>
      </c>
      <c r="D13" s="225">
        <v>143.38999999999999</v>
      </c>
      <c r="E13" s="225">
        <v>150.34</v>
      </c>
      <c r="F13" s="225">
        <v>160.88</v>
      </c>
      <c r="G13" s="225">
        <v>176.82</v>
      </c>
      <c r="H13" s="225">
        <v>186.36</v>
      </c>
      <c r="I13" s="100">
        <f t="shared" si="0"/>
        <v>5.3953172718018472E-2</v>
      </c>
      <c r="J13" s="225">
        <f t="shared" si="1"/>
        <v>9.5400000000000205</v>
      </c>
      <c r="K13" s="226">
        <v>121.39</v>
      </c>
      <c r="L13" s="226">
        <v>129.54</v>
      </c>
      <c r="M13" s="226">
        <v>139.09</v>
      </c>
      <c r="N13" s="226">
        <v>143.36000000000001</v>
      </c>
      <c r="O13" s="226">
        <v>158.69</v>
      </c>
      <c r="P13" s="100">
        <f t="shared" si="2"/>
        <v>0.10693359374999978</v>
      </c>
      <c r="Q13" s="225">
        <f t="shared" si="3"/>
        <v>15.329999999999984</v>
      </c>
    </row>
    <row r="14" spans="2:17" x14ac:dyDescent="0.25">
      <c r="B14" s="99" t="s">
        <v>70</v>
      </c>
      <c r="C14" s="225">
        <v>65.55</v>
      </c>
      <c r="D14" s="225">
        <v>60.97</v>
      </c>
      <c r="E14" s="225">
        <v>62.16</v>
      </c>
      <c r="F14" s="225">
        <v>62.3</v>
      </c>
      <c r="G14" s="225">
        <v>64.11</v>
      </c>
      <c r="H14" s="225">
        <v>71.02</v>
      </c>
      <c r="I14" s="100">
        <f t="shared" si="0"/>
        <v>0.10778349711433477</v>
      </c>
      <c r="J14" s="225">
        <f t="shared" si="1"/>
        <v>6.9099999999999966</v>
      </c>
      <c r="K14" s="226">
        <v>48.12</v>
      </c>
      <c r="L14" s="226">
        <v>49.27</v>
      </c>
      <c r="M14" s="226">
        <v>51.81</v>
      </c>
      <c r="N14" s="226">
        <v>55.62</v>
      </c>
      <c r="O14" s="226">
        <v>75.790000000000006</v>
      </c>
      <c r="P14" s="100">
        <f t="shared" si="2"/>
        <v>0.36263933836749396</v>
      </c>
      <c r="Q14" s="225">
        <f t="shared" si="3"/>
        <v>20.170000000000009</v>
      </c>
    </row>
    <row r="15" spans="2:17" x14ac:dyDescent="0.25">
      <c r="B15" s="96" t="s">
        <v>65</v>
      </c>
      <c r="C15" s="223">
        <v>76.66</v>
      </c>
      <c r="D15" s="223">
        <v>74.13</v>
      </c>
      <c r="E15" s="223">
        <v>78.930000000000007</v>
      </c>
      <c r="F15" s="223">
        <v>83.06</v>
      </c>
      <c r="G15" s="223">
        <v>86.47</v>
      </c>
      <c r="H15" s="223">
        <v>96.49</v>
      </c>
      <c r="I15" s="98">
        <f t="shared" si="0"/>
        <v>0.11587833930843061</v>
      </c>
      <c r="J15" s="223">
        <f t="shared" si="1"/>
        <v>10.019999999999996</v>
      </c>
      <c r="K15" s="224">
        <v>72.819999999999993</v>
      </c>
      <c r="L15" s="224">
        <v>61.59</v>
      </c>
      <c r="M15" s="224">
        <v>71.89</v>
      </c>
      <c r="N15" s="224">
        <v>74.7</v>
      </c>
      <c r="O15" s="224">
        <v>81.59</v>
      </c>
      <c r="P15" s="98">
        <f t="shared" si="2"/>
        <v>9.223560910307893E-2</v>
      </c>
      <c r="Q15" s="223">
        <f t="shared" si="3"/>
        <v>6.8900000000000006</v>
      </c>
    </row>
    <row r="16" spans="2:17" x14ac:dyDescent="0.25">
      <c r="B16" s="93" t="s">
        <v>49</v>
      </c>
      <c r="C16" s="227">
        <v>134.75</v>
      </c>
      <c r="D16" s="227">
        <v>154.08000000000001</v>
      </c>
      <c r="E16" s="227">
        <v>185.18</v>
      </c>
      <c r="F16" s="227">
        <v>211.21</v>
      </c>
      <c r="G16" s="227">
        <v>199.41</v>
      </c>
      <c r="H16" s="227">
        <v>220.58</v>
      </c>
      <c r="I16" s="102">
        <f t="shared" si="0"/>
        <v>0.10616318138508607</v>
      </c>
      <c r="J16" s="227">
        <f t="shared" si="1"/>
        <v>21.170000000000016</v>
      </c>
      <c r="K16" s="228">
        <v>104.86</v>
      </c>
      <c r="L16" s="228">
        <v>153.51</v>
      </c>
      <c r="M16" s="228">
        <v>130.86000000000001</v>
      </c>
      <c r="N16" s="228">
        <v>161.69999999999999</v>
      </c>
      <c r="O16" s="228">
        <v>172.54</v>
      </c>
      <c r="P16" s="102">
        <f t="shared" si="2"/>
        <v>6.7037724180581293E-2</v>
      </c>
      <c r="Q16" s="227">
        <f t="shared" si="3"/>
        <v>10.840000000000003</v>
      </c>
    </row>
    <row r="17" spans="2:17" x14ac:dyDescent="0.25">
      <c r="B17" s="96" t="s">
        <v>62</v>
      </c>
      <c r="C17" s="223">
        <v>134.66999999999999</v>
      </c>
      <c r="D17" s="223">
        <v>151.52000000000001</v>
      </c>
      <c r="E17" s="223">
        <v>180.18</v>
      </c>
      <c r="F17" s="223">
        <v>206.52</v>
      </c>
      <c r="G17" s="223">
        <v>205.17</v>
      </c>
      <c r="H17" s="223">
        <v>231.5</v>
      </c>
      <c r="I17" s="98">
        <f t="shared" si="0"/>
        <v>0.12833260223229526</v>
      </c>
      <c r="J17" s="223">
        <f t="shared" si="1"/>
        <v>26.330000000000013</v>
      </c>
      <c r="K17" s="224">
        <v>100.03</v>
      </c>
      <c r="L17" s="224">
        <v>149.26</v>
      </c>
      <c r="M17" s="224">
        <v>130.86000000000001</v>
      </c>
      <c r="N17" s="224">
        <v>167.18</v>
      </c>
      <c r="O17" s="224">
        <v>176.74</v>
      </c>
      <c r="P17" s="98">
        <f t="shared" si="2"/>
        <v>5.7183873669099272E-2</v>
      </c>
      <c r="Q17" s="223">
        <f t="shared" si="3"/>
        <v>9.5600000000000023</v>
      </c>
    </row>
    <row r="18" spans="2:17" x14ac:dyDescent="0.25">
      <c r="B18" s="99" t="s">
        <v>68</v>
      </c>
      <c r="C18" s="225">
        <v>0</v>
      </c>
      <c r="D18" s="225">
        <v>0</v>
      </c>
      <c r="E18" s="225">
        <v>0</v>
      </c>
      <c r="F18" s="225">
        <v>0</v>
      </c>
      <c r="G18" s="225">
        <v>0</v>
      </c>
      <c r="H18" s="225">
        <v>0</v>
      </c>
      <c r="I18" s="100" t="str">
        <f t="shared" si="0"/>
        <v>-</v>
      </c>
      <c r="J18" s="225">
        <f t="shared" si="1"/>
        <v>0</v>
      </c>
      <c r="K18" s="226">
        <v>0</v>
      </c>
      <c r="L18" s="226">
        <v>0</v>
      </c>
      <c r="M18" s="226">
        <v>0</v>
      </c>
      <c r="N18" s="226">
        <v>0</v>
      </c>
      <c r="O18" s="226">
        <v>0</v>
      </c>
      <c r="P18" s="100" t="str">
        <f t="shared" si="2"/>
        <v>-</v>
      </c>
      <c r="Q18" s="225">
        <f t="shared" si="3"/>
        <v>0</v>
      </c>
    </row>
    <row r="19" spans="2:17" x14ac:dyDescent="0.25">
      <c r="B19" s="99" t="s">
        <v>171</v>
      </c>
      <c r="C19" s="225">
        <v>0</v>
      </c>
      <c r="D19" s="225">
        <v>0</v>
      </c>
      <c r="E19" s="225">
        <v>0</v>
      </c>
      <c r="F19" s="225">
        <v>0</v>
      </c>
      <c r="G19" s="225">
        <v>0</v>
      </c>
      <c r="H19" s="225">
        <v>0</v>
      </c>
      <c r="I19" s="100" t="str">
        <f t="shared" si="0"/>
        <v>-</v>
      </c>
      <c r="J19" s="225">
        <f t="shared" si="1"/>
        <v>0</v>
      </c>
      <c r="K19" s="226">
        <v>0</v>
      </c>
      <c r="L19" s="226">
        <v>0</v>
      </c>
      <c r="M19" s="226">
        <v>0</v>
      </c>
      <c r="N19" s="226">
        <v>0</v>
      </c>
      <c r="O19" s="226">
        <v>0</v>
      </c>
      <c r="P19" s="100" t="str">
        <f t="shared" si="2"/>
        <v>-</v>
      </c>
      <c r="Q19" s="225">
        <f t="shared" si="3"/>
        <v>0</v>
      </c>
    </row>
    <row r="20" spans="2:17" x14ac:dyDescent="0.25">
      <c r="B20" s="96" t="s">
        <v>65</v>
      </c>
      <c r="C20" s="223">
        <v>0</v>
      </c>
      <c r="D20" s="223">
        <v>0</v>
      </c>
      <c r="E20" s="223">
        <v>0</v>
      </c>
      <c r="F20" s="223">
        <v>0</v>
      </c>
      <c r="G20" s="223">
        <v>0</v>
      </c>
      <c r="H20" s="223">
        <v>0</v>
      </c>
      <c r="I20" s="98" t="str">
        <f t="shared" si="0"/>
        <v>-</v>
      </c>
      <c r="J20" s="223">
        <f t="shared" si="1"/>
        <v>0</v>
      </c>
      <c r="K20" s="224" t="s">
        <v>233</v>
      </c>
      <c r="L20" s="224" t="s">
        <v>233</v>
      </c>
      <c r="M20" s="224" t="s">
        <v>233</v>
      </c>
      <c r="N20" s="224" t="s">
        <v>233</v>
      </c>
      <c r="O20" s="224" t="s">
        <v>233</v>
      </c>
      <c r="P20" s="98" t="str">
        <f t="shared" si="2"/>
        <v>-</v>
      </c>
      <c r="Q20" s="223" t="str">
        <f t="shared" si="3"/>
        <v>-</v>
      </c>
    </row>
    <row r="21" spans="2:17" x14ac:dyDescent="0.25">
      <c r="B21" s="93" t="s">
        <v>48</v>
      </c>
      <c r="C21" s="227">
        <v>70.819999999999993</v>
      </c>
      <c r="D21" s="227">
        <v>66.41</v>
      </c>
      <c r="E21" s="227">
        <v>77.45</v>
      </c>
      <c r="F21" s="227">
        <v>80.180000000000007</v>
      </c>
      <c r="G21" s="227">
        <v>87.94</v>
      </c>
      <c r="H21" s="227">
        <v>99.82</v>
      </c>
      <c r="I21" s="102">
        <f t="shared" si="0"/>
        <v>0.1350921082556289</v>
      </c>
      <c r="J21" s="227">
        <f t="shared" si="1"/>
        <v>11.879999999999995</v>
      </c>
      <c r="K21" s="228">
        <v>66.709999999999994</v>
      </c>
      <c r="L21" s="228">
        <v>58.18</v>
      </c>
      <c r="M21" s="228">
        <v>76.709999999999994</v>
      </c>
      <c r="N21" s="228">
        <v>85.07</v>
      </c>
      <c r="O21" s="228">
        <v>75.83</v>
      </c>
      <c r="P21" s="102">
        <f t="shared" si="2"/>
        <v>-0.10861643352533201</v>
      </c>
      <c r="Q21" s="227">
        <f t="shared" si="3"/>
        <v>-9.2399999999999949</v>
      </c>
    </row>
    <row r="22" spans="2:17" x14ac:dyDescent="0.25">
      <c r="B22" s="96" t="s">
        <v>62</v>
      </c>
      <c r="C22" s="223">
        <v>68.510000000000005</v>
      </c>
      <c r="D22" s="223">
        <v>66.41</v>
      </c>
      <c r="E22" s="223">
        <v>77.510000000000005</v>
      </c>
      <c r="F22" s="223">
        <v>80.36</v>
      </c>
      <c r="G22" s="223">
        <v>88.03</v>
      </c>
      <c r="H22" s="223">
        <v>99.96</v>
      </c>
      <c r="I22" s="98">
        <f t="shared" si="0"/>
        <v>0.13552198114279213</v>
      </c>
      <c r="J22" s="223">
        <f t="shared" si="1"/>
        <v>11.929999999999993</v>
      </c>
      <c r="K22" s="224">
        <v>66.709999999999994</v>
      </c>
      <c r="L22" s="224">
        <v>57.99</v>
      </c>
      <c r="M22" s="224">
        <v>76.84</v>
      </c>
      <c r="N22" s="224">
        <v>85.03</v>
      </c>
      <c r="O22" s="224">
        <v>75.900000000000006</v>
      </c>
      <c r="P22" s="98">
        <f t="shared" si="2"/>
        <v>-0.10737386804657179</v>
      </c>
      <c r="Q22" s="223">
        <f t="shared" si="3"/>
        <v>-9.1299999999999955</v>
      </c>
    </row>
    <row r="23" spans="2:17" x14ac:dyDescent="0.25">
      <c r="B23" s="96" t="s">
        <v>65</v>
      </c>
      <c r="C23" s="223">
        <v>0</v>
      </c>
      <c r="D23" s="223">
        <v>0</v>
      </c>
      <c r="E23" s="223">
        <v>0</v>
      </c>
      <c r="F23" s="223">
        <v>0</v>
      </c>
      <c r="G23" s="223">
        <v>0</v>
      </c>
      <c r="H23" s="223">
        <v>0</v>
      </c>
      <c r="I23" s="98" t="str">
        <f t="shared" si="0"/>
        <v>-</v>
      </c>
      <c r="J23" s="223">
        <f t="shared" si="1"/>
        <v>0</v>
      </c>
      <c r="K23" s="224">
        <v>0</v>
      </c>
      <c r="L23" s="224">
        <v>0</v>
      </c>
      <c r="M23" s="224">
        <v>0</v>
      </c>
      <c r="N23" s="224">
        <v>0</v>
      </c>
      <c r="O23" s="224">
        <v>0</v>
      </c>
      <c r="P23" s="98" t="str">
        <f t="shared" si="2"/>
        <v>-</v>
      </c>
      <c r="Q23" s="223">
        <f t="shared" si="3"/>
        <v>0</v>
      </c>
    </row>
    <row r="24" spans="2:17" x14ac:dyDescent="0.25">
      <c r="B24" s="93" t="s">
        <v>49</v>
      </c>
      <c r="C24" s="227">
        <v>134.75</v>
      </c>
      <c r="D24" s="227">
        <v>154.08000000000001</v>
      </c>
      <c r="E24" s="227">
        <v>185.18</v>
      </c>
      <c r="F24" s="227">
        <v>211.21</v>
      </c>
      <c r="G24" s="227">
        <v>199.41</v>
      </c>
      <c r="H24" s="227">
        <v>220.58</v>
      </c>
      <c r="I24" s="102">
        <f t="shared" si="0"/>
        <v>0.10616318138508607</v>
      </c>
      <c r="J24" s="227">
        <f t="shared" si="1"/>
        <v>21.170000000000016</v>
      </c>
      <c r="K24" s="228">
        <v>104.86</v>
      </c>
      <c r="L24" s="228">
        <v>153.51</v>
      </c>
      <c r="M24" s="228">
        <v>130.86000000000001</v>
      </c>
      <c r="N24" s="228">
        <v>161.69999999999999</v>
      </c>
      <c r="O24" s="228">
        <v>172.54</v>
      </c>
      <c r="P24" s="102">
        <f t="shared" si="2"/>
        <v>6.7037724180581293E-2</v>
      </c>
      <c r="Q24" s="227">
        <f t="shared" si="3"/>
        <v>10.840000000000003</v>
      </c>
    </row>
    <row r="25" spans="2:17" x14ac:dyDescent="0.25">
      <c r="B25" s="96" t="s">
        <v>62</v>
      </c>
      <c r="C25" s="223">
        <v>134.66999999999999</v>
      </c>
      <c r="D25" s="223">
        <v>151.52000000000001</v>
      </c>
      <c r="E25" s="223">
        <v>180.18</v>
      </c>
      <c r="F25" s="223">
        <v>206.52</v>
      </c>
      <c r="G25" s="223">
        <v>205.17</v>
      </c>
      <c r="H25" s="223">
        <v>231.5</v>
      </c>
      <c r="I25" s="98">
        <f t="shared" si="0"/>
        <v>0.12833260223229526</v>
      </c>
      <c r="J25" s="223">
        <f t="shared" si="1"/>
        <v>26.330000000000013</v>
      </c>
      <c r="K25" s="224">
        <v>100.03</v>
      </c>
      <c r="L25" s="224">
        <v>149.26</v>
      </c>
      <c r="M25" s="224">
        <v>130.86000000000001</v>
      </c>
      <c r="N25" s="224">
        <v>167.18</v>
      </c>
      <c r="O25" s="224">
        <v>176.74</v>
      </c>
      <c r="P25" s="98">
        <f t="shared" si="2"/>
        <v>5.7183873669099272E-2</v>
      </c>
      <c r="Q25" s="223">
        <f t="shared" si="3"/>
        <v>9.5600000000000023</v>
      </c>
    </row>
    <row r="26" spans="2:17" x14ac:dyDescent="0.25">
      <c r="B26" s="99" t="s">
        <v>63</v>
      </c>
      <c r="C26" s="225">
        <v>0</v>
      </c>
      <c r="D26" s="225">
        <v>0</v>
      </c>
      <c r="E26" s="225">
        <v>0</v>
      </c>
      <c r="F26" s="225">
        <v>0</v>
      </c>
      <c r="G26" s="225">
        <v>0</v>
      </c>
      <c r="H26" s="225">
        <v>0</v>
      </c>
      <c r="I26" s="100" t="str">
        <f t="shared" si="0"/>
        <v>-</v>
      </c>
      <c r="J26" s="225">
        <f t="shared" si="1"/>
        <v>0</v>
      </c>
      <c r="K26" s="226">
        <v>0</v>
      </c>
      <c r="L26" s="226">
        <v>0</v>
      </c>
      <c r="M26" s="226">
        <v>0</v>
      </c>
      <c r="N26" s="226">
        <v>0</v>
      </c>
      <c r="O26" s="226">
        <v>0</v>
      </c>
      <c r="P26" s="100" t="str">
        <f t="shared" si="2"/>
        <v>-</v>
      </c>
      <c r="Q26" s="225">
        <f t="shared" si="3"/>
        <v>0</v>
      </c>
    </row>
    <row r="27" spans="2:17" x14ac:dyDescent="0.25">
      <c r="B27" s="99" t="s">
        <v>70</v>
      </c>
      <c r="C27" s="225">
        <v>0</v>
      </c>
      <c r="D27" s="225">
        <v>0</v>
      </c>
      <c r="E27" s="225">
        <v>0</v>
      </c>
      <c r="F27" s="225">
        <v>0</v>
      </c>
      <c r="G27" s="225">
        <v>0</v>
      </c>
      <c r="H27" s="225">
        <v>0</v>
      </c>
      <c r="I27" s="100" t="str">
        <f t="shared" si="0"/>
        <v>-</v>
      </c>
      <c r="J27" s="225">
        <f t="shared" si="1"/>
        <v>0</v>
      </c>
      <c r="K27" s="226">
        <v>0</v>
      </c>
      <c r="L27" s="226">
        <v>0</v>
      </c>
      <c r="M27" s="226">
        <v>0</v>
      </c>
      <c r="N27" s="226">
        <v>0</v>
      </c>
      <c r="O27" s="226">
        <v>0</v>
      </c>
      <c r="P27" s="100" t="str">
        <f t="shared" si="2"/>
        <v>-</v>
      </c>
      <c r="Q27" s="225">
        <f t="shared" si="3"/>
        <v>0</v>
      </c>
    </row>
    <row r="28" spans="2:17" x14ac:dyDescent="0.25">
      <c r="B28" s="93" t="s">
        <v>50</v>
      </c>
      <c r="C28" s="227">
        <v>53.52</v>
      </c>
      <c r="D28" s="227">
        <v>51.25</v>
      </c>
      <c r="E28" s="227">
        <v>59.12</v>
      </c>
      <c r="F28" s="227">
        <v>65.930000000000007</v>
      </c>
      <c r="G28" s="227">
        <v>74.61</v>
      </c>
      <c r="H28" s="227">
        <v>82.59</v>
      </c>
      <c r="I28" s="102">
        <f t="shared" si="0"/>
        <v>0.1069561720948935</v>
      </c>
      <c r="J28" s="227">
        <f t="shared" si="1"/>
        <v>7.980000000000004</v>
      </c>
      <c r="K28" s="228">
        <v>46.88</v>
      </c>
      <c r="L28" s="228">
        <v>54.44</v>
      </c>
      <c r="M28" s="228">
        <v>58.54</v>
      </c>
      <c r="N28" s="228">
        <v>66.95</v>
      </c>
      <c r="O28" s="228">
        <v>78.36</v>
      </c>
      <c r="P28" s="102">
        <f t="shared" si="2"/>
        <v>0.17042569081404024</v>
      </c>
      <c r="Q28" s="227">
        <f t="shared" si="3"/>
        <v>11.409999999999997</v>
      </c>
    </row>
    <row r="29" spans="2:17" x14ac:dyDescent="0.25">
      <c r="B29" s="96" t="s">
        <v>62</v>
      </c>
      <c r="C29" s="223">
        <v>56.97</v>
      </c>
      <c r="D29" s="223">
        <v>54.03</v>
      </c>
      <c r="E29" s="223">
        <v>62.9</v>
      </c>
      <c r="F29" s="223">
        <v>70.19</v>
      </c>
      <c r="G29" s="223">
        <v>78.77</v>
      </c>
      <c r="H29" s="223">
        <v>88.12</v>
      </c>
      <c r="I29" s="98">
        <f t="shared" si="0"/>
        <v>0.11870001269518871</v>
      </c>
      <c r="J29" s="223">
        <f t="shared" si="1"/>
        <v>9.3500000000000085</v>
      </c>
      <c r="K29" s="224">
        <v>49.86</v>
      </c>
      <c r="L29" s="224">
        <v>58.2</v>
      </c>
      <c r="M29" s="224">
        <v>61.51</v>
      </c>
      <c r="N29" s="224">
        <v>71.97</v>
      </c>
      <c r="O29" s="224">
        <v>83.64</v>
      </c>
      <c r="P29" s="98">
        <f t="shared" si="2"/>
        <v>0.16215089620675283</v>
      </c>
      <c r="Q29" s="223">
        <f t="shared" si="3"/>
        <v>11.670000000000002</v>
      </c>
    </row>
    <row r="30" spans="2:17" x14ac:dyDescent="0.25">
      <c r="B30" s="99" t="s">
        <v>63</v>
      </c>
      <c r="C30" s="225">
        <v>59.93</v>
      </c>
      <c r="D30" s="225">
        <v>57.07</v>
      </c>
      <c r="E30" s="225">
        <v>65.52</v>
      </c>
      <c r="F30" s="225">
        <v>73.069999999999993</v>
      </c>
      <c r="G30" s="225">
        <v>81.81</v>
      </c>
      <c r="H30" s="225">
        <v>92.23</v>
      </c>
      <c r="I30" s="100">
        <f t="shared" si="0"/>
        <v>0.12736829238479408</v>
      </c>
      <c r="J30" s="225">
        <f t="shared" si="1"/>
        <v>10.420000000000002</v>
      </c>
      <c r="K30" s="226">
        <v>51.38</v>
      </c>
      <c r="L30" s="226">
        <v>60.53</v>
      </c>
      <c r="M30" s="226">
        <v>63.9</v>
      </c>
      <c r="N30" s="226">
        <v>75.59</v>
      </c>
      <c r="O30" s="226">
        <v>89.54</v>
      </c>
      <c r="P30" s="100">
        <f t="shared" si="2"/>
        <v>0.18454822066410914</v>
      </c>
      <c r="Q30" s="225">
        <f t="shared" si="3"/>
        <v>13.950000000000003</v>
      </c>
    </row>
    <row r="31" spans="2:17" x14ac:dyDescent="0.25">
      <c r="B31" s="99" t="s">
        <v>70</v>
      </c>
      <c r="C31" s="225">
        <v>42.61</v>
      </c>
      <c r="D31" s="225">
        <v>41.43</v>
      </c>
      <c r="E31" s="225">
        <v>46.25</v>
      </c>
      <c r="F31" s="225">
        <v>50.85</v>
      </c>
      <c r="G31" s="225">
        <v>58.4</v>
      </c>
      <c r="H31" s="225">
        <v>61.07</v>
      </c>
      <c r="I31" s="100">
        <f t="shared" si="0"/>
        <v>4.5719178082191725E-2</v>
      </c>
      <c r="J31" s="225">
        <f t="shared" si="1"/>
        <v>2.6700000000000017</v>
      </c>
      <c r="K31" s="226">
        <v>38.99</v>
      </c>
      <c r="L31" s="226">
        <v>43.24</v>
      </c>
      <c r="M31" s="226">
        <v>45.79</v>
      </c>
      <c r="N31" s="226">
        <v>49.31</v>
      </c>
      <c r="O31" s="226">
        <v>46.93</v>
      </c>
      <c r="P31" s="100">
        <f t="shared" si="2"/>
        <v>-4.8266071790711851E-2</v>
      </c>
      <c r="Q31" s="225">
        <f t="shared" si="3"/>
        <v>-2.3800000000000026</v>
      </c>
    </row>
    <row r="32" spans="2:17" x14ac:dyDescent="0.25">
      <c r="B32" s="96" t="s">
        <v>65</v>
      </c>
      <c r="C32" s="223">
        <v>43.27</v>
      </c>
      <c r="D32" s="223">
        <v>41.41</v>
      </c>
      <c r="E32" s="223">
        <v>43.49</v>
      </c>
      <c r="F32" s="223">
        <v>48.39</v>
      </c>
      <c r="G32" s="223">
        <v>55.81</v>
      </c>
      <c r="H32" s="223">
        <v>59.46</v>
      </c>
      <c r="I32" s="98">
        <f t="shared" si="0"/>
        <v>6.540046586633208E-2</v>
      </c>
      <c r="J32" s="223">
        <f t="shared" si="1"/>
        <v>3.6499999999999986</v>
      </c>
      <c r="K32" s="224">
        <v>33.19</v>
      </c>
      <c r="L32" s="224">
        <v>37.479999999999997</v>
      </c>
      <c r="M32" s="224">
        <v>43.95</v>
      </c>
      <c r="N32" s="224">
        <v>46.29</v>
      </c>
      <c r="O32" s="224">
        <v>54.29</v>
      </c>
      <c r="P32" s="98">
        <f t="shared" si="2"/>
        <v>0.17282350399654356</v>
      </c>
      <c r="Q32" s="223">
        <f t="shared" si="3"/>
        <v>8</v>
      </c>
    </row>
    <row r="33" spans="2:17" x14ac:dyDescent="0.25">
      <c r="B33" s="93" t="s">
        <v>51</v>
      </c>
      <c r="C33" s="227">
        <v>86.79</v>
      </c>
      <c r="D33" s="227">
        <v>84.44</v>
      </c>
      <c r="E33" s="227">
        <v>89.45</v>
      </c>
      <c r="F33" s="227">
        <v>98.5</v>
      </c>
      <c r="G33" s="227">
        <v>108.5</v>
      </c>
      <c r="H33" s="227">
        <v>115.69</v>
      </c>
      <c r="I33" s="102">
        <f t="shared" si="0"/>
        <v>6.6267281105990783E-2</v>
      </c>
      <c r="J33" s="227">
        <f t="shared" si="1"/>
        <v>7.1899999999999977</v>
      </c>
      <c r="K33" s="228">
        <v>82.54</v>
      </c>
      <c r="L33" s="228">
        <v>86.96</v>
      </c>
      <c r="M33" s="228">
        <v>99.78</v>
      </c>
      <c r="N33" s="228">
        <v>106.08</v>
      </c>
      <c r="O33" s="228">
        <v>106.92</v>
      </c>
      <c r="P33" s="102">
        <f t="shared" si="2"/>
        <v>7.9185520361990669E-3</v>
      </c>
      <c r="Q33" s="227">
        <f t="shared" si="3"/>
        <v>0.84000000000000341</v>
      </c>
    </row>
    <row r="34" spans="2:17" x14ac:dyDescent="0.25">
      <c r="B34" s="96" t="s">
        <v>62</v>
      </c>
      <c r="C34" s="223">
        <v>86.79</v>
      </c>
      <c r="D34" s="223">
        <v>84.44</v>
      </c>
      <c r="E34" s="223">
        <v>89.45</v>
      </c>
      <c r="F34" s="223">
        <v>97.58</v>
      </c>
      <c r="G34" s="223">
        <v>108.5</v>
      </c>
      <c r="H34" s="223">
        <v>115.69</v>
      </c>
      <c r="I34" s="98">
        <f t="shared" si="0"/>
        <v>6.6267281105990783E-2</v>
      </c>
      <c r="J34" s="223">
        <f t="shared" si="1"/>
        <v>7.1899999999999977</v>
      </c>
      <c r="K34" s="224">
        <v>82.54</v>
      </c>
      <c r="L34" s="224">
        <v>86.96</v>
      </c>
      <c r="M34" s="224">
        <v>99.78</v>
      </c>
      <c r="N34" s="224">
        <v>106.08</v>
      </c>
      <c r="O34" s="224">
        <v>106.92</v>
      </c>
      <c r="P34" s="98">
        <f t="shared" si="2"/>
        <v>7.9185520361990669E-3</v>
      </c>
      <c r="Q34" s="223">
        <f t="shared" si="3"/>
        <v>0.84000000000000341</v>
      </c>
    </row>
    <row r="35" spans="2:17" x14ac:dyDescent="0.25">
      <c r="B35" s="93" t="s">
        <v>52</v>
      </c>
      <c r="C35" s="227">
        <v>106.13</v>
      </c>
      <c r="D35" s="227">
        <v>125.31</v>
      </c>
      <c r="E35" s="227">
        <v>128.21</v>
      </c>
      <c r="F35" s="227">
        <v>149.08000000000001</v>
      </c>
      <c r="G35" s="227">
        <v>167.62</v>
      </c>
      <c r="H35" s="227">
        <v>191.89</v>
      </c>
      <c r="I35" s="102">
        <f t="shared" si="0"/>
        <v>0.14479179095573302</v>
      </c>
      <c r="J35" s="227">
        <f t="shared" si="1"/>
        <v>24.269999999999982</v>
      </c>
      <c r="K35" s="228">
        <v>110.06</v>
      </c>
      <c r="L35" s="228">
        <v>137.72</v>
      </c>
      <c r="M35" s="228">
        <v>134.81</v>
      </c>
      <c r="N35" s="228">
        <v>156.78</v>
      </c>
      <c r="O35" s="228">
        <v>185.71</v>
      </c>
      <c r="P35" s="102">
        <f t="shared" si="2"/>
        <v>0.18452608751116228</v>
      </c>
      <c r="Q35" s="227">
        <f t="shared" si="3"/>
        <v>28.930000000000007</v>
      </c>
    </row>
    <row r="36" spans="2:17" x14ac:dyDescent="0.25">
      <c r="B36" s="96" t="s">
        <v>62</v>
      </c>
      <c r="C36" s="223">
        <v>133.72</v>
      </c>
      <c r="D36" s="223">
        <v>131.41999999999999</v>
      </c>
      <c r="E36" s="223">
        <v>137.6</v>
      </c>
      <c r="F36" s="223">
        <v>157.52000000000001</v>
      </c>
      <c r="G36" s="223">
        <v>177.79</v>
      </c>
      <c r="H36" s="223">
        <v>204.84</v>
      </c>
      <c r="I36" s="98">
        <f t="shared" si="0"/>
        <v>0.15214578997693917</v>
      </c>
      <c r="J36" s="223">
        <f t="shared" si="1"/>
        <v>27.050000000000011</v>
      </c>
      <c r="K36" s="224">
        <v>121.74</v>
      </c>
      <c r="L36" s="224">
        <v>147.33000000000001</v>
      </c>
      <c r="M36" s="224">
        <v>145.06</v>
      </c>
      <c r="N36" s="224">
        <v>171.52</v>
      </c>
      <c r="O36" s="224">
        <v>209.31</v>
      </c>
      <c r="P36" s="98">
        <f t="shared" si="2"/>
        <v>0.22032416044776104</v>
      </c>
      <c r="Q36" s="223">
        <f t="shared" si="3"/>
        <v>37.789999999999992</v>
      </c>
    </row>
    <row r="37" spans="2:17" x14ac:dyDescent="0.25">
      <c r="B37" s="96" t="s">
        <v>65</v>
      </c>
      <c r="C37" s="223">
        <v>41.89</v>
      </c>
      <c r="D37" s="223">
        <v>74.180000000000007</v>
      </c>
      <c r="E37" s="223">
        <v>79.56</v>
      </c>
      <c r="F37" s="223">
        <v>104.15</v>
      </c>
      <c r="G37" s="223">
        <v>109.88</v>
      </c>
      <c r="H37" s="223">
        <v>124.4</v>
      </c>
      <c r="I37" s="98">
        <f t="shared" si="0"/>
        <v>0.1321441572624682</v>
      </c>
      <c r="J37" s="223">
        <f t="shared" si="1"/>
        <v>14.52000000000001</v>
      </c>
      <c r="K37" s="224">
        <v>51.26</v>
      </c>
      <c r="L37" s="224">
        <v>89.3</v>
      </c>
      <c r="M37" s="224">
        <v>73.790000000000006</v>
      </c>
      <c r="N37" s="224">
        <v>80.510000000000005</v>
      </c>
      <c r="O37" s="224">
        <v>74.17</v>
      </c>
      <c r="P37" s="98">
        <f t="shared" si="2"/>
        <v>-7.8747981617190432E-2</v>
      </c>
      <c r="Q37" s="223">
        <f t="shared" si="3"/>
        <v>-6.3400000000000034</v>
      </c>
    </row>
    <row r="38" spans="2:17" x14ac:dyDescent="0.25">
      <c r="B38" s="93" t="s">
        <v>53</v>
      </c>
      <c r="C38" s="227">
        <v>64.19</v>
      </c>
      <c r="D38" s="227">
        <v>68.989999999999995</v>
      </c>
      <c r="E38" s="227">
        <v>76.34</v>
      </c>
      <c r="F38" s="227">
        <v>86.56</v>
      </c>
      <c r="G38" s="227">
        <v>96.87</v>
      </c>
      <c r="H38" s="227">
        <v>102.34</v>
      </c>
      <c r="I38" s="102">
        <f t="shared" si="0"/>
        <v>5.646743057706205E-2</v>
      </c>
      <c r="J38" s="227">
        <f t="shared" si="1"/>
        <v>5.4699999999999989</v>
      </c>
      <c r="K38" s="228">
        <v>71.44</v>
      </c>
      <c r="L38" s="228">
        <v>78.97</v>
      </c>
      <c r="M38" s="228">
        <v>79.5</v>
      </c>
      <c r="N38" s="228">
        <v>90.02</v>
      </c>
      <c r="O38" s="228">
        <v>93.22</v>
      </c>
      <c r="P38" s="102">
        <f t="shared" si="2"/>
        <v>3.5547656076427403E-2</v>
      </c>
      <c r="Q38" s="227">
        <f t="shared" si="3"/>
        <v>3.2000000000000028</v>
      </c>
    </row>
    <row r="39" spans="2:17" x14ac:dyDescent="0.25">
      <c r="B39" s="96" t="s">
        <v>62</v>
      </c>
      <c r="C39" s="223">
        <v>64.19</v>
      </c>
      <c r="D39" s="223">
        <v>68.989999999999995</v>
      </c>
      <c r="E39" s="223">
        <v>76.34</v>
      </c>
      <c r="F39" s="223">
        <v>85.99</v>
      </c>
      <c r="G39" s="223">
        <v>96.87</v>
      </c>
      <c r="H39" s="223">
        <v>102.34</v>
      </c>
      <c r="I39" s="98">
        <f t="shared" si="0"/>
        <v>5.646743057706205E-2</v>
      </c>
      <c r="J39" s="223">
        <f t="shared" si="1"/>
        <v>5.4699999999999989</v>
      </c>
      <c r="K39" s="224">
        <v>71.44</v>
      </c>
      <c r="L39" s="224">
        <v>78.97</v>
      </c>
      <c r="M39" s="224">
        <v>79.5</v>
      </c>
      <c r="N39" s="224">
        <v>90.02</v>
      </c>
      <c r="O39" s="224">
        <v>93.22</v>
      </c>
      <c r="P39" s="98">
        <f t="shared" si="2"/>
        <v>3.5547656076427403E-2</v>
      </c>
      <c r="Q39" s="223">
        <f t="shared" si="3"/>
        <v>3.2000000000000028</v>
      </c>
    </row>
    <row r="40" spans="2:17" x14ac:dyDescent="0.25">
      <c r="B40" s="99" t="s">
        <v>63</v>
      </c>
      <c r="C40" s="225">
        <v>76.319999999999993</v>
      </c>
      <c r="D40" s="225">
        <v>76.47</v>
      </c>
      <c r="E40" s="225">
        <v>90.03</v>
      </c>
      <c r="F40" s="225">
        <v>100.71</v>
      </c>
      <c r="G40" s="225">
        <v>115.08</v>
      </c>
      <c r="H40" s="225">
        <v>119.72</v>
      </c>
      <c r="I40" s="100">
        <f t="shared" si="0"/>
        <v>4.0319777546054869E-2</v>
      </c>
      <c r="J40" s="225">
        <f t="shared" si="1"/>
        <v>4.6400000000000006</v>
      </c>
      <c r="K40" s="226">
        <v>84.79</v>
      </c>
      <c r="L40" s="226">
        <v>93.22</v>
      </c>
      <c r="M40" s="226">
        <v>93.48</v>
      </c>
      <c r="N40" s="226">
        <v>102.66</v>
      </c>
      <c r="O40" s="226">
        <v>104.41</v>
      </c>
      <c r="P40" s="100">
        <f t="shared" si="2"/>
        <v>1.7046561465030141E-2</v>
      </c>
      <c r="Q40" s="225">
        <f t="shared" si="3"/>
        <v>1.75</v>
      </c>
    </row>
    <row r="41" spans="2:17" x14ac:dyDescent="0.25">
      <c r="B41" s="99" t="s">
        <v>70</v>
      </c>
      <c r="C41" s="225">
        <v>52.19</v>
      </c>
      <c r="D41" s="225">
        <v>57.98</v>
      </c>
      <c r="E41" s="225">
        <v>57.94</v>
      </c>
      <c r="F41" s="225">
        <v>66.849999999999994</v>
      </c>
      <c r="G41" s="225">
        <v>70.069999999999993</v>
      </c>
      <c r="H41" s="225">
        <v>70.59</v>
      </c>
      <c r="I41" s="100">
        <f t="shared" si="0"/>
        <v>7.4211502782932648E-3</v>
      </c>
      <c r="J41" s="225">
        <f t="shared" si="1"/>
        <v>0.52000000000001023</v>
      </c>
      <c r="K41" s="226">
        <v>54.77</v>
      </c>
      <c r="L41" s="226">
        <v>60.7</v>
      </c>
      <c r="M41" s="226">
        <v>62.18</v>
      </c>
      <c r="N41" s="226">
        <v>67.88</v>
      </c>
      <c r="O41" s="226">
        <v>68.16</v>
      </c>
      <c r="P41" s="100">
        <f t="shared" si="2"/>
        <v>4.1249263406011316E-3</v>
      </c>
      <c r="Q41" s="225">
        <f t="shared" si="3"/>
        <v>0.28000000000000114</v>
      </c>
    </row>
    <row r="42" spans="2:17" x14ac:dyDescent="0.25">
      <c r="B42" s="93" t="s">
        <v>54</v>
      </c>
      <c r="C42" s="227">
        <v>102.24</v>
      </c>
      <c r="D42" s="227">
        <v>98.71</v>
      </c>
      <c r="E42" s="227">
        <v>114.5</v>
      </c>
      <c r="F42" s="227">
        <v>129.22</v>
      </c>
      <c r="G42" s="227">
        <v>138.65</v>
      </c>
      <c r="H42" s="227">
        <v>118.46</v>
      </c>
      <c r="I42" s="102">
        <f t="shared" si="0"/>
        <v>-0.1456184637576633</v>
      </c>
      <c r="J42" s="227">
        <f t="shared" si="1"/>
        <v>-20.190000000000012</v>
      </c>
      <c r="K42" s="228">
        <v>95.86</v>
      </c>
      <c r="L42" s="228">
        <v>113.97</v>
      </c>
      <c r="M42" s="228">
        <v>122.94</v>
      </c>
      <c r="N42" s="228">
        <v>91.08</v>
      </c>
      <c r="O42" s="228">
        <v>119.27</v>
      </c>
      <c r="P42" s="102">
        <f t="shared" si="2"/>
        <v>0.30950812472551603</v>
      </c>
      <c r="Q42" s="227">
        <f t="shared" si="3"/>
        <v>28.189999999999998</v>
      </c>
    </row>
    <row r="43" spans="2:17" x14ac:dyDescent="0.25">
      <c r="B43" s="96" t="s">
        <v>62</v>
      </c>
      <c r="C43" s="223">
        <v>108.14</v>
      </c>
      <c r="D43" s="223">
        <v>104.52</v>
      </c>
      <c r="E43" s="223">
        <v>121.1</v>
      </c>
      <c r="F43" s="223">
        <v>138.26</v>
      </c>
      <c r="G43" s="223">
        <v>145.62</v>
      </c>
      <c r="H43" s="223">
        <v>121.32</v>
      </c>
      <c r="I43" s="98">
        <f t="shared" si="0"/>
        <v>-0.16687268232385666</v>
      </c>
      <c r="J43" s="223">
        <f t="shared" si="1"/>
        <v>-24.300000000000011</v>
      </c>
      <c r="K43" s="224">
        <v>101.74</v>
      </c>
      <c r="L43" s="224">
        <v>120.85</v>
      </c>
      <c r="M43" s="224">
        <v>130.04</v>
      </c>
      <c r="N43" s="224">
        <v>93.36</v>
      </c>
      <c r="O43" s="224">
        <v>125.7</v>
      </c>
      <c r="P43" s="98">
        <f t="shared" si="2"/>
        <v>0.34640102827763508</v>
      </c>
      <c r="Q43" s="223">
        <f t="shared" si="3"/>
        <v>32.340000000000003</v>
      </c>
    </row>
    <row r="44" spans="2:17" x14ac:dyDescent="0.25">
      <c r="B44" s="99" t="s">
        <v>63</v>
      </c>
      <c r="C44" s="225">
        <v>0</v>
      </c>
      <c r="D44" s="225">
        <v>111.35</v>
      </c>
      <c r="E44" s="225">
        <v>128.75</v>
      </c>
      <c r="F44" s="225">
        <v>147.52000000000001</v>
      </c>
      <c r="G44" s="225">
        <v>153.44</v>
      </c>
      <c r="H44" s="225">
        <v>124</v>
      </c>
      <c r="I44" s="100">
        <f t="shared" si="0"/>
        <v>-0.19186652763295098</v>
      </c>
      <c r="J44" s="225">
        <f t="shared" si="1"/>
        <v>-29.439999999999998</v>
      </c>
      <c r="K44" s="226">
        <v>109.9</v>
      </c>
      <c r="L44" s="226">
        <v>126.67</v>
      </c>
      <c r="M44" s="226">
        <v>137.72</v>
      </c>
      <c r="N44" s="226">
        <v>90.94</v>
      </c>
      <c r="O44" s="226">
        <v>131.97</v>
      </c>
      <c r="P44" s="100">
        <f t="shared" si="2"/>
        <v>0.45117659995601489</v>
      </c>
      <c r="Q44" s="225">
        <f t="shared" si="3"/>
        <v>41.03</v>
      </c>
    </row>
    <row r="45" spans="2:17" x14ac:dyDescent="0.25">
      <c r="B45" s="99" t="s">
        <v>70</v>
      </c>
      <c r="C45" s="225">
        <v>0</v>
      </c>
      <c r="D45" s="225">
        <v>79.67</v>
      </c>
      <c r="E45" s="225">
        <v>92.67</v>
      </c>
      <c r="F45" s="225">
        <v>101.68</v>
      </c>
      <c r="G45" s="225">
        <v>114.46</v>
      </c>
      <c r="H45" s="225">
        <v>110.64</v>
      </c>
      <c r="I45" s="100">
        <f t="shared" si="0"/>
        <v>-3.3374104490651701E-2</v>
      </c>
      <c r="J45" s="225">
        <f t="shared" si="1"/>
        <v>-3.8199999999999932</v>
      </c>
      <c r="K45" s="226">
        <v>74.56</v>
      </c>
      <c r="L45" s="226">
        <v>99.77</v>
      </c>
      <c r="M45" s="226">
        <v>99.71</v>
      </c>
      <c r="N45" s="226">
        <v>103.12</v>
      </c>
      <c r="O45" s="226">
        <v>100.6</v>
      </c>
      <c r="P45" s="100">
        <f t="shared" si="2"/>
        <v>-2.4437548487199479E-2</v>
      </c>
      <c r="Q45" s="225">
        <f t="shared" si="3"/>
        <v>-2.5200000000000102</v>
      </c>
    </row>
    <row r="46" spans="2:17" x14ac:dyDescent="0.25">
      <c r="B46" s="96" t="s">
        <v>65</v>
      </c>
      <c r="C46" s="223">
        <v>76.39</v>
      </c>
      <c r="D46" s="223">
        <v>66.930000000000007</v>
      </c>
      <c r="E46" s="223">
        <v>72.900000000000006</v>
      </c>
      <c r="F46" s="223">
        <v>77.459999999999994</v>
      </c>
      <c r="G46" s="223">
        <v>94.86</v>
      </c>
      <c r="H46" s="223">
        <v>101.95</v>
      </c>
      <c r="I46" s="98">
        <f t="shared" si="0"/>
        <v>7.4741724646848029E-2</v>
      </c>
      <c r="J46" s="223">
        <f t="shared" si="1"/>
        <v>7.0900000000000034</v>
      </c>
      <c r="K46" s="224">
        <v>42.61</v>
      </c>
      <c r="L46" s="224">
        <v>59.51</v>
      </c>
      <c r="M46" s="224">
        <v>68.319999999999993</v>
      </c>
      <c r="N46" s="224">
        <v>74.400000000000006</v>
      </c>
      <c r="O46" s="224">
        <v>68.33</v>
      </c>
      <c r="P46" s="98">
        <f t="shared" si="2"/>
        <v>-8.1586021505376416E-2</v>
      </c>
      <c r="Q46" s="223">
        <f t="shared" si="3"/>
        <v>-6.0700000000000074</v>
      </c>
    </row>
    <row r="47" spans="2:17" x14ac:dyDescent="0.25">
      <c r="B47" s="93" t="s">
        <v>55</v>
      </c>
      <c r="C47" s="227">
        <v>58.1</v>
      </c>
      <c r="D47" s="227">
        <v>74.28</v>
      </c>
      <c r="E47" s="227">
        <v>64.23</v>
      </c>
      <c r="F47" s="227">
        <v>69.86</v>
      </c>
      <c r="G47" s="227">
        <v>72.73</v>
      </c>
      <c r="H47" s="227">
        <v>77.06</v>
      </c>
      <c r="I47" s="102">
        <f t="shared" si="0"/>
        <v>5.9535267427471394E-2</v>
      </c>
      <c r="J47" s="227">
        <f t="shared" si="1"/>
        <v>4.3299999999999983</v>
      </c>
      <c r="K47" s="228">
        <v>51.13</v>
      </c>
      <c r="L47" s="228">
        <v>53.39</v>
      </c>
      <c r="M47" s="228">
        <v>54.91</v>
      </c>
      <c r="N47" s="228">
        <v>77.97</v>
      </c>
      <c r="O47" s="228">
        <v>81.260000000000005</v>
      </c>
      <c r="P47" s="102">
        <f t="shared" si="2"/>
        <v>4.2195716301141495E-2</v>
      </c>
      <c r="Q47" s="227">
        <f t="shared" si="3"/>
        <v>3.2900000000000063</v>
      </c>
    </row>
    <row r="48" spans="2:17" x14ac:dyDescent="0.25">
      <c r="B48" s="96" t="s">
        <v>62</v>
      </c>
      <c r="C48" s="223">
        <v>57.83</v>
      </c>
      <c r="D48" s="223">
        <v>74.63</v>
      </c>
      <c r="E48" s="223">
        <v>64.650000000000006</v>
      </c>
      <c r="F48" s="223">
        <v>69.67</v>
      </c>
      <c r="G48" s="223">
        <v>73.94</v>
      </c>
      <c r="H48" s="223">
        <v>78.400000000000006</v>
      </c>
      <c r="I48" s="98">
        <f t="shared" si="0"/>
        <v>6.0319177711658289E-2</v>
      </c>
      <c r="J48" s="223">
        <f t="shared" si="1"/>
        <v>4.460000000000008</v>
      </c>
      <c r="K48" s="224">
        <v>51.4</v>
      </c>
      <c r="L48" s="224">
        <v>52.45</v>
      </c>
      <c r="M48" s="224">
        <v>55.89</v>
      </c>
      <c r="N48" s="224">
        <v>80.12</v>
      </c>
      <c r="O48" s="224">
        <v>83.31</v>
      </c>
      <c r="P48" s="98">
        <f t="shared" si="2"/>
        <v>3.9815277084373379E-2</v>
      </c>
      <c r="Q48" s="223">
        <f t="shared" si="3"/>
        <v>3.1899999999999977</v>
      </c>
    </row>
    <row r="49" spans="2:17" x14ac:dyDescent="0.25">
      <c r="B49" s="99" t="s">
        <v>63</v>
      </c>
      <c r="C49" s="225">
        <v>59.72</v>
      </c>
      <c r="D49" s="225">
        <v>75.540000000000006</v>
      </c>
      <c r="E49" s="225">
        <v>69.69</v>
      </c>
      <c r="F49" s="225">
        <v>75.87</v>
      </c>
      <c r="G49" s="225">
        <v>79.3</v>
      </c>
      <c r="H49" s="225">
        <v>83.59</v>
      </c>
      <c r="I49" s="100">
        <f t="shared" si="0"/>
        <v>5.4098360655737698E-2</v>
      </c>
      <c r="J49" s="225">
        <f t="shared" si="1"/>
        <v>4.2900000000000063</v>
      </c>
      <c r="K49" s="226">
        <v>56.79</v>
      </c>
      <c r="L49" s="226">
        <v>57.55</v>
      </c>
      <c r="M49" s="226">
        <v>58.48</v>
      </c>
      <c r="N49" s="226">
        <v>91.49</v>
      </c>
      <c r="O49" s="226">
        <v>93.07</v>
      </c>
      <c r="P49" s="100">
        <f t="shared" si="2"/>
        <v>1.7269646955951456E-2</v>
      </c>
      <c r="Q49" s="225">
        <f t="shared" si="3"/>
        <v>1.5799999999999983</v>
      </c>
    </row>
    <row r="50" spans="2:17" x14ac:dyDescent="0.25">
      <c r="B50" s="99" t="s">
        <v>70</v>
      </c>
      <c r="C50" s="225">
        <v>52.07</v>
      </c>
      <c r="D50" s="225">
        <v>70.77</v>
      </c>
      <c r="E50" s="225">
        <v>51.36</v>
      </c>
      <c r="F50" s="225">
        <v>51.62</v>
      </c>
      <c r="G50" s="225">
        <v>60.16</v>
      </c>
      <c r="H50" s="225">
        <v>64.61</v>
      </c>
      <c r="I50" s="100">
        <f t="shared" si="0"/>
        <v>7.3969414893616969E-2</v>
      </c>
      <c r="J50" s="225">
        <f t="shared" si="1"/>
        <v>4.4500000000000028</v>
      </c>
      <c r="K50" s="226">
        <v>40.46</v>
      </c>
      <c r="L50" s="226">
        <v>40.31</v>
      </c>
      <c r="M50" s="226">
        <v>49.95</v>
      </c>
      <c r="N50" s="226">
        <v>53</v>
      </c>
      <c r="O50" s="226">
        <v>60.63</v>
      </c>
      <c r="P50" s="100">
        <f t="shared" si="2"/>
        <v>0.14396226415094349</v>
      </c>
      <c r="Q50" s="225">
        <f t="shared" si="3"/>
        <v>7.6300000000000026</v>
      </c>
    </row>
    <row r="51" spans="2:17" x14ac:dyDescent="0.25">
      <c r="B51" s="96" t="s">
        <v>65</v>
      </c>
      <c r="C51" s="223">
        <v>83.93</v>
      </c>
      <c r="D51" s="223">
        <v>154.72</v>
      </c>
      <c r="E51" s="223">
        <v>187.76</v>
      </c>
      <c r="F51" s="223">
        <v>163.5</v>
      </c>
      <c r="G51" s="223">
        <v>90.36</v>
      </c>
      <c r="H51" s="223">
        <v>97.54</v>
      </c>
      <c r="I51" s="98">
        <f t="shared" si="0"/>
        <v>7.9459938025675081E-2</v>
      </c>
      <c r="J51" s="223">
        <f t="shared" si="1"/>
        <v>7.1800000000000068</v>
      </c>
      <c r="K51" s="224">
        <v>132.30000000000001</v>
      </c>
      <c r="L51" s="224">
        <v>118.26</v>
      </c>
      <c r="M51" s="224">
        <v>45.82</v>
      </c>
      <c r="N51" s="224">
        <v>84.07</v>
      </c>
      <c r="O51" s="224">
        <v>94.67</v>
      </c>
      <c r="P51" s="98">
        <f t="shared" si="2"/>
        <v>0.12608540501962651</v>
      </c>
      <c r="Q51" s="223">
        <f t="shared" si="3"/>
        <v>10.600000000000009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8A6AC-33FA-42EC-96BF-D3D2A8F0DE05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CONCATENATE("Ingresos medios por habitación (RevPar) Tenerife y municipios")</f>
        <v>Ingresos medios por habitación (RevPar)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228</v>
      </c>
      <c r="L5" s="92" t="s">
        <v>229</v>
      </c>
      <c r="M5" s="92" t="s">
        <v>230</v>
      </c>
      <c r="N5" s="92" t="s">
        <v>231</v>
      </c>
      <c r="O5" s="92" t="s">
        <v>232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1">
        <v>48.13</v>
      </c>
      <c r="D6" s="221">
        <v>53</v>
      </c>
      <c r="E6" s="221">
        <v>80.58</v>
      </c>
      <c r="F6" s="221">
        <v>93.36</v>
      </c>
      <c r="G6" s="221">
        <v>104.71</v>
      </c>
      <c r="H6" s="221">
        <v>109.92</v>
      </c>
      <c r="I6" s="95">
        <f t="shared" ref="I6:I51" si="0">IFERROR(H6/G6-1,"-")</f>
        <v>4.9756470251169915E-2</v>
      </c>
      <c r="J6" s="221">
        <f t="shared" ref="J6:J51" si="1">IFERROR(H6-G6,"-")</f>
        <v>5.210000000000008</v>
      </c>
      <c r="K6" s="222">
        <v>1342.3</v>
      </c>
      <c r="L6" s="222">
        <v>1583.2599999999995</v>
      </c>
      <c r="M6" s="222">
        <v>1768.2800000000002</v>
      </c>
      <c r="N6" s="222">
        <v>1869.3099999999997</v>
      </c>
      <c r="O6" s="222">
        <v>1995.3399999999997</v>
      </c>
      <c r="P6" s="95">
        <f t="shared" ref="P6:P51" si="2">IFERROR(O6/N6-1,"-")</f>
        <v>6.742059904456732E-2</v>
      </c>
      <c r="Q6" s="221">
        <f t="shared" ref="Q6:Q51" si="3">IFERROR(O6-N6,"-")</f>
        <v>126.02999999999997</v>
      </c>
    </row>
    <row r="7" spans="2:17" x14ac:dyDescent="0.25">
      <c r="B7" s="96" t="s">
        <v>62</v>
      </c>
      <c r="C7" s="223">
        <v>53.19</v>
      </c>
      <c r="D7" s="223">
        <v>60.01</v>
      </c>
      <c r="E7" s="223">
        <v>88.2</v>
      </c>
      <c r="F7" s="223">
        <v>102.78</v>
      </c>
      <c r="G7" s="223">
        <v>114.6</v>
      </c>
      <c r="H7" s="223">
        <v>119.42</v>
      </c>
      <c r="I7" s="98">
        <f t="shared" si="0"/>
        <v>4.205933682373475E-2</v>
      </c>
      <c r="J7" s="223">
        <f t="shared" si="1"/>
        <v>4.8200000000000074</v>
      </c>
      <c r="K7" s="224">
        <v>67.489999999999995</v>
      </c>
      <c r="L7" s="224">
        <v>77.17</v>
      </c>
      <c r="M7" s="224">
        <v>85.04</v>
      </c>
      <c r="N7" s="224">
        <v>88.82</v>
      </c>
      <c r="O7" s="224">
        <v>94.11</v>
      </c>
      <c r="P7" s="98">
        <f t="shared" si="2"/>
        <v>5.9558657959918992E-2</v>
      </c>
      <c r="Q7" s="223">
        <f t="shared" si="3"/>
        <v>5.2900000000000063</v>
      </c>
    </row>
    <row r="8" spans="2:17" x14ac:dyDescent="0.25">
      <c r="B8" s="99" t="s">
        <v>63</v>
      </c>
      <c r="C8" s="225">
        <v>58.8</v>
      </c>
      <c r="D8" s="225">
        <v>66.349999999999994</v>
      </c>
      <c r="E8" s="225">
        <v>96.91</v>
      </c>
      <c r="F8" s="225">
        <v>111.51</v>
      </c>
      <c r="G8" s="225">
        <v>124.22</v>
      </c>
      <c r="H8" s="225">
        <v>128.75</v>
      </c>
      <c r="I8" s="100">
        <f t="shared" si="0"/>
        <v>3.6467557559169306E-2</v>
      </c>
      <c r="J8" s="225">
        <f t="shared" si="1"/>
        <v>4.5300000000000011</v>
      </c>
      <c r="K8" s="226">
        <v>74.41</v>
      </c>
      <c r="L8" s="226">
        <v>84.42</v>
      </c>
      <c r="M8" s="226">
        <v>92.88</v>
      </c>
      <c r="N8" s="226">
        <v>96.25</v>
      </c>
      <c r="O8" s="226">
        <v>102.36</v>
      </c>
      <c r="P8" s="100">
        <f t="shared" si="2"/>
        <v>6.3480519480519471E-2</v>
      </c>
      <c r="Q8" s="225">
        <f t="shared" si="3"/>
        <v>6.1099999999999994</v>
      </c>
    </row>
    <row r="9" spans="2:17" x14ac:dyDescent="0.25">
      <c r="B9" s="99" t="s">
        <v>70</v>
      </c>
      <c r="C9" s="225">
        <v>29.69</v>
      </c>
      <c r="D9" s="225">
        <v>31.06</v>
      </c>
      <c r="E9" s="225">
        <v>47.58</v>
      </c>
      <c r="F9" s="225">
        <v>58.53</v>
      </c>
      <c r="G9" s="225">
        <v>65.06</v>
      </c>
      <c r="H9" s="225">
        <v>70</v>
      </c>
      <c r="I9" s="100">
        <f t="shared" si="0"/>
        <v>7.5929910851521676E-2</v>
      </c>
      <c r="J9" s="225">
        <f t="shared" si="1"/>
        <v>4.9399999999999977</v>
      </c>
      <c r="K9" s="226">
        <v>34.58</v>
      </c>
      <c r="L9" s="226">
        <v>40.07</v>
      </c>
      <c r="M9" s="226">
        <v>44.77</v>
      </c>
      <c r="N9" s="226">
        <v>49.74</v>
      </c>
      <c r="O9" s="226">
        <v>49.95</v>
      </c>
      <c r="P9" s="100">
        <f t="shared" si="2"/>
        <v>4.2219541616406175E-3</v>
      </c>
      <c r="Q9" s="225">
        <f t="shared" si="3"/>
        <v>0.21000000000000085</v>
      </c>
    </row>
    <row r="10" spans="2:17" x14ac:dyDescent="0.25">
      <c r="B10" s="96" t="s">
        <v>65</v>
      </c>
      <c r="C10" s="223">
        <v>33.86</v>
      </c>
      <c r="D10" s="223">
        <v>30.93</v>
      </c>
      <c r="E10" s="223">
        <v>53.27</v>
      </c>
      <c r="F10" s="223">
        <v>60.79</v>
      </c>
      <c r="G10" s="223">
        <v>70.34</v>
      </c>
      <c r="H10" s="223">
        <v>77.86</v>
      </c>
      <c r="I10" s="98">
        <f t="shared" si="0"/>
        <v>0.10690929769690061</v>
      </c>
      <c r="J10" s="223">
        <f t="shared" si="1"/>
        <v>7.519999999999996</v>
      </c>
      <c r="K10" s="224">
        <v>38.340000000000003</v>
      </c>
      <c r="L10" s="224">
        <v>38.380000000000003</v>
      </c>
      <c r="M10" s="224">
        <v>52.34</v>
      </c>
      <c r="N10" s="224">
        <v>55.16</v>
      </c>
      <c r="O10" s="224">
        <v>52.7</v>
      </c>
      <c r="P10" s="98">
        <f t="shared" si="2"/>
        <v>-4.4597534445250053E-2</v>
      </c>
      <c r="Q10" s="223">
        <f t="shared" si="3"/>
        <v>-2.4599999999999937</v>
      </c>
    </row>
    <row r="11" spans="2:17" x14ac:dyDescent="0.25">
      <c r="B11" s="93" t="s">
        <v>46</v>
      </c>
      <c r="C11" s="227">
        <v>61.17</v>
      </c>
      <c r="D11" s="227">
        <v>72.88</v>
      </c>
      <c r="E11" s="227">
        <v>107.72</v>
      </c>
      <c r="F11" s="227">
        <v>119.28</v>
      </c>
      <c r="G11" s="227">
        <v>131.19999999999999</v>
      </c>
      <c r="H11" s="227">
        <v>135.62</v>
      </c>
      <c r="I11" s="102">
        <f t="shared" si="0"/>
        <v>3.3689024390244127E-2</v>
      </c>
      <c r="J11" s="227">
        <f t="shared" si="1"/>
        <v>4.4200000000000159</v>
      </c>
      <c r="K11" s="228">
        <v>83.6</v>
      </c>
      <c r="L11" s="228">
        <v>89.91</v>
      </c>
      <c r="M11" s="228">
        <v>99.56</v>
      </c>
      <c r="N11" s="228">
        <v>98.01</v>
      </c>
      <c r="O11" s="228">
        <v>104.45</v>
      </c>
      <c r="P11" s="102">
        <f t="shared" si="2"/>
        <v>6.5707580859095893E-2</v>
      </c>
      <c r="Q11" s="227">
        <f t="shared" si="3"/>
        <v>6.4399999999999977</v>
      </c>
    </row>
    <row r="12" spans="2:17" x14ac:dyDescent="0.25">
      <c r="B12" s="96" t="s">
        <v>62</v>
      </c>
      <c r="C12" s="223">
        <v>66.36</v>
      </c>
      <c r="D12" s="223">
        <v>79.650000000000006</v>
      </c>
      <c r="E12" s="223">
        <v>116.54</v>
      </c>
      <c r="F12" s="223">
        <v>130.32</v>
      </c>
      <c r="G12" s="223">
        <v>144.96</v>
      </c>
      <c r="H12" s="223">
        <v>149.71</v>
      </c>
      <c r="I12" s="98">
        <f t="shared" si="0"/>
        <v>3.2767660044150215E-2</v>
      </c>
      <c r="J12" s="223">
        <f t="shared" si="1"/>
        <v>4.75</v>
      </c>
      <c r="K12" s="224">
        <v>90.64</v>
      </c>
      <c r="L12" s="224">
        <v>100.62</v>
      </c>
      <c r="M12" s="224">
        <v>109.83</v>
      </c>
      <c r="N12" s="224">
        <v>109.22</v>
      </c>
      <c r="O12" s="224">
        <v>116.59</v>
      </c>
      <c r="P12" s="98">
        <f t="shared" si="2"/>
        <v>6.7478483794176869E-2</v>
      </c>
      <c r="Q12" s="223">
        <f t="shared" si="3"/>
        <v>7.3700000000000045</v>
      </c>
    </row>
    <row r="13" spans="2:17" x14ac:dyDescent="0.25">
      <c r="B13" s="99" t="s">
        <v>63</v>
      </c>
      <c r="C13" s="225">
        <v>71.150000000000006</v>
      </c>
      <c r="D13" s="225">
        <v>85.14</v>
      </c>
      <c r="E13" s="225">
        <v>125.38</v>
      </c>
      <c r="F13" s="225">
        <v>139.61000000000001</v>
      </c>
      <c r="G13" s="225">
        <v>154.63999999999999</v>
      </c>
      <c r="H13" s="225">
        <v>159.75</v>
      </c>
      <c r="I13" s="100">
        <f t="shared" si="0"/>
        <v>3.304449042938451E-2</v>
      </c>
      <c r="J13" s="225">
        <f t="shared" si="1"/>
        <v>5.1100000000000136</v>
      </c>
      <c r="K13" s="226">
        <v>98.47</v>
      </c>
      <c r="L13" s="226">
        <v>108.06</v>
      </c>
      <c r="M13" s="226">
        <v>117.13</v>
      </c>
      <c r="N13" s="226">
        <v>116.81</v>
      </c>
      <c r="O13" s="226">
        <v>123.07</v>
      </c>
      <c r="P13" s="100">
        <f t="shared" si="2"/>
        <v>5.3591302114544881E-2</v>
      </c>
      <c r="Q13" s="225">
        <f t="shared" si="3"/>
        <v>6.2599999999999909</v>
      </c>
    </row>
    <row r="14" spans="2:17" x14ac:dyDescent="0.25">
      <c r="B14" s="99" t="s">
        <v>70</v>
      </c>
      <c r="C14" s="225">
        <v>31.55</v>
      </c>
      <c r="D14" s="225">
        <v>34.18</v>
      </c>
      <c r="E14" s="225">
        <v>49.88</v>
      </c>
      <c r="F14" s="225">
        <v>53.68</v>
      </c>
      <c r="G14" s="225">
        <v>55.19</v>
      </c>
      <c r="H14" s="225">
        <v>61.52</v>
      </c>
      <c r="I14" s="100">
        <f t="shared" si="0"/>
        <v>0.11469469106722241</v>
      </c>
      <c r="J14" s="225">
        <f t="shared" si="1"/>
        <v>6.3300000000000054</v>
      </c>
      <c r="K14" s="226">
        <v>31.71</v>
      </c>
      <c r="L14" s="226">
        <v>38.020000000000003</v>
      </c>
      <c r="M14" s="226">
        <v>41.42</v>
      </c>
      <c r="N14" s="226">
        <v>44.68</v>
      </c>
      <c r="O14" s="226">
        <v>57.74</v>
      </c>
      <c r="P14" s="100">
        <f t="shared" si="2"/>
        <v>0.29230080572963302</v>
      </c>
      <c r="Q14" s="225">
        <f t="shared" si="3"/>
        <v>13.060000000000002</v>
      </c>
    </row>
    <row r="15" spans="2:17" x14ac:dyDescent="0.25">
      <c r="B15" s="96" t="s">
        <v>65</v>
      </c>
      <c r="C15" s="223">
        <v>40.36</v>
      </c>
      <c r="D15" s="223">
        <v>37.26</v>
      </c>
      <c r="E15" s="223">
        <v>61.52</v>
      </c>
      <c r="F15" s="223">
        <v>67.89</v>
      </c>
      <c r="G15" s="223">
        <v>72.16</v>
      </c>
      <c r="H15" s="223">
        <v>79.77</v>
      </c>
      <c r="I15" s="98">
        <f t="shared" si="0"/>
        <v>0.10546008869179602</v>
      </c>
      <c r="J15" s="223">
        <f t="shared" si="1"/>
        <v>7.6099999999999994</v>
      </c>
      <c r="K15" s="224">
        <v>48.39</v>
      </c>
      <c r="L15" s="224">
        <v>42.53</v>
      </c>
      <c r="M15" s="224">
        <v>55.08</v>
      </c>
      <c r="N15" s="224">
        <v>53.58</v>
      </c>
      <c r="O15" s="224">
        <v>54.26</v>
      </c>
      <c r="P15" s="98">
        <f t="shared" si="2"/>
        <v>1.269130272489738E-2</v>
      </c>
      <c r="Q15" s="223">
        <f t="shared" si="3"/>
        <v>0.67999999999999972</v>
      </c>
    </row>
    <row r="16" spans="2:17" x14ac:dyDescent="0.25">
      <c r="B16" s="93" t="s">
        <v>49</v>
      </c>
      <c r="C16" s="227">
        <v>52.22</v>
      </c>
      <c r="D16" s="227">
        <v>46.13</v>
      </c>
      <c r="E16" s="227">
        <v>94.38</v>
      </c>
      <c r="F16" s="227">
        <v>117.35</v>
      </c>
      <c r="G16" s="227">
        <v>126.66</v>
      </c>
      <c r="H16" s="227">
        <v>163.08000000000001</v>
      </c>
      <c r="I16" s="102">
        <f t="shared" si="0"/>
        <v>0.2875414495499764</v>
      </c>
      <c r="J16" s="227">
        <f t="shared" si="1"/>
        <v>36.420000000000016</v>
      </c>
      <c r="K16" s="228">
        <v>40.42</v>
      </c>
      <c r="L16" s="228">
        <v>53.45</v>
      </c>
      <c r="M16" s="228">
        <v>80.97</v>
      </c>
      <c r="N16" s="228">
        <v>109.85</v>
      </c>
      <c r="O16" s="228">
        <v>116.42</v>
      </c>
      <c r="P16" s="102">
        <f t="shared" si="2"/>
        <v>5.9808830223031517E-2</v>
      </c>
      <c r="Q16" s="227">
        <f t="shared" si="3"/>
        <v>6.5700000000000074</v>
      </c>
    </row>
    <row r="17" spans="2:17" x14ac:dyDescent="0.25">
      <c r="B17" s="96" t="s">
        <v>62</v>
      </c>
      <c r="C17" s="223">
        <v>55.84</v>
      </c>
      <c r="D17" s="223">
        <v>48.11</v>
      </c>
      <c r="E17" s="223">
        <v>95.49</v>
      </c>
      <c r="F17" s="223">
        <v>120.23</v>
      </c>
      <c r="G17" s="223">
        <v>126.93</v>
      </c>
      <c r="H17" s="223">
        <v>168.8</v>
      </c>
      <c r="I17" s="98">
        <f t="shared" si="0"/>
        <v>0.32986685574726238</v>
      </c>
      <c r="J17" s="223">
        <f t="shared" si="1"/>
        <v>41.870000000000005</v>
      </c>
      <c r="K17" s="224">
        <v>40.369999999999997</v>
      </c>
      <c r="L17" s="224">
        <v>53.19</v>
      </c>
      <c r="M17" s="224">
        <v>80.97</v>
      </c>
      <c r="N17" s="224">
        <v>113.58</v>
      </c>
      <c r="O17" s="224">
        <v>120.81</v>
      </c>
      <c r="P17" s="98">
        <f t="shared" si="2"/>
        <v>6.3655573164289603E-2</v>
      </c>
      <c r="Q17" s="223">
        <f t="shared" si="3"/>
        <v>7.230000000000004</v>
      </c>
    </row>
    <row r="18" spans="2:17" x14ac:dyDescent="0.25">
      <c r="B18" s="99" t="s">
        <v>63</v>
      </c>
      <c r="C18" s="225">
        <v>0</v>
      </c>
      <c r="D18" s="225">
        <v>0</v>
      </c>
      <c r="E18" s="225">
        <v>0</v>
      </c>
      <c r="F18" s="225">
        <v>0</v>
      </c>
      <c r="G18" s="225">
        <v>0</v>
      </c>
      <c r="H18" s="225">
        <v>0</v>
      </c>
      <c r="I18" s="100" t="str">
        <f t="shared" si="0"/>
        <v>-</v>
      </c>
      <c r="J18" s="225">
        <f t="shared" si="1"/>
        <v>0</v>
      </c>
      <c r="K18" s="226">
        <v>0</v>
      </c>
      <c r="L18" s="226">
        <v>0</v>
      </c>
      <c r="M18" s="226">
        <v>0</v>
      </c>
      <c r="N18" s="226">
        <v>0</v>
      </c>
      <c r="O18" s="226">
        <v>0</v>
      </c>
      <c r="P18" s="100" t="str">
        <f t="shared" si="2"/>
        <v>-</v>
      </c>
      <c r="Q18" s="225">
        <f t="shared" si="3"/>
        <v>0</v>
      </c>
    </row>
    <row r="19" spans="2:17" x14ac:dyDescent="0.25">
      <c r="B19" s="99" t="s">
        <v>70</v>
      </c>
      <c r="C19" s="225">
        <v>0</v>
      </c>
      <c r="D19" s="225">
        <v>0</v>
      </c>
      <c r="E19" s="225">
        <v>0</v>
      </c>
      <c r="F19" s="225">
        <v>0</v>
      </c>
      <c r="G19" s="225">
        <v>0</v>
      </c>
      <c r="H19" s="225">
        <v>0</v>
      </c>
      <c r="I19" s="100" t="str">
        <f t="shared" si="0"/>
        <v>-</v>
      </c>
      <c r="J19" s="225">
        <f t="shared" si="1"/>
        <v>0</v>
      </c>
      <c r="K19" s="226">
        <v>0</v>
      </c>
      <c r="L19" s="226">
        <v>0</v>
      </c>
      <c r="M19" s="226">
        <v>0</v>
      </c>
      <c r="N19" s="226">
        <v>0</v>
      </c>
      <c r="O19" s="226">
        <v>0</v>
      </c>
      <c r="P19" s="100" t="str">
        <f t="shared" si="2"/>
        <v>-</v>
      </c>
      <c r="Q19" s="225">
        <f t="shared" si="3"/>
        <v>0</v>
      </c>
    </row>
    <row r="20" spans="2:17" x14ac:dyDescent="0.25">
      <c r="B20" s="96" t="s">
        <v>65</v>
      </c>
      <c r="C20" s="223">
        <v>0</v>
      </c>
      <c r="D20" s="223">
        <v>0</v>
      </c>
      <c r="E20" s="223">
        <v>0</v>
      </c>
      <c r="F20" s="223">
        <v>0</v>
      </c>
      <c r="G20" s="223">
        <v>0</v>
      </c>
      <c r="H20" s="223">
        <v>0</v>
      </c>
      <c r="I20" s="98" t="str">
        <f t="shared" si="0"/>
        <v>-</v>
      </c>
      <c r="J20" s="223">
        <f t="shared" si="1"/>
        <v>0</v>
      </c>
      <c r="K20" s="224" t="s">
        <v>233</v>
      </c>
      <c r="L20" s="224" t="s">
        <v>233</v>
      </c>
      <c r="M20" s="224" t="s">
        <v>233</v>
      </c>
      <c r="N20" s="224" t="s">
        <v>233</v>
      </c>
      <c r="O20" s="224" t="s">
        <v>233</v>
      </c>
      <c r="P20" s="98" t="str">
        <f t="shared" si="2"/>
        <v>-</v>
      </c>
      <c r="Q20" s="223" t="str">
        <f t="shared" si="3"/>
        <v>-</v>
      </c>
    </row>
    <row r="21" spans="2:17" x14ac:dyDescent="0.25">
      <c r="B21" s="93" t="s">
        <v>48</v>
      </c>
      <c r="C21" s="227">
        <v>38.090000000000003</v>
      </c>
      <c r="D21" s="227">
        <v>36.92</v>
      </c>
      <c r="E21" s="227">
        <v>53.92</v>
      </c>
      <c r="F21" s="227">
        <v>54.7</v>
      </c>
      <c r="G21" s="227">
        <v>63.16</v>
      </c>
      <c r="H21" s="227">
        <v>68.97</v>
      </c>
      <c r="I21" s="102">
        <f t="shared" si="0"/>
        <v>9.1988600379987462E-2</v>
      </c>
      <c r="J21" s="227">
        <f t="shared" si="1"/>
        <v>5.8100000000000023</v>
      </c>
      <c r="K21" s="228">
        <v>35.21</v>
      </c>
      <c r="L21" s="228">
        <v>27.56</v>
      </c>
      <c r="M21" s="228">
        <v>28.5</v>
      </c>
      <c r="N21" s="228">
        <v>40.020000000000003</v>
      </c>
      <c r="O21" s="228">
        <v>38.86</v>
      </c>
      <c r="P21" s="102">
        <f t="shared" si="2"/>
        <v>-2.898550724637694E-2</v>
      </c>
      <c r="Q21" s="227">
        <f t="shared" si="3"/>
        <v>-1.1600000000000037</v>
      </c>
    </row>
    <row r="22" spans="2:17" x14ac:dyDescent="0.25">
      <c r="B22" s="96" t="s">
        <v>62</v>
      </c>
      <c r="C22" s="223">
        <v>35.92</v>
      </c>
      <c r="D22" s="223">
        <v>36.92</v>
      </c>
      <c r="E22" s="223">
        <v>53.99</v>
      </c>
      <c r="F22" s="223">
        <v>54.07</v>
      </c>
      <c r="G22" s="223">
        <v>63.29</v>
      </c>
      <c r="H22" s="223">
        <v>69.45</v>
      </c>
      <c r="I22" s="98">
        <f t="shared" si="0"/>
        <v>9.7329751935534947E-2</v>
      </c>
      <c r="J22" s="223">
        <f t="shared" si="1"/>
        <v>6.1600000000000037</v>
      </c>
      <c r="K22" s="224">
        <v>35.21</v>
      </c>
      <c r="L22" s="224">
        <v>27.47</v>
      </c>
      <c r="M22" s="224">
        <v>28.43</v>
      </c>
      <c r="N22" s="224">
        <v>40.43</v>
      </c>
      <c r="O22" s="224">
        <v>39.4</v>
      </c>
      <c r="P22" s="98">
        <f t="shared" si="2"/>
        <v>-2.5476131585456363E-2</v>
      </c>
      <c r="Q22" s="223">
        <f t="shared" si="3"/>
        <v>-1.0300000000000011</v>
      </c>
    </row>
    <row r="23" spans="2:17" x14ac:dyDescent="0.25">
      <c r="B23" s="96" t="s">
        <v>65</v>
      </c>
      <c r="C23" s="223">
        <v>0</v>
      </c>
      <c r="D23" s="223">
        <v>0</v>
      </c>
      <c r="E23" s="223">
        <v>0</v>
      </c>
      <c r="F23" s="223">
        <v>0</v>
      </c>
      <c r="G23" s="223">
        <v>0</v>
      </c>
      <c r="H23" s="223">
        <v>0</v>
      </c>
      <c r="I23" s="98" t="str">
        <f t="shared" si="0"/>
        <v>-</v>
      </c>
      <c r="J23" s="223">
        <f t="shared" si="1"/>
        <v>0</v>
      </c>
      <c r="K23" s="224">
        <v>0</v>
      </c>
      <c r="L23" s="224">
        <v>0</v>
      </c>
      <c r="M23" s="224">
        <v>0</v>
      </c>
      <c r="N23" s="224">
        <v>0</v>
      </c>
      <c r="O23" s="224">
        <v>0</v>
      </c>
      <c r="P23" s="98" t="str">
        <f t="shared" si="2"/>
        <v>-</v>
      </c>
      <c r="Q23" s="223">
        <f t="shared" si="3"/>
        <v>0</v>
      </c>
    </row>
    <row r="24" spans="2:17" x14ac:dyDescent="0.25">
      <c r="B24" s="93" t="s">
        <v>49</v>
      </c>
      <c r="C24" s="227">
        <v>52.22</v>
      </c>
      <c r="D24" s="227">
        <v>46.13</v>
      </c>
      <c r="E24" s="227">
        <v>94.38</v>
      </c>
      <c r="F24" s="227">
        <v>117.35</v>
      </c>
      <c r="G24" s="227">
        <v>126.66</v>
      </c>
      <c r="H24" s="227">
        <v>163.08000000000001</v>
      </c>
      <c r="I24" s="102">
        <f t="shared" si="0"/>
        <v>0.2875414495499764</v>
      </c>
      <c r="J24" s="227">
        <f t="shared" si="1"/>
        <v>36.420000000000016</v>
      </c>
      <c r="K24" s="228">
        <v>40.42</v>
      </c>
      <c r="L24" s="228">
        <v>53.45</v>
      </c>
      <c r="M24" s="228">
        <v>80.97</v>
      </c>
      <c r="N24" s="228">
        <v>109.85</v>
      </c>
      <c r="O24" s="228">
        <v>116.42</v>
      </c>
      <c r="P24" s="102">
        <f t="shared" si="2"/>
        <v>5.9808830223031517E-2</v>
      </c>
      <c r="Q24" s="227">
        <f t="shared" si="3"/>
        <v>6.5700000000000074</v>
      </c>
    </row>
    <row r="25" spans="2:17" x14ac:dyDescent="0.25">
      <c r="B25" s="96" t="s">
        <v>62</v>
      </c>
      <c r="C25" s="223">
        <v>55.84</v>
      </c>
      <c r="D25" s="223">
        <v>48.11</v>
      </c>
      <c r="E25" s="223">
        <v>95.49</v>
      </c>
      <c r="F25" s="223">
        <v>120.23</v>
      </c>
      <c r="G25" s="223">
        <v>126.93</v>
      </c>
      <c r="H25" s="223">
        <v>168.8</v>
      </c>
      <c r="I25" s="98">
        <f t="shared" si="0"/>
        <v>0.32986685574726238</v>
      </c>
      <c r="J25" s="223">
        <f t="shared" si="1"/>
        <v>41.870000000000005</v>
      </c>
      <c r="K25" s="224">
        <v>40.369999999999997</v>
      </c>
      <c r="L25" s="224">
        <v>53.19</v>
      </c>
      <c r="M25" s="224">
        <v>80.97</v>
      </c>
      <c r="N25" s="224">
        <v>113.58</v>
      </c>
      <c r="O25" s="224">
        <v>120.81</v>
      </c>
      <c r="P25" s="98">
        <f t="shared" si="2"/>
        <v>6.3655573164289603E-2</v>
      </c>
      <c r="Q25" s="223">
        <f t="shared" si="3"/>
        <v>7.230000000000004</v>
      </c>
    </row>
    <row r="26" spans="2:17" x14ac:dyDescent="0.25">
      <c r="B26" s="99" t="s">
        <v>68</v>
      </c>
      <c r="C26" s="225">
        <v>0</v>
      </c>
      <c r="D26" s="225">
        <v>0</v>
      </c>
      <c r="E26" s="225">
        <v>0</v>
      </c>
      <c r="F26" s="225">
        <v>0</v>
      </c>
      <c r="G26" s="225">
        <v>0</v>
      </c>
      <c r="H26" s="225">
        <v>0</v>
      </c>
      <c r="I26" s="100" t="str">
        <f t="shared" si="0"/>
        <v>-</v>
      </c>
      <c r="J26" s="225">
        <f t="shared" si="1"/>
        <v>0</v>
      </c>
      <c r="K26" s="226">
        <v>0</v>
      </c>
      <c r="L26" s="226">
        <v>0</v>
      </c>
      <c r="M26" s="226">
        <v>0</v>
      </c>
      <c r="N26" s="226">
        <v>0</v>
      </c>
      <c r="O26" s="226">
        <v>0</v>
      </c>
      <c r="P26" s="100" t="str">
        <f t="shared" si="2"/>
        <v>-</v>
      </c>
      <c r="Q26" s="225">
        <f t="shared" si="3"/>
        <v>0</v>
      </c>
    </row>
    <row r="27" spans="2:17" x14ac:dyDescent="0.25">
      <c r="B27" s="99" t="s">
        <v>171</v>
      </c>
      <c r="C27" s="225">
        <v>0</v>
      </c>
      <c r="D27" s="225">
        <v>0</v>
      </c>
      <c r="E27" s="225">
        <v>0</v>
      </c>
      <c r="F27" s="225">
        <v>0</v>
      </c>
      <c r="G27" s="225">
        <v>0</v>
      </c>
      <c r="H27" s="225">
        <v>0</v>
      </c>
      <c r="I27" s="100" t="str">
        <f t="shared" si="0"/>
        <v>-</v>
      </c>
      <c r="J27" s="225">
        <f t="shared" si="1"/>
        <v>0</v>
      </c>
      <c r="K27" s="226">
        <v>0</v>
      </c>
      <c r="L27" s="226">
        <v>0</v>
      </c>
      <c r="M27" s="226">
        <v>0</v>
      </c>
      <c r="N27" s="226">
        <v>0</v>
      </c>
      <c r="O27" s="226">
        <v>0</v>
      </c>
      <c r="P27" s="100" t="str">
        <f t="shared" si="2"/>
        <v>-</v>
      </c>
      <c r="Q27" s="225">
        <f t="shared" si="3"/>
        <v>0</v>
      </c>
    </row>
    <row r="28" spans="2:17" x14ac:dyDescent="0.25">
      <c r="B28" s="93" t="s">
        <v>50</v>
      </c>
      <c r="C28" s="227">
        <v>28.76</v>
      </c>
      <c r="D28" s="227">
        <v>28.24</v>
      </c>
      <c r="E28" s="227">
        <v>42.01</v>
      </c>
      <c r="F28" s="227">
        <v>52.07</v>
      </c>
      <c r="G28" s="227">
        <v>61.37</v>
      </c>
      <c r="H28" s="227">
        <v>67.099999999999994</v>
      </c>
      <c r="I28" s="102">
        <f t="shared" si="0"/>
        <v>9.3368095160501818E-2</v>
      </c>
      <c r="J28" s="227">
        <f t="shared" si="1"/>
        <v>5.7299999999999969</v>
      </c>
      <c r="K28" s="228">
        <v>30.01</v>
      </c>
      <c r="L28" s="228">
        <v>36.36</v>
      </c>
      <c r="M28" s="228">
        <v>39.32</v>
      </c>
      <c r="N28" s="228">
        <v>47.74</v>
      </c>
      <c r="O28" s="228">
        <v>49.1</v>
      </c>
      <c r="P28" s="102">
        <f t="shared" si="2"/>
        <v>2.8487641390867235E-2</v>
      </c>
      <c r="Q28" s="227">
        <f t="shared" si="3"/>
        <v>1.3599999999999994</v>
      </c>
    </row>
    <row r="29" spans="2:17" x14ac:dyDescent="0.25">
      <c r="B29" s="96" t="s">
        <v>62</v>
      </c>
      <c r="C29" s="223">
        <v>30.7</v>
      </c>
      <c r="D29" s="223">
        <v>30.01</v>
      </c>
      <c r="E29" s="223">
        <v>44.97</v>
      </c>
      <c r="F29" s="223">
        <v>56.03</v>
      </c>
      <c r="G29" s="223">
        <v>65.56</v>
      </c>
      <c r="H29" s="223">
        <v>71.599999999999994</v>
      </c>
      <c r="I29" s="98">
        <f t="shared" si="0"/>
        <v>9.2129347162904107E-2</v>
      </c>
      <c r="J29" s="223">
        <f t="shared" si="1"/>
        <v>6.039999999999992</v>
      </c>
      <c r="K29" s="224">
        <v>32.770000000000003</v>
      </c>
      <c r="L29" s="224">
        <v>40.01</v>
      </c>
      <c r="M29" s="224">
        <v>42.37</v>
      </c>
      <c r="N29" s="224">
        <v>51.46</v>
      </c>
      <c r="O29" s="224">
        <v>52.78</v>
      </c>
      <c r="P29" s="98">
        <f t="shared" si="2"/>
        <v>2.5650991061018313E-2</v>
      </c>
      <c r="Q29" s="223">
        <f t="shared" si="3"/>
        <v>1.3200000000000003</v>
      </c>
    </row>
    <row r="30" spans="2:17" x14ac:dyDescent="0.25">
      <c r="B30" s="99" t="s">
        <v>63</v>
      </c>
      <c r="C30" s="225">
        <v>32.35</v>
      </c>
      <c r="D30" s="225">
        <v>31.51</v>
      </c>
      <c r="E30" s="225">
        <v>47.15</v>
      </c>
      <c r="F30" s="225">
        <v>58.72</v>
      </c>
      <c r="G30" s="225">
        <v>68.16</v>
      </c>
      <c r="H30" s="225">
        <v>75.09</v>
      </c>
      <c r="I30" s="100">
        <f t="shared" si="0"/>
        <v>0.10167253521126773</v>
      </c>
      <c r="J30" s="225">
        <f t="shared" si="1"/>
        <v>6.9300000000000068</v>
      </c>
      <c r="K30" s="226">
        <v>34.24</v>
      </c>
      <c r="L30" s="226">
        <v>41.71</v>
      </c>
      <c r="M30" s="226">
        <v>43.9</v>
      </c>
      <c r="N30" s="226">
        <v>53.95</v>
      </c>
      <c r="O30" s="226">
        <v>56.95</v>
      </c>
      <c r="P30" s="100">
        <f t="shared" si="2"/>
        <v>5.5607043558850711E-2</v>
      </c>
      <c r="Q30" s="225">
        <f t="shared" si="3"/>
        <v>3</v>
      </c>
    </row>
    <row r="31" spans="2:17" x14ac:dyDescent="0.25">
      <c r="B31" s="99" t="s">
        <v>70</v>
      </c>
      <c r="C31" s="225">
        <v>22.76</v>
      </c>
      <c r="D31" s="225">
        <v>23.58</v>
      </c>
      <c r="E31" s="225">
        <v>31.76</v>
      </c>
      <c r="F31" s="225">
        <v>38.83</v>
      </c>
      <c r="G31" s="225">
        <v>48.3</v>
      </c>
      <c r="H31" s="225">
        <v>48.98</v>
      </c>
      <c r="I31" s="100">
        <f t="shared" si="0"/>
        <v>1.4078674948240222E-2</v>
      </c>
      <c r="J31" s="225">
        <f t="shared" si="1"/>
        <v>0.67999999999999972</v>
      </c>
      <c r="K31" s="226">
        <v>23.36</v>
      </c>
      <c r="L31" s="226">
        <v>29.28</v>
      </c>
      <c r="M31" s="226">
        <v>32.090000000000003</v>
      </c>
      <c r="N31" s="226">
        <v>35.700000000000003</v>
      </c>
      <c r="O31" s="226">
        <v>28.24</v>
      </c>
      <c r="P31" s="100">
        <f t="shared" si="2"/>
        <v>-0.20896358543417382</v>
      </c>
      <c r="Q31" s="225">
        <f t="shared" si="3"/>
        <v>-7.4600000000000044</v>
      </c>
    </row>
    <row r="32" spans="2:17" x14ac:dyDescent="0.25">
      <c r="B32" s="96" t="s">
        <v>65</v>
      </c>
      <c r="C32" s="223">
        <v>23.06</v>
      </c>
      <c r="D32" s="223">
        <v>22.18</v>
      </c>
      <c r="E32" s="223">
        <v>30.16</v>
      </c>
      <c r="F32" s="223">
        <v>36.21</v>
      </c>
      <c r="G32" s="223">
        <v>43.58</v>
      </c>
      <c r="H32" s="223">
        <v>48.3</v>
      </c>
      <c r="I32" s="98">
        <f t="shared" si="0"/>
        <v>0.10830656264341432</v>
      </c>
      <c r="J32" s="223">
        <f t="shared" si="1"/>
        <v>4.7199999999999989</v>
      </c>
      <c r="K32" s="224">
        <v>18.98</v>
      </c>
      <c r="L32" s="224">
        <v>22.18</v>
      </c>
      <c r="M32" s="224">
        <v>26.33</v>
      </c>
      <c r="N32" s="224">
        <v>32.619999999999997</v>
      </c>
      <c r="O32" s="224">
        <v>32.950000000000003</v>
      </c>
      <c r="P32" s="98">
        <f t="shared" si="2"/>
        <v>1.01164929491111E-2</v>
      </c>
      <c r="Q32" s="223">
        <f t="shared" si="3"/>
        <v>0.3300000000000054</v>
      </c>
    </row>
    <row r="33" spans="2:17" x14ac:dyDescent="0.25">
      <c r="B33" s="93" t="s">
        <v>51</v>
      </c>
      <c r="C33" s="227">
        <v>49.1</v>
      </c>
      <c r="D33" s="227">
        <v>45.63</v>
      </c>
      <c r="E33" s="227">
        <v>64.64</v>
      </c>
      <c r="F33" s="227">
        <v>73.62</v>
      </c>
      <c r="G33" s="227">
        <v>81.849999999999994</v>
      </c>
      <c r="H33" s="227">
        <v>88.52</v>
      </c>
      <c r="I33" s="102">
        <f t="shared" si="0"/>
        <v>8.1490531459987858E-2</v>
      </c>
      <c r="J33" s="227">
        <f t="shared" si="1"/>
        <v>6.6700000000000017</v>
      </c>
      <c r="K33" s="228">
        <v>59.7</v>
      </c>
      <c r="L33" s="228">
        <v>60.27</v>
      </c>
      <c r="M33" s="228">
        <v>69.36</v>
      </c>
      <c r="N33" s="228">
        <v>82.85</v>
      </c>
      <c r="O33" s="228">
        <v>70.760000000000005</v>
      </c>
      <c r="P33" s="102">
        <f t="shared" si="2"/>
        <v>-0.14592637296318633</v>
      </c>
      <c r="Q33" s="227">
        <f t="shared" si="3"/>
        <v>-12.089999999999989</v>
      </c>
    </row>
    <row r="34" spans="2:17" x14ac:dyDescent="0.25">
      <c r="B34" s="96" t="s">
        <v>62</v>
      </c>
      <c r="C34" s="223">
        <v>49.1</v>
      </c>
      <c r="D34" s="223">
        <v>45.63</v>
      </c>
      <c r="E34" s="223">
        <v>64.64</v>
      </c>
      <c r="F34" s="223">
        <v>71.349999999999994</v>
      </c>
      <c r="G34" s="223">
        <v>81.849999999999994</v>
      </c>
      <c r="H34" s="223">
        <v>88.52</v>
      </c>
      <c r="I34" s="98">
        <f t="shared" si="0"/>
        <v>8.1490531459987858E-2</v>
      </c>
      <c r="J34" s="223">
        <f t="shared" si="1"/>
        <v>6.6700000000000017</v>
      </c>
      <c r="K34" s="224">
        <v>59.7</v>
      </c>
      <c r="L34" s="224">
        <v>60.27</v>
      </c>
      <c r="M34" s="224">
        <v>69.36</v>
      </c>
      <c r="N34" s="224">
        <v>82.85</v>
      </c>
      <c r="O34" s="224">
        <v>70.760000000000005</v>
      </c>
      <c r="P34" s="98">
        <f t="shared" si="2"/>
        <v>-0.14592637296318633</v>
      </c>
      <c r="Q34" s="223">
        <f t="shared" si="3"/>
        <v>-12.089999999999989</v>
      </c>
    </row>
    <row r="35" spans="2:17" x14ac:dyDescent="0.25">
      <c r="B35" s="93" t="s">
        <v>52</v>
      </c>
      <c r="C35" s="227">
        <v>64.31</v>
      </c>
      <c r="D35" s="227">
        <v>82.55</v>
      </c>
      <c r="E35" s="227">
        <v>96.82</v>
      </c>
      <c r="F35" s="227">
        <v>122.12</v>
      </c>
      <c r="G35" s="227">
        <v>143.97</v>
      </c>
      <c r="H35" s="227">
        <v>163.12</v>
      </c>
      <c r="I35" s="102">
        <f t="shared" si="0"/>
        <v>0.13301382232409531</v>
      </c>
      <c r="J35" s="227">
        <f t="shared" si="1"/>
        <v>19.150000000000006</v>
      </c>
      <c r="K35" s="228">
        <v>74.209999999999994</v>
      </c>
      <c r="L35" s="228">
        <v>101.32</v>
      </c>
      <c r="M35" s="228">
        <v>107.84</v>
      </c>
      <c r="N35" s="228">
        <v>121.14</v>
      </c>
      <c r="O35" s="228">
        <v>145.19999999999999</v>
      </c>
      <c r="P35" s="102">
        <f t="shared" si="2"/>
        <v>0.19861317483902918</v>
      </c>
      <c r="Q35" s="227">
        <f t="shared" si="3"/>
        <v>24.059999999999988</v>
      </c>
    </row>
    <row r="36" spans="2:17" x14ac:dyDescent="0.25">
      <c r="B36" s="96" t="s">
        <v>62</v>
      </c>
      <c r="C36" s="223">
        <v>75.77</v>
      </c>
      <c r="D36" s="223">
        <v>86.58</v>
      </c>
      <c r="E36" s="223">
        <v>103.27</v>
      </c>
      <c r="F36" s="223">
        <v>127.35</v>
      </c>
      <c r="G36" s="223">
        <v>152.83000000000001</v>
      </c>
      <c r="H36" s="223">
        <v>172.79</v>
      </c>
      <c r="I36" s="98">
        <f t="shared" si="0"/>
        <v>0.13060263037361763</v>
      </c>
      <c r="J36" s="223">
        <f t="shared" si="1"/>
        <v>19.95999999999998</v>
      </c>
      <c r="K36" s="224">
        <v>83.18</v>
      </c>
      <c r="L36" s="224">
        <v>106.29</v>
      </c>
      <c r="M36" s="224">
        <v>116.94</v>
      </c>
      <c r="N36" s="224">
        <v>130.44</v>
      </c>
      <c r="O36" s="224">
        <v>160.54</v>
      </c>
      <c r="P36" s="98">
        <f t="shared" si="2"/>
        <v>0.23075743636921175</v>
      </c>
      <c r="Q36" s="223">
        <f t="shared" si="3"/>
        <v>30.099999999999994</v>
      </c>
    </row>
    <row r="37" spans="2:17" x14ac:dyDescent="0.25">
      <c r="B37" s="96" t="s">
        <v>65</v>
      </c>
      <c r="C37" s="223">
        <v>30.29</v>
      </c>
      <c r="D37" s="223">
        <v>48.86</v>
      </c>
      <c r="E37" s="223">
        <v>62.08</v>
      </c>
      <c r="F37" s="223">
        <v>90.45</v>
      </c>
      <c r="G37" s="223">
        <v>93.94</v>
      </c>
      <c r="H37" s="223">
        <v>110.2</v>
      </c>
      <c r="I37" s="98">
        <f t="shared" si="0"/>
        <v>0.17308920587609111</v>
      </c>
      <c r="J37" s="223">
        <f t="shared" si="1"/>
        <v>16.260000000000005</v>
      </c>
      <c r="K37" s="224">
        <v>32.43</v>
      </c>
      <c r="L37" s="224">
        <v>72.94</v>
      </c>
      <c r="M37" s="224">
        <v>56.4</v>
      </c>
      <c r="N37" s="224">
        <v>67.84</v>
      </c>
      <c r="O37" s="224">
        <v>63.85</v>
      </c>
      <c r="P37" s="98">
        <f t="shared" si="2"/>
        <v>-5.8814858490566113E-2</v>
      </c>
      <c r="Q37" s="223">
        <f t="shared" si="3"/>
        <v>-3.990000000000002</v>
      </c>
    </row>
    <row r="38" spans="2:17" x14ac:dyDescent="0.25">
      <c r="B38" s="93" t="s">
        <v>53</v>
      </c>
      <c r="C38" s="227">
        <v>33.54</v>
      </c>
      <c r="D38" s="227">
        <v>37.840000000000003</v>
      </c>
      <c r="E38" s="227">
        <v>53.16</v>
      </c>
      <c r="F38" s="227">
        <v>62.01</v>
      </c>
      <c r="G38" s="227">
        <v>69.75</v>
      </c>
      <c r="H38" s="227">
        <v>76.260000000000005</v>
      </c>
      <c r="I38" s="102">
        <f t="shared" si="0"/>
        <v>9.333333333333349E-2</v>
      </c>
      <c r="J38" s="227">
        <f t="shared" si="1"/>
        <v>6.5100000000000051</v>
      </c>
      <c r="K38" s="228">
        <v>52.03</v>
      </c>
      <c r="L38" s="228">
        <v>48.39</v>
      </c>
      <c r="M38" s="228">
        <v>46.6</v>
      </c>
      <c r="N38" s="228">
        <v>60.98</v>
      </c>
      <c r="O38" s="228">
        <v>60.94</v>
      </c>
      <c r="P38" s="102">
        <f t="shared" si="2"/>
        <v>-6.559527714004032E-4</v>
      </c>
      <c r="Q38" s="227">
        <f t="shared" si="3"/>
        <v>-3.9999999999999147E-2</v>
      </c>
    </row>
    <row r="39" spans="2:17" x14ac:dyDescent="0.25">
      <c r="B39" s="96" t="s">
        <v>62</v>
      </c>
      <c r="C39" s="223">
        <v>33.54</v>
      </c>
      <c r="D39" s="223">
        <v>37.840000000000003</v>
      </c>
      <c r="E39" s="223">
        <v>53.16</v>
      </c>
      <c r="F39" s="223">
        <v>61.03</v>
      </c>
      <c r="G39" s="223">
        <v>69.75</v>
      </c>
      <c r="H39" s="223">
        <v>76.260000000000005</v>
      </c>
      <c r="I39" s="98">
        <f t="shared" si="0"/>
        <v>9.333333333333349E-2</v>
      </c>
      <c r="J39" s="223">
        <f t="shared" si="1"/>
        <v>6.5100000000000051</v>
      </c>
      <c r="K39" s="224">
        <v>52.03</v>
      </c>
      <c r="L39" s="224">
        <v>48.39</v>
      </c>
      <c r="M39" s="224">
        <v>46.6</v>
      </c>
      <c r="N39" s="224">
        <v>60.98</v>
      </c>
      <c r="O39" s="224">
        <v>60.94</v>
      </c>
      <c r="P39" s="98">
        <f t="shared" si="2"/>
        <v>-6.559527714004032E-4</v>
      </c>
      <c r="Q39" s="223">
        <f t="shared" si="3"/>
        <v>-3.9999999999999147E-2</v>
      </c>
    </row>
    <row r="40" spans="2:17" x14ac:dyDescent="0.25">
      <c r="B40" s="99" t="s">
        <v>63</v>
      </c>
      <c r="C40" s="225">
        <v>39.090000000000003</v>
      </c>
      <c r="D40" s="225">
        <v>40.1</v>
      </c>
      <c r="E40" s="225">
        <v>62.85</v>
      </c>
      <c r="F40" s="225">
        <v>72.180000000000007</v>
      </c>
      <c r="G40" s="225">
        <v>84.16</v>
      </c>
      <c r="H40" s="225">
        <v>89.79</v>
      </c>
      <c r="I40" s="100">
        <f t="shared" si="0"/>
        <v>6.68963878326998E-2</v>
      </c>
      <c r="J40" s="225">
        <f t="shared" si="1"/>
        <v>5.6300000000000097</v>
      </c>
      <c r="K40" s="226">
        <v>59.98</v>
      </c>
      <c r="L40" s="226">
        <v>59.48</v>
      </c>
      <c r="M40" s="226">
        <v>53.97</v>
      </c>
      <c r="N40" s="226">
        <v>68.59</v>
      </c>
      <c r="O40" s="226">
        <v>70.739999999999995</v>
      </c>
      <c r="P40" s="100">
        <f t="shared" si="2"/>
        <v>3.134567721242143E-2</v>
      </c>
      <c r="Q40" s="225">
        <f t="shared" si="3"/>
        <v>2.1499999999999915</v>
      </c>
    </row>
    <row r="41" spans="2:17" x14ac:dyDescent="0.25">
      <c r="B41" s="99" t="s">
        <v>70</v>
      </c>
      <c r="C41" s="225">
        <v>27.82</v>
      </c>
      <c r="D41" s="225">
        <v>34.1</v>
      </c>
      <c r="E41" s="225">
        <v>40.229999999999997</v>
      </c>
      <c r="F41" s="225">
        <v>46.85</v>
      </c>
      <c r="G41" s="225">
        <v>49.34</v>
      </c>
      <c r="H41" s="225">
        <v>51.98</v>
      </c>
      <c r="I41" s="100">
        <f t="shared" si="0"/>
        <v>5.3506282934738358E-2</v>
      </c>
      <c r="J41" s="225">
        <f t="shared" si="1"/>
        <v>2.6399999999999935</v>
      </c>
      <c r="K41" s="226">
        <v>41.41</v>
      </c>
      <c r="L41" s="226">
        <v>35.39</v>
      </c>
      <c r="M41" s="226">
        <v>37.15</v>
      </c>
      <c r="N41" s="226">
        <v>47.12</v>
      </c>
      <c r="O41" s="226">
        <v>41.28</v>
      </c>
      <c r="P41" s="100">
        <f t="shared" si="2"/>
        <v>-0.12393887945670623</v>
      </c>
      <c r="Q41" s="225">
        <f t="shared" si="3"/>
        <v>-5.8399999999999963</v>
      </c>
    </row>
    <row r="42" spans="2:17" x14ac:dyDescent="0.25">
      <c r="B42" s="93" t="s">
        <v>54</v>
      </c>
      <c r="C42" s="227">
        <v>50.94</v>
      </c>
      <c r="D42" s="227">
        <v>53.72</v>
      </c>
      <c r="E42" s="227">
        <v>88.72</v>
      </c>
      <c r="F42" s="227">
        <v>109.01</v>
      </c>
      <c r="G42" s="227">
        <v>119.74</v>
      </c>
      <c r="H42" s="227">
        <v>101.6</v>
      </c>
      <c r="I42" s="102">
        <f t="shared" si="0"/>
        <v>-0.15149490562886259</v>
      </c>
      <c r="J42" s="227">
        <f t="shared" si="1"/>
        <v>-18.14</v>
      </c>
      <c r="K42" s="228">
        <v>65.599999999999994</v>
      </c>
      <c r="L42" s="228">
        <v>86.93</v>
      </c>
      <c r="M42" s="228">
        <v>98.95</v>
      </c>
      <c r="N42" s="228">
        <v>72.53</v>
      </c>
      <c r="O42" s="228">
        <v>84.89</v>
      </c>
      <c r="P42" s="102">
        <f t="shared" si="2"/>
        <v>0.17041224320970638</v>
      </c>
      <c r="Q42" s="227">
        <f t="shared" si="3"/>
        <v>12.36</v>
      </c>
    </row>
    <row r="43" spans="2:17" x14ac:dyDescent="0.25">
      <c r="B43" s="96" t="s">
        <v>62</v>
      </c>
      <c r="C43" s="223">
        <v>56.41</v>
      </c>
      <c r="D43" s="223">
        <v>62.75</v>
      </c>
      <c r="E43" s="223">
        <v>96.52</v>
      </c>
      <c r="F43" s="223">
        <v>120.21</v>
      </c>
      <c r="G43" s="223">
        <v>129.44</v>
      </c>
      <c r="H43" s="223">
        <v>106.42</v>
      </c>
      <c r="I43" s="98">
        <f t="shared" si="0"/>
        <v>-0.17784301606922126</v>
      </c>
      <c r="J43" s="223">
        <f t="shared" si="1"/>
        <v>-23.019999999999996</v>
      </c>
      <c r="K43" s="224">
        <v>74.73</v>
      </c>
      <c r="L43" s="224">
        <v>98.38</v>
      </c>
      <c r="M43" s="224">
        <v>110.38</v>
      </c>
      <c r="N43" s="224">
        <v>78.489999999999995</v>
      </c>
      <c r="O43" s="224">
        <v>96</v>
      </c>
      <c r="P43" s="98">
        <f t="shared" si="2"/>
        <v>0.22308574340680343</v>
      </c>
      <c r="Q43" s="223">
        <f t="shared" si="3"/>
        <v>17.510000000000005</v>
      </c>
    </row>
    <row r="44" spans="2:17" x14ac:dyDescent="0.25">
      <c r="B44" s="99" t="s">
        <v>63</v>
      </c>
      <c r="C44" s="225">
        <v>0</v>
      </c>
      <c r="D44" s="225">
        <v>65.540000000000006</v>
      </c>
      <c r="E44" s="225">
        <v>100.75</v>
      </c>
      <c r="F44" s="225">
        <v>127.89</v>
      </c>
      <c r="G44" s="225">
        <v>135.86000000000001</v>
      </c>
      <c r="H44" s="225">
        <v>108.32</v>
      </c>
      <c r="I44" s="100">
        <f t="shared" si="0"/>
        <v>-0.20270867069041676</v>
      </c>
      <c r="J44" s="225">
        <f t="shared" si="1"/>
        <v>-27.54000000000002</v>
      </c>
      <c r="K44" s="226">
        <v>77.349999999999994</v>
      </c>
      <c r="L44" s="226">
        <v>102.01</v>
      </c>
      <c r="M44" s="226">
        <v>116.24</v>
      </c>
      <c r="N44" s="226">
        <v>76.28</v>
      </c>
      <c r="O44" s="226">
        <v>100.48</v>
      </c>
      <c r="P44" s="100">
        <f t="shared" si="2"/>
        <v>0.31725222863135816</v>
      </c>
      <c r="Q44" s="225">
        <f t="shared" si="3"/>
        <v>24.200000000000003</v>
      </c>
    </row>
    <row r="45" spans="2:17" x14ac:dyDescent="0.25">
      <c r="B45" s="99" t="s">
        <v>70</v>
      </c>
      <c r="C45" s="225">
        <v>0</v>
      </c>
      <c r="D45" s="225">
        <v>51.57</v>
      </c>
      <c r="E45" s="225">
        <v>79.3</v>
      </c>
      <c r="F45" s="225">
        <v>89.45</v>
      </c>
      <c r="G45" s="225">
        <v>103.35</v>
      </c>
      <c r="H45" s="225">
        <v>98.71</v>
      </c>
      <c r="I45" s="100">
        <f t="shared" si="0"/>
        <v>-4.4895984518626086E-2</v>
      </c>
      <c r="J45" s="225">
        <f t="shared" si="1"/>
        <v>-4.6400000000000006</v>
      </c>
      <c r="K45" s="226">
        <v>64.069999999999993</v>
      </c>
      <c r="L45" s="226">
        <v>84.56</v>
      </c>
      <c r="M45" s="226">
        <v>86.59</v>
      </c>
      <c r="N45" s="226">
        <v>87.47</v>
      </c>
      <c r="O45" s="226">
        <v>77.78</v>
      </c>
      <c r="P45" s="100">
        <f t="shared" si="2"/>
        <v>-0.1107808391448496</v>
      </c>
      <c r="Q45" s="225">
        <f t="shared" si="3"/>
        <v>-9.6899999999999977</v>
      </c>
    </row>
    <row r="46" spans="2:17" x14ac:dyDescent="0.25">
      <c r="B46" s="96" t="s">
        <v>65</v>
      </c>
      <c r="C46" s="223">
        <v>31.82</v>
      </c>
      <c r="D46" s="223">
        <v>24.11</v>
      </c>
      <c r="E46" s="223">
        <v>48.07</v>
      </c>
      <c r="F46" s="223">
        <v>55.12</v>
      </c>
      <c r="G46" s="223">
        <v>69.489999999999995</v>
      </c>
      <c r="H46" s="223">
        <v>77.48</v>
      </c>
      <c r="I46" s="98">
        <f t="shared" si="0"/>
        <v>0.11498057274427986</v>
      </c>
      <c r="J46" s="223">
        <f t="shared" si="1"/>
        <v>7.9900000000000091</v>
      </c>
      <c r="K46" s="224">
        <v>18</v>
      </c>
      <c r="L46" s="224">
        <v>30.27</v>
      </c>
      <c r="M46" s="224">
        <v>39.299999999999997</v>
      </c>
      <c r="N46" s="224">
        <v>42.76</v>
      </c>
      <c r="O46" s="224">
        <v>31.62</v>
      </c>
      <c r="P46" s="98">
        <f t="shared" si="2"/>
        <v>-0.26052385406922351</v>
      </c>
      <c r="Q46" s="223">
        <f t="shared" si="3"/>
        <v>-11.139999999999997</v>
      </c>
    </row>
    <row r="47" spans="2:17" x14ac:dyDescent="0.25">
      <c r="B47" s="93" t="s">
        <v>55</v>
      </c>
      <c r="C47" s="227">
        <v>22.7</v>
      </c>
      <c r="D47" s="227">
        <v>29.35</v>
      </c>
      <c r="E47" s="227">
        <v>43.18</v>
      </c>
      <c r="F47" s="227">
        <v>54</v>
      </c>
      <c r="G47" s="227">
        <v>56.56</v>
      </c>
      <c r="H47" s="227">
        <v>58.49</v>
      </c>
      <c r="I47" s="102">
        <f t="shared" si="0"/>
        <v>3.4123055162659011E-2</v>
      </c>
      <c r="J47" s="227">
        <f t="shared" si="1"/>
        <v>1.9299999999999997</v>
      </c>
      <c r="K47" s="228">
        <v>34.869999999999997</v>
      </c>
      <c r="L47" s="228">
        <v>38.43</v>
      </c>
      <c r="M47" s="228">
        <v>39.17</v>
      </c>
      <c r="N47" s="228">
        <v>55.49</v>
      </c>
      <c r="O47" s="228">
        <v>55.99</v>
      </c>
      <c r="P47" s="102">
        <f t="shared" si="2"/>
        <v>9.0106325464047732E-3</v>
      </c>
      <c r="Q47" s="227">
        <f t="shared" si="3"/>
        <v>0.5</v>
      </c>
    </row>
    <row r="48" spans="2:17" x14ac:dyDescent="0.25">
      <c r="B48" s="96" t="s">
        <v>62</v>
      </c>
      <c r="C48" s="223">
        <v>22.26</v>
      </c>
      <c r="D48" s="223">
        <v>29.29</v>
      </c>
      <c r="E48" s="223">
        <v>43.74</v>
      </c>
      <c r="F48" s="223">
        <v>53.7</v>
      </c>
      <c r="G48" s="223">
        <v>58.12</v>
      </c>
      <c r="H48" s="223">
        <v>60.3</v>
      </c>
      <c r="I48" s="98">
        <f t="shared" si="0"/>
        <v>3.7508602890571119E-2</v>
      </c>
      <c r="J48" s="223">
        <f t="shared" si="1"/>
        <v>2.1799999999999997</v>
      </c>
      <c r="K48" s="224">
        <v>35.54</v>
      </c>
      <c r="L48" s="224">
        <v>38.700000000000003</v>
      </c>
      <c r="M48" s="224">
        <v>40.549999999999997</v>
      </c>
      <c r="N48" s="224">
        <v>59.35</v>
      </c>
      <c r="O48" s="224">
        <v>60.34</v>
      </c>
      <c r="P48" s="98">
        <f t="shared" si="2"/>
        <v>1.6680707666385963E-2</v>
      </c>
      <c r="Q48" s="223">
        <f t="shared" si="3"/>
        <v>0.99000000000000199</v>
      </c>
    </row>
    <row r="49" spans="2:17" x14ac:dyDescent="0.25">
      <c r="B49" s="99" t="s">
        <v>63</v>
      </c>
      <c r="C49" s="225">
        <v>22.57</v>
      </c>
      <c r="D49" s="225">
        <v>31.13</v>
      </c>
      <c r="E49" s="225">
        <v>47.77</v>
      </c>
      <c r="F49" s="225">
        <v>58.76</v>
      </c>
      <c r="G49" s="225">
        <v>61.8</v>
      </c>
      <c r="H49" s="225">
        <v>64.489999999999995</v>
      </c>
      <c r="I49" s="100">
        <f t="shared" si="0"/>
        <v>4.3527508090614786E-2</v>
      </c>
      <c r="J49" s="225">
        <f t="shared" si="1"/>
        <v>2.6899999999999977</v>
      </c>
      <c r="K49" s="226">
        <v>37.799999999999997</v>
      </c>
      <c r="L49" s="226">
        <v>40.369999999999997</v>
      </c>
      <c r="M49" s="226">
        <v>40.380000000000003</v>
      </c>
      <c r="N49" s="226">
        <v>66.17</v>
      </c>
      <c r="O49" s="226">
        <v>65.3</v>
      </c>
      <c r="P49" s="100">
        <f t="shared" si="2"/>
        <v>-1.3147952244219496E-2</v>
      </c>
      <c r="Q49" s="225">
        <f t="shared" si="3"/>
        <v>-0.87000000000000455</v>
      </c>
    </row>
    <row r="50" spans="2:17" x14ac:dyDescent="0.25">
      <c r="B50" s="99" t="s">
        <v>70</v>
      </c>
      <c r="C50" s="225">
        <v>21.23</v>
      </c>
      <c r="D50" s="225">
        <v>23.12</v>
      </c>
      <c r="E50" s="225">
        <v>33.61</v>
      </c>
      <c r="F50" s="225">
        <v>39.25</v>
      </c>
      <c r="G50" s="225">
        <v>48.36</v>
      </c>
      <c r="H50" s="225">
        <v>49.31</v>
      </c>
      <c r="I50" s="100">
        <f t="shared" si="0"/>
        <v>1.9644334160463295E-2</v>
      </c>
      <c r="J50" s="225">
        <f t="shared" si="1"/>
        <v>0.95000000000000284</v>
      </c>
      <c r="K50" s="226">
        <v>30.37</v>
      </c>
      <c r="L50" s="226">
        <v>33.94</v>
      </c>
      <c r="M50" s="226">
        <v>41</v>
      </c>
      <c r="N50" s="226">
        <v>41.66</v>
      </c>
      <c r="O50" s="226">
        <v>47.47</v>
      </c>
      <c r="P50" s="100">
        <f t="shared" si="2"/>
        <v>0.13946231397023534</v>
      </c>
      <c r="Q50" s="225">
        <f t="shared" si="3"/>
        <v>5.8100000000000023</v>
      </c>
    </row>
    <row r="51" spans="2:17" x14ac:dyDescent="0.25">
      <c r="B51" s="96" t="s">
        <v>65</v>
      </c>
      <c r="C51" s="223">
        <v>16.5</v>
      </c>
      <c r="D51" s="223">
        <v>23.32</v>
      </c>
      <c r="E51" s="223">
        <v>69.849999999999994</v>
      </c>
      <c r="F51" s="223">
        <v>82.76</v>
      </c>
      <c r="G51" s="223">
        <v>71.290000000000006</v>
      </c>
      <c r="H51" s="223">
        <v>74.64</v>
      </c>
      <c r="I51" s="98">
        <f t="shared" si="0"/>
        <v>4.6991162855940516E-2</v>
      </c>
      <c r="J51" s="223">
        <f t="shared" si="1"/>
        <v>3.3499999999999943</v>
      </c>
      <c r="K51" s="224">
        <v>35.5</v>
      </c>
      <c r="L51" s="224">
        <v>47.03</v>
      </c>
      <c r="M51" s="224">
        <v>28.3</v>
      </c>
      <c r="N51" s="224">
        <v>48.96</v>
      </c>
      <c r="O51" s="224">
        <v>47.21</v>
      </c>
      <c r="P51" s="98">
        <f t="shared" si="2"/>
        <v>-3.5743464052287566E-2</v>
      </c>
      <c r="Q51" s="223">
        <f t="shared" si="3"/>
        <v>-1.75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337F-79AA-4694-B240-1F2DC8EF70F5}">
  <sheetPr>
    <tabColor theme="4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159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069C-AFCD-4484-BE1B-97EF1BC9AC16}">
  <sheetPr>
    <tabColor theme="4" tint="0.39997558519241921"/>
  </sheetPr>
  <dimension ref="A1:AE13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4" width="14.28515625" customWidth="1"/>
    <col min="5" max="12" width="14.7109375" customWidth="1"/>
    <col min="13" max="13" width="11.42578125" customWidth="1"/>
    <col min="14" max="14" width="14.7109375" customWidth="1"/>
    <col min="20" max="20" width="12.42578125" customWidth="1"/>
    <col min="27" max="27" width="14" customWidth="1"/>
    <col min="31" max="31" width="11.42578125" style="1"/>
  </cols>
  <sheetData>
    <row r="1" spans="1:31" ht="30" customHeight="1" x14ac:dyDescent="0.25">
      <c r="B1" s="1" t="s">
        <v>302</v>
      </c>
      <c r="C1" s="1"/>
      <c r="D1" s="1"/>
      <c r="F1" s="229"/>
      <c r="G1" s="229"/>
      <c r="H1" s="229"/>
      <c r="J1" s="229"/>
    </row>
    <row r="3" spans="1:31" s="4" customFormat="1" ht="25.5" customHeight="1" thickBot="1" x14ac:dyDescent="0.3">
      <c r="B3" s="66" t="s">
        <v>303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172" t="s">
        <v>263</v>
      </c>
      <c r="D5" s="172" t="s">
        <v>264</v>
      </c>
      <c r="E5" s="172" t="s">
        <v>265</v>
      </c>
      <c r="F5" s="172" t="s">
        <v>266</v>
      </c>
      <c r="G5" s="173" t="str">
        <f>CONCATENATE("var. ",RIGHT(F5,2),"/",RIGHT(E5,2))</f>
        <v>var. 24/23</v>
      </c>
      <c r="H5" s="173" t="str">
        <f>CONCATENATE("dif. ",RIGHT(F5,2),"/",RIGHT(E5,2))</f>
        <v>dif. 24/23</v>
      </c>
      <c r="I5" s="173" t="str">
        <f>CONCATENATE("%/s total España ",RIGHT(F5,4))</f>
        <v>%/s total España 2024</v>
      </c>
      <c r="J5" s="172" t="s">
        <v>267</v>
      </c>
      <c r="K5" s="173" t="str">
        <f>CONCATENATE("var. ",RIGHT(J5,2),"/",RIGHT(F5,2))</f>
        <v>var. 25/24</v>
      </c>
      <c r="L5" s="173" t="str">
        <f>CONCATENATE("dif. ",RIGHT(J5,2),"/",RIGHT(F5,2))</f>
        <v>dif. 25/24</v>
      </c>
      <c r="M5" s="173" t="str">
        <f>CONCATENATE("%/s total España ",RIGHT(J5,4))</f>
        <v>%/s total España 2025</v>
      </c>
      <c r="N5" s="172" t="s">
        <v>268</v>
      </c>
      <c r="O5" s="173" t="str">
        <f>CONCATENATE("var. ",RIGHT(N5,2),"/",RIGHT(J5,2))</f>
        <v>var. 26/25</v>
      </c>
      <c r="P5" s="173" t="str">
        <f>CONCATENATE("dif. ",RIGHT(N5,2),"/",RIGHT(J5,2))</f>
        <v>dif. 26/25</v>
      </c>
      <c r="Q5" s="173" t="str">
        <f>CONCATENATE("var. ",RIGHT(N5,2),"/",RIGHT(C5,2))</f>
        <v>var. 26/21</v>
      </c>
      <c r="R5" s="173" t="str">
        <f>CONCATENATE("dif. ",RIGHT(N5,2),"/",RIGHT(C5,2))</f>
        <v>dif. 26/21</v>
      </c>
      <c r="S5" s="173" t="str">
        <f>CONCATENATE("%/s total España ",RIGHT(N5,4))</f>
        <v>%/s total España 2026</v>
      </c>
      <c r="T5" s="173" t="str">
        <f>CONCATENATE("%/s total Turistas ",RIGHT(N5,4))</f>
        <v>%/s total Turistas 2026</v>
      </c>
      <c r="AE5" s="1"/>
    </row>
    <row r="6" spans="1:31" s="4" customFormat="1" ht="18.75" x14ac:dyDescent="0.3">
      <c r="B6" s="230" t="s">
        <v>172</v>
      </c>
      <c r="C6" s="231">
        <v>13697</v>
      </c>
      <c r="D6" s="231">
        <v>56946</v>
      </c>
      <c r="E6" s="231">
        <v>71722</v>
      </c>
      <c r="F6" s="231">
        <v>100800</v>
      </c>
      <c r="G6" s="232">
        <f t="shared" ref="G6:G11" si="0">F6/E6-1</f>
        <v>0.40542650790552415</v>
      </c>
      <c r="H6" s="231">
        <f t="shared" ref="H6:H11" si="1">F6-E6</f>
        <v>29078</v>
      </c>
      <c r="I6" s="232"/>
      <c r="J6" s="231">
        <v>78000</v>
      </c>
      <c r="K6" s="232">
        <f t="shared" ref="K6:K11" si="2">J6/F6-1</f>
        <v>-0.22619047619047616</v>
      </c>
      <c r="L6" s="231">
        <f t="shared" ref="L6:L11" si="3">J6-F6</f>
        <v>-22800</v>
      </c>
      <c r="M6" s="232"/>
      <c r="N6" s="231">
        <v>79903</v>
      </c>
      <c r="O6" s="232">
        <f t="shared" ref="O6:O11" si="4">N6/J6-1</f>
        <v>2.4397435897435926E-2</v>
      </c>
      <c r="P6" s="231">
        <f t="shared" ref="P6:P11" si="5">N6-J6</f>
        <v>1903</v>
      </c>
      <c r="Q6" s="232">
        <f>N6/C6-1</f>
        <v>4.8336131999707961</v>
      </c>
      <c r="R6" s="231">
        <f>N6-C6</f>
        <v>66206</v>
      </c>
      <c r="S6" s="232"/>
      <c r="T6" s="232"/>
      <c r="V6" s="29"/>
      <c r="AE6" s="1"/>
    </row>
    <row r="7" spans="1:31" ht="18.75" x14ac:dyDescent="0.3">
      <c r="A7" s="4"/>
      <c r="B7" s="230" t="s">
        <v>173</v>
      </c>
      <c r="C7" s="231">
        <v>6965</v>
      </c>
      <c r="D7" s="231">
        <v>12964</v>
      </c>
      <c r="E7" s="231">
        <v>7172</v>
      </c>
      <c r="F7" s="231">
        <v>21594</v>
      </c>
      <c r="G7" s="232">
        <f t="shared" si="0"/>
        <v>2.0108756274400448</v>
      </c>
      <c r="H7" s="231">
        <f t="shared" si="1"/>
        <v>14422</v>
      </c>
      <c r="I7" s="232">
        <f>F7/$F$7</f>
        <v>1</v>
      </c>
      <c r="J7" s="231">
        <v>13320</v>
      </c>
      <c r="K7" s="232">
        <f t="shared" si="2"/>
        <v>-0.38316198944151159</v>
      </c>
      <c r="L7" s="231">
        <f t="shared" si="3"/>
        <v>-8274</v>
      </c>
      <c r="M7" s="232">
        <f>J7/$J$7</f>
        <v>1</v>
      </c>
      <c r="N7" s="231">
        <v>16788</v>
      </c>
      <c r="O7" s="232">
        <f t="shared" si="4"/>
        <v>0.26036036036036037</v>
      </c>
      <c r="P7" s="231">
        <f t="shared" si="5"/>
        <v>3468</v>
      </c>
      <c r="Q7" s="232">
        <f t="shared" ref="Q7:Q11" si="6">N7/C7-1</f>
        <v>1.4103374012921752</v>
      </c>
      <c r="R7" s="231">
        <f t="shared" ref="R7:R11" si="7">N7-C7</f>
        <v>9823</v>
      </c>
      <c r="S7" s="232">
        <f>N7/$N$7</f>
        <v>1</v>
      </c>
      <c r="T7" s="232">
        <f>N7/$N$6</f>
        <v>0.21010475201181433</v>
      </c>
      <c r="V7" s="29"/>
      <c r="W7" s="81"/>
      <c r="AE7" s="1" t="s">
        <v>174</v>
      </c>
    </row>
    <row r="8" spans="1:31" ht="15.75" x14ac:dyDescent="0.25">
      <c r="A8" s="4"/>
      <c r="B8" s="233" t="s">
        <v>105</v>
      </c>
      <c r="C8" s="234">
        <v>154</v>
      </c>
      <c r="D8" s="234">
        <v>3868</v>
      </c>
      <c r="E8" s="234">
        <v>2605</v>
      </c>
      <c r="F8" s="234">
        <v>9404</v>
      </c>
      <c r="G8" s="235">
        <f t="shared" si="0"/>
        <v>2.6099808061420346</v>
      </c>
      <c r="H8" s="234">
        <f t="shared" si="1"/>
        <v>6799</v>
      </c>
      <c r="I8" s="235">
        <f>F8/$F$7</f>
        <v>0.43549134018708902</v>
      </c>
      <c r="J8" s="234">
        <v>8323</v>
      </c>
      <c r="K8" s="235">
        <f t="shared" si="2"/>
        <v>-0.11495108464483195</v>
      </c>
      <c r="L8" s="234">
        <f t="shared" si="3"/>
        <v>-1081</v>
      </c>
      <c r="M8" s="235">
        <f>J8/$J$7</f>
        <v>0.62484984984984981</v>
      </c>
      <c r="N8" s="234">
        <v>8301</v>
      </c>
      <c r="O8" s="235">
        <f t="shared" si="4"/>
        <v>-2.6432776643037226E-3</v>
      </c>
      <c r="P8" s="234">
        <f t="shared" si="5"/>
        <v>-22</v>
      </c>
      <c r="Q8" s="235">
        <f t="shared" si="6"/>
        <v>52.902597402597401</v>
      </c>
      <c r="R8" s="234">
        <f t="shared" si="7"/>
        <v>8147</v>
      </c>
      <c r="S8" s="235">
        <f>N8/$N$7</f>
        <v>0.49446032880629021</v>
      </c>
      <c r="T8" s="235">
        <f>N8/$N$6</f>
        <v>0.10388846476352577</v>
      </c>
      <c r="V8" s="29"/>
      <c r="W8" s="81"/>
      <c r="AE8" s="1" t="s">
        <v>175</v>
      </c>
    </row>
    <row r="9" spans="1:31" s="4" customFormat="1" x14ac:dyDescent="0.25">
      <c r="B9" s="236" t="s">
        <v>108</v>
      </c>
      <c r="C9" s="237">
        <v>6811</v>
      </c>
      <c r="D9" s="237">
        <v>9096</v>
      </c>
      <c r="E9" s="237">
        <v>4567</v>
      </c>
      <c r="F9" s="237">
        <v>12190</v>
      </c>
      <c r="G9" s="238">
        <f t="shared" si="0"/>
        <v>1.6691482373549378</v>
      </c>
      <c r="H9" s="239">
        <f t="shared" si="1"/>
        <v>7623</v>
      </c>
      <c r="I9" s="240">
        <f>F9/$F$7</f>
        <v>0.56450865981291098</v>
      </c>
      <c r="J9" s="237">
        <v>4997</v>
      </c>
      <c r="K9" s="238">
        <f t="shared" si="2"/>
        <v>-0.59007383100902377</v>
      </c>
      <c r="L9" s="239">
        <f t="shared" si="3"/>
        <v>-7193</v>
      </c>
      <c r="M9" s="240">
        <f>J9/$J$7</f>
        <v>0.37515015015015013</v>
      </c>
      <c r="N9" s="237">
        <v>8487</v>
      </c>
      <c r="O9" s="238">
        <f t="shared" si="4"/>
        <v>0.69841905143085858</v>
      </c>
      <c r="P9" s="239">
        <f t="shared" si="5"/>
        <v>3490</v>
      </c>
      <c r="Q9" s="238">
        <f t="shared" si="6"/>
        <v>0.24607252973131688</v>
      </c>
      <c r="R9" s="239">
        <f t="shared" si="7"/>
        <v>1676</v>
      </c>
      <c r="S9" s="240">
        <f>N9/$N$7</f>
        <v>0.50553967119370979</v>
      </c>
      <c r="T9" s="240">
        <f>N9/$N$6</f>
        <v>0.10621628724828855</v>
      </c>
      <c r="V9" s="29"/>
      <c r="W9" s="81"/>
      <c r="AE9" s="1" t="s">
        <v>176</v>
      </c>
    </row>
    <row r="10" spans="1:31" s="4" customFormat="1" x14ac:dyDescent="0.25">
      <c r="B10" s="241" t="s">
        <v>177</v>
      </c>
      <c r="C10" s="29">
        <v>4317</v>
      </c>
      <c r="D10" s="29">
        <v>3107</v>
      </c>
      <c r="E10" s="29">
        <v>4345</v>
      </c>
      <c r="F10" s="29">
        <v>8171</v>
      </c>
      <c r="G10" s="22">
        <f t="shared" si="0"/>
        <v>0.8805523590333717</v>
      </c>
      <c r="H10" s="20">
        <f t="shared" si="1"/>
        <v>3826</v>
      </c>
      <c r="I10" s="31">
        <f>F10/$F$7</f>
        <v>0.37839214596647219</v>
      </c>
      <c r="J10" s="29">
        <v>2123</v>
      </c>
      <c r="K10" s="22">
        <f t="shared" si="2"/>
        <v>-0.74017868070003678</v>
      </c>
      <c r="L10" s="20">
        <f t="shared" si="3"/>
        <v>-6048</v>
      </c>
      <c r="M10" s="31">
        <f>J10/$J$7</f>
        <v>0.15938438438438438</v>
      </c>
      <c r="N10" s="29">
        <v>7370</v>
      </c>
      <c r="O10" s="22">
        <f t="shared" si="4"/>
        <v>2.471502590673575</v>
      </c>
      <c r="P10" s="20">
        <f t="shared" si="5"/>
        <v>5247</v>
      </c>
      <c r="Q10" s="22">
        <f t="shared" si="6"/>
        <v>0.70720407690525833</v>
      </c>
      <c r="R10" s="20">
        <f t="shared" si="7"/>
        <v>3053</v>
      </c>
      <c r="S10" s="31">
        <f>N10/$N$7</f>
        <v>0.43900405051227065</v>
      </c>
      <c r="T10" s="31">
        <f>N10/$N$6</f>
        <v>9.2236837165062632E-2</v>
      </c>
      <c r="V10" s="29"/>
      <c r="W10" s="81"/>
      <c r="AE10" s="1" t="s">
        <v>178</v>
      </c>
    </row>
    <row r="11" spans="1:31" s="4" customFormat="1" x14ac:dyDescent="0.25">
      <c r="B11" s="241" t="s">
        <v>179</v>
      </c>
      <c r="C11" s="29">
        <f>C9-C10</f>
        <v>2494</v>
      </c>
      <c r="D11" s="29">
        <f>D9-D10</f>
        <v>5989</v>
      </c>
      <c r="E11" s="29">
        <f>E9-E10</f>
        <v>222</v>
      </c>
      <c r="F11" s="29">
        <f>F9-F10</f>
        <v>4019</v>
      </c>
      <c r="G11" s="22">
        <f t="shared" si="0"/>
        <v>17.103603603603602</v>
      </c>
      <c r="H11" s="20">
        <f t="shared" si="1"/>
        <v>3797</v>
      </c>
      <c r="I11" s="31">
        <f>F11/$F$7</f>
        <v>0.18611651384643882</v>
      </c>
      <c r="J11" s="29">
        <f>J9-J10</f>
        <v>2874</v>
      </c>
      <c r="K11" s="22">
        <f t="shared" si="2"/>
        <v>-0.28489674048270719</v>
      </c>
      <c r="L11" s="20">
        <f t="shared" si="3"/>
        <v>-1145</v>
      </c>
      <c r="M11" s="31">
        <f>J11/$J$7</f>
        <v>0.21576576576576575</v>
      </c>
      <c r="N11" s="29">
        <f>N9-N10</f>
        <v>1117</v>
      </c>
      <c r="O11" s="22">
        <f t="shared" si="4"/>
        <v>-0.6113430758524705</v>
      </c>
      <c r="P11" s="20">
        <f t="shared" si="5"/>
        <v>-1757</v>
      </c>
      <c r="Q11" s="22">
        <f t="shared" si="6"/>
        <v>-0.55212510024057737</v>
      </c>
      <c r="R11" s="20">
        <f t="shared" si="7"/>
        <v>-1377</v>
      </c>
      <c r="S11" s="31">
        <f>N11/$N$7</f>
        <v>6.6535620681439117E-2</v>
      </c>
      <c r="T11" s="31">
        <f>N11/$N$6</f>
        <v>1.3979450083225911E-2</v>
      </c>
      <c r="V11" s="29"/>
      <c r="W11" s="81"/>
      <c r="AE11" s="1" t="s">
        <v>180</v>
      </c>
    </row>
    <row r="12" spans="1:31" s="4" customFormat="1" ht="7.5" customHeight="1" x14ac:dyDescent="0.25">
      <c r="B12" s="242"/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AE12" s="1" t="s">
        <v>181</v>
      </c>
    </row>
    <row r="13" spans="1:31" s="4" customFormat="1" x14ac:dyDescent="0.25">
      <c r="B13" s="171" t="s">
        <v>182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AE13" s="1" t="s">
        <v>183</v>
      </c>
    </row>
    <row r="14" spans="1:31" s="4" customFormat="1" x14ac:dyDescent="0.25">
      <c r="AE14" s="1"/>
    </row>
    <row r="37" spans="2:31" s="4" customFormat="1" ht="15.75" hidden="1" customHeight="1" thickBot="1" x14ac:dyDescent="0.3">
      <c r="B37" s="276" t="s">
        <v>184</v>
      </c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85"/>
      <c r="T37" s="85"/>
      <c r="AE37" s="1"/>
    </row>
    <row r="38" spans="2:31" s="4" customFormat="1" ht="6" hidden="1" customHeight="1" thickBot="1" x14ac:dyDescent="0.3">
      <c r="AE38" s="1"/>
    </row>
    <row r="39" spans="2:31" s="4" customFormat="1" ht="30" hidden="1" x14ac:dyDescent="0.25">
      <c r="E39" s="89"/>
      <c r="F39" s="89"/>
      <c r="G39" s="89"/>
      <c r="H39" s="89"/>
      <c r="I39" s="89"/>
      <c r="J39" s="14">
        <v>2020</v>
      </c>
      <c r="K39" s="14"/>
      <c r="L39" s="14"/>
      <c r="M39" s="14" t="s">
        <v>185</v>
      </c>
      <c r="N39" s="14">
        <v>2021</v>
      </c>
      <c r="O39" s="14" t="s">
        <v>185</v>
      </c>
      <c r="P39" s="14" t="s">
        <v>186</v>
      </c>
      <c r="Q39" s="14" t="s">
        <v>187</v>
      </c>
      <c r="R39" s="14" t="s">
        <v>188</v>
      </c>
      <c r="S39" s="89"/>
      <c r="T39" s="89"/>
      <c r="AE39" s="1"/>
    </row>
    <row r="40" spans="2:31" s="4" customFormat="1" ht="18.75" hidden="1" x14ac:dyDescent="0.3">
      <c r="B40" s="230" t="s">
        <v>172</v>
      </c>
      <c r="C40" s="230"/>
      <c r="D40" s="230"/>
      <c r="E40" s="231"/>
      <c r="F40" s="231"/>
      <c r="G40" s="231"/>
      <c r="H40" s="231"/>
      <c r="I40" s="231"/>
      <c r="J40" s="231">
        <v>1824653</v>
      </c>
      <c r="K40" s="231"/>
      <c r="L40" s="231"/>
      <c r="M40" s="232"/>
      <c r="N40" s="231">
        <v>2354005</v>
      </c>
      <c r="O40" s="232"/>
      <c r="P40" s="232">
        <v>1</v>
      </c>
      <c r="Q40" s="232">
        <v>0.2901110512519367</v>
      </c>
      <c r="R40" s="231">
        <v>529352</v>
      </c>
      <c r="S40" s="243"/>
      <c r="T40" s="243"/>
      <c r="AE40" s="1"/>
    </row>
    <row r="41" spans="2:31" ht="18.75" hidden="1" x14ac:dyDescent="0.3">
      <c r="B41" s="230" t="s">
        <v>173</v>
      </c>
      <c r="C41" s="230"/>
      <c r="D41" s="230"/>
      <c r="E41" s="231"/>
      <c r="F41" s="231"/>
      <c r="G41" s="231"/>
      <c r="H41" s="231"/>
      <c r="I41" s="231"/>
      <c r="J41" s="231">
        <v>603938</v>
      </c>
      <c r="K41" s="231"/>
      <c r="L41" s="231"/>
      <c r="M41" s="232">
        <v>1</v>
      </c>
      <c r="N41" s="231">
        <v>936181</v>
      </c>
      <c r="O41" s="232">
        <v>1</v>
      </c>
      <c r="P41" s="232">
        <v>0.39769711619134201</v>
      </c>
      <c r="Q41" s="232">
        <v>0.55012766211101138</v>
      </c>
      <c r="R41" s="231">
        <v>332243</v>
      </c>
      <c r="S41" s="243"/>
      <c r="T41" s="243"/>
      <c r="AE41" s="1" t="s">
        <v>174</v>
      </c>
    </row>
    <row r="42" spans="2:31" ht="15.75" hidden="1" x14ac:dyDescent="0.25">
      <c r="B42" s="233" t="s">
        <v>105</v>
      </c>
      <c r="C42" s="233"/>
      <c r="D42" s="233"/>
      <c r="E42" s="234"/>
      <c r="F42" s="234"/>
      <c r="G42" s="234"/>
      <c r="H42" s="234"/>
      <c r="I42" s="234"/>
      <c r="J42" s="234">
        <v>276550.36166633503</v>
      </c>
      <c r="K42" s="234"/>
      <c r="L42" s="234"/>
      <c r="M42" s="235">
        <v>0.45791184139155844</v>
      </c>
      <c r="N42" s="234">
        <v>430252.45635520399</v>
      </c>
      <c r="O42" s="235">
        <v>0.4595825554622493</v>
      </c>
      <c r="P42" s="235">
        <v>0.18277465695918402</v>
      </c>
      <c r="Q42" s="235">
        <v>0.55578337978930015</v>
      </c>
      <c r="R42" s="234">
        <v>153702.09468886897</v>
      </c>
      <c r="S42" s="244"/>
      <c r="T42" s="244"/>
      <c r="AE42" s="1" t="s">
        <v>175</v>
      </c>
    </row>
    <row r="43" spans="2:31" s="4" customFormat="1" hidden="1" x14ac:dyDescent="0.25">
      <c r="B43" s="236" t="s">
        <v>108</v>
      </c>
      <c r="C43" s="245"/>
      <c r="D43" s="245"/>
      <c r="E43" s="237"/>
      <c r="F43" s="237"/>
      <c r="G43" s="237"/>
      <c r="H43" s="237"/>
      <c r="I43" s="237"/>
      <c r="J43" s="237">
        <v>327387.63833385095</v>
      </c>
      <c r="K43" s="237"/>
      <c r="L43" s="237"/>
      <c r="M43" s="240">
        <v>0.54208815860874948</v>
      </c>
      <c r="N43" s="237">
        <v>505927.5436448183</v>
      </c>
      <c r="O43" s="240">
        <v>0.54041637636826456</v>
      </c>
      <c r="P43" s="240">
        <v>0.21492203442423372</v>
      </c>
      <c r="Q43" s="238">
        <v>0.54534711884540576</v>
      </c>
      <c r="R43" s="239">
        <v>178539.90531096736</v>
      </c>
      <c r="S43" s="246"/>
      <c r="T43" s="246"/>
      <c r="AE43" s="1" t="s">
        <v>176</v>
      </c>
    </row>
    <row r="44" spans="2:31" s="4" customFormat="1" hidden="1" x14ac:dyDescent="0.25">
      <c r="B44" s="241" t="s">
        <v>177</v>
      </c>
      <c r="C44" s="241"/>
      <c r="D44" s="241"/>
      <c r="E44" s="29"/>
      <c r="F44" s="29"/>
      <c r="G44" s="29"/>
      <c r="H44" s="29"/>
      <c r="I44" s="29"/>
      <c r="J44" s="29">
        <v>242109.12821622068</v>
      </c>
      <c r="K44" s="29"/>
      <c r="L44" s="29"/>
      <c r="M44" s="31">
        <v>0.4008840778626625</v>
      </c>
      <c r="N44" s="29">
        <v>391384.01224089495</v>
      </c>
      <c r="O44" s="31">
        <v>0.41806446855992052</v>
      </c>
      <c r="P44" s="31">
        <v>0.16626303352834634</v>
      </c>
      <c r="Q44" s="22">
        <v>0.61656033014732592</v>
      </c>
      <c r="R44" s="20">
        <v>149274.88402467428</v>
      </c>
      <c r="S44" s="20"/>
      <c r="T44" s="20"/>
      <c r="AE44" s="1" t="s">
        <v>178</v>
      </c>
    </row>
    <row r="45" spans="2:31" s="4" customFormat="1" hidden="1" x14ac:dyDescent="0.25">
      <c r="B45" s="241" t="s">
        <v>179</v>
      </c>
      <c r="C45" s="241"/>
      <c r="D45" s="241"/>
      <c r="E45" s="29"/>
      <c r="F45" s="29"/>
      <c r="G45" s="29"/>
      <c r="H45" s="29"/>
      <c r="I45" s="29"/>
      <c r="J45" s="29">
        <v>85278.510117630256</v>
      </c>
      <c r="K45" s="29"/>
      <c r="L45" s="29"/>
      <c r="M45" s="31">
        <v>0.14120408074608695</v>
      </c>
      <c r="N45" s="29">
        <v>114543.53140392336</v>
      </c>
      <c r="O45" s="31">
        <v>0.12235190780834407</v>
      </c>
      <c r="P45" s="31">
        <v>4.8659000895887379E-2</v>
      </c>
      <c r="Q45" s="22">
        <v>0.34316994100771625</v>
      </c>
      <c r="R45" s="20">
        <v>29265.021286293108</v>
      </c>
      <c r="S45" s="20"/>
      <c r="T45" s="20"/>
      <c r="AE45" s="1" t="s">
        <v>180</v>
      </c>
    </row>
    <row r="46" spans="2:31" s="4" customFormat="1" ht="7.5" hidden="1" customHeight="1" x14ac:dyDescent="0.25"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AE46" s="1" t="s">
        <v>181</v>
      </c>
    </row>
    <row r="47" spans="2:31" s="4" customFormat="1" hidden="1" x14ac:dyDescent="0.25">
      <c r="B47" s="275" t="s">
        <v>182</v>
      </c>
      <c r="C47" s="275"/>
      <c r="D47" s="275"/>
      <c r="E47" s="275"/>
      <c r="F47" s="275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49"/>
      <c r="T47" s="49"/>
      <c r="AE47" s="1" t="s">
        <v>183</v>
      </c>
    </row>
    <row r="48" spans="2:31" s="4" customFormat="1" hidden="1" x14ac:dyDescent="0.25">
      <c r="AE48" s="1"/>
    </row>
    <row r="49" spans="5:12" hidden="1" x14ac:dyDescent="0.25">
      <c r="E49" s="125"/>
      <c r="F49" s="125"/>
      <c r="G49" s="125"/>
      <c r="H49" s="125"/>
      <c r="I49" s="125"/>
      <c r="J49" s="125">
        <v>0.54208815860874948</v>
      </c>
      <c r="K49" s="125"/>
      <c r="L49" s="125"/>
    </row>
    <row r="50" spans="5:12" hidden="1" x14ac:dyDescent="0.25"/>
    <row r="51" spans="5:12" hidden="1" x14ac:dyDescent="0.25"/>
    <row r="52" spans="5:12" hidden="1" x14ac:dyDescent="0.25"/>
    <row r="53" spans="5:12" hidden="1" x14ac:dyDescent="0.25"/>
    <row r="54" spans="5:12" hidden="1" x14ac:dyDescent="0.25"/>
    <row r="55" spans="5:12" hidden="1" x14ac:dyDescent="0.25"/>
    <row r="56" spans="5:12" hidden="1" x14ac:dyDescent="0.25"/>
    <row r="57" spans="5:12" hidden="1" x14ac:dyDescent="0.25"/>
    <row r="58" spans="5:12" hidden="1" x14ac:dyDescent="0.25"/>
    <row r="59" spans="5:12" hidden="1" x14ac:dyDescent="0.25"/>
    <row r="60" spans="5:12" hidden="1" x14ac:dyDescent="0.25"/>
    <row r="61" spans="5:12" hidden="1" x14ac:dyDescent="0.25"/>
    <row r="62" spans="5:12" hidden="1" x14ac:dyDescent="0.25"/>
    <row r="63" spans="5:12" hidden="1" x14ac:dyDescent="0.25"/>
    <row r="64" spans="5:12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spans="2:31" hidden="1" x14ac:dyDescent="0.25"/>
    <row r="114" spans="2:31" hidden="1" x14ac:dyDescent="0.25"/>
    <row r="115" spans="2:31" hidden="1" x14ac:dyDescent="0.25"/>
    <row r="116" spans="2:31" hidden="1" x14ac:dyDescent="0.25"/>
    <row r="120" spans="2:31" x14ac:dyDescent="0.25">
      <c r="Z120" s="1"/>
      <c r="AE120"/>
    </row>
    <row r="121" spans="2:31" ht="21.75" thickBot="1" x14ac:dyDescent="0.3">
      <c r="B121" s="66" t="s">
        <v>303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Z121" s="1"/>
      <c r="AE121"/>
    </row>
    <row r="122" spans="2:31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Z122" s="1"/>
      <c r="AE122"/>
    </row>
    <row r="123" spans="2:31" ht="30" x14ac:dyDescent="0.25">
      <c r="B123" s="4"/>
      <c r="C123" s="185">
        <v>2021</v>
      </c>
      <c r="D123" s="185">
        <v>2022</v>
      </c>
      <c r="E123" s="185">
        <v>2023</v>
      </c>
      <c r="F123" s="185">
        <v>2024</v>
      </c>
      <c r="G123" s="173" t="str">
        <f>CONCATENATE("var. ",RIGHT(F123,2),"/",RIGHT(E123,2))</f>
        <v>var. 24/23</v>
      </c>
      <c r="H123" s="173" t="str">
        <f>CONCATENATE("dif. ",RIGHT(F123,2),"/",RIGHT(E123,2))</f>
        <v>dif. 24/23</v>
      </c>
      <c r="I123" s="173" t="str">
        <f>CONCATENATE("%/s total España ",RIGHT(F123,4))</f>
        <v>%/s total España 2024</v>
      </c>
      <c r="J123" s="185">
        <v>2025</v>
      </c>
      <c r="K123" s="173" t="str">
        <f>CONCATENATE("%/s total España ",RIGHT(J123,4))</f>
        <v>%/s total España 2025</v>
      </c>
      <c r="L123" s="173" t="str">
        <f>CONCATENATE("var. ",RIGHT(J123,2),"/",RIGHT(F123,2))</f>
        <v>var. 25/24</v>
      </c>
      <c r="M123" s="173" t="str">
        <f>CONCATENATE("dif. ",RIGHT(J123,2),"/",RIGHT(F123,2))</f>
        <v>dif. 25/24</v>
      </c>
      <c r="N123" s="173" t="str">
        <f>CONCATENATE("var. ",RIGHT(J123,2),"/",RIGHT(D123,2))</f>
        <v>var. 25/22</v>
      </c>
      <c r="O123" s="173" t="str">
        <f>CONCATENATE("dif. ",RIGHT(J123,2),"/",RIGHT(D123,2))</f>
        <v>dif. 25/22</v>
      </c>
      <c r="Z123" s="1"/>
      <c r="AE123"/>
    </row>
    <row r="124" spans="2:31" ht="18.75" x14ac:dyDescent="0.3">
      <c r="B124" s="230" t="s">
        <v>172</v>
      </c>
      <c r="C124" s="231">
        <v>70304</v>
      </c>
      <c r="D124" s="231">
        <v>161080</v>
      </c>
      <c r="E124" s="231">
        <v>173648</v>
      </c>
      <c r="F124" s="231">
        <v>231856</v>
      </c>
      <c r="G124" s="232">
        <f t="shared" ref="G124:G129" si="8">F124/E124-1</f>
        <v>0.33520685524739702</v>
      </c>
      <c r="H124" s="231">
        <f t="shared" ref="H124:H129" si="9">F124-E124</f>
        <v>58208</v>
      </c>
      <c r="I124" s="232"/>
      <c r="J124" s="231">
        <v>188676</v>
      </c>
      <c r="K124" s="232"/>
      <c r="L124" s="232">
        <f t="shared" ref="L124:L129" si="10">J124/F124-1</f>
        <v>-0.1862362845904354</v>
      </c>
      <c r="M124" s="231">
        <f t="shared" ref="M124:M129" si="11">J124-F124</f>
        <v>-43180</v>
      </c>
      <c r="N124" s="232">
        <f t="shared" ref="N124:N129" si="12">J124/D124-1</f>
        <v>0.17131859945368766</v>
      </c>
      <c r="O124" s="231">
        <f t="shared" ref="O124:O129" si="13">J124-D124</f>
        <v>27596</v>
      </c>
      <c r="Z124" s="1"/>
      <c r="AE124"/>
    </row>
    <row r="125" spans="2:31" ht="18.75" x14ac:dyDescent="0.3">
      <c r="B125" s="230" t="s">
        <v>173</v>
      </c>
      <c r="C125" s="231">
        <v>26311</v>
      </c>
      <c r="D125" s="231">
        <v>32375</v>
      </c>
      <c r="E125" s="231">
        <v>43847</v>
      </c>
      <c r="F125" s="231">
        <v>61312</v>
      </c>
      <c r="G125" s="232">
        <f t="shared" si="8"/>
        <v>0.39831687458663079</v>
      </c>
      <c r="H125" s="231">
        <f t="shared" si="9"/>
        <v>17465</v>
      </c>
      <c r="I125" s="232">
        <f>F125/$F$7</f>
        <v>2.8393072149671204</v>
      </c>
      <c r="J125" s="231">
        <v>42953</v>
      </c>
      <c r="K125" s="232">
        <f>J125/$J$125</f>
        <v>1</v>
      </c>
      <c r="L125" s="232">
        <f t="shared" si="10"/>
        <v>-0.29943567327766174</v>
      </c>
      <c r="M125" s="231">
        <f t="shared" si="11"/>
        <v>-18359</v>
      </c>
      <c r="N125" s="232">
        <f t="shared" si="12"/>
        <v>0.32673359073359065</v>
      </c>
      <c r="O125" s="231">
        <f t="shared" si="13"/>
        <v>10578</v>
      </c>
      <c r="Z125" s="1"/>
      <c r="AE125"/>
    </row>
    <row r="126" spans="2:31" ht="15.75" x14ac:dyDescent="0.25">
      <c r="B126" s="233" t="s">
        <v>105</v>
      </c>
      <c r="C126" s="234">
        <v>4744</v>
      </c>
      <c r="D126" s="234">
        <v>9037</v>
      </c>
      <c r="E126" s="234">
        <v>14448</v>
      </c>
      <c r="F126" s="234">
        <v>23750</v>
      </c>
      <c r="G126" s="235">
        <f t="shared" si="8"/>
        <v>0.64382613510520481</v>
      </c>
      <c r="H126" s="234">
        <f t="shared" si="9"/>
        <v>9302</v>
      </c>
      <c r="I126" s="235">
        <f>F126/$F$7</f>
        <v>1.0998425488561638</v>
      </c>
      <c r="J126" s="234">
        <v>26454</v>
      </c>
      <c r="K126" s="235">
        <f>J126/$J$125</f>
        <v>0.61588247619491077</v>
      </c>
      <c r="L126" s="235">
        <f t="shared" si="10"/>
        <v>0.11385263157894743</v>
      </c>
      <c r="M126" s="234">
        <f t="shared" si="11"/>
        <v>2704</v>
      </c>
      <c r="N126" s="235">
        <f t="shared" si="12"/>
        <v>1.9272988823724688</v>
      </c>
      <c r="O126" s="234">
        <f t="shared" si="13"/>
        <v>17417</v>
      </c>
      <c r="Z126" s="1"/>
      <c r="AE126"/>
    </row>
    <row r="127" spans="2:31" x14ac:dyDescent="0.25">
      <c r="B127" s="236" t="s">
        <v>108</v>
      </c>
      <c r="C127" s="237">
        <v>21567</v>
      </c>
      <c r="D127" s="237">
        <v>23338</v>
      </c>
      <c r="E127" s="237">
        <v>29399</v>
      </c>
      <c r="F127" s="237">
        <v>37562</v>
      </c>
      <c r="G127" s="238">
        <f t="shared" si="8"/>
        <v>0.27766250552739891</v>
      </c>
      <c r="H127" s="239">
        <f t="shared" si="9"/>
        <v>8163</v>
      </c>
      <c r="I127" s="240">
        <f>F127/$F$7</f>
        <v>1.7394646661109567</v>
      </c>
      <c r="J127" s="237">
        <v>16499</v>
      </c>
      <c r="K127" s="240">
        <f>J127/$J$125</f>
        <v>0.38411752380508929</v>
      </c>
      <c r="L127" s="238">
        <f t="shared" si="10"/>
        <v>-0.56075288855758476</v>
      </c>
      <c r="M127" s="239">
        <f t="shared" si="11"/>
        <v>-21063</v>
      </c>
      <c r="N127" s="238">
        <f t="shared" si="12"/>
        <v>-0.29304139172165566</v>
      </c>
      <c r="O127" s="239">
        <f t="shared" si="13"/>
        <v>-6839</v>
      </c>
      <c r="Z127" s="1"/>
      <c r="AE127"/>
    </row>
    <row r="128" spans="2:31" x14ac:dyDescent="0.25">
      <c r="B128" s="241" t="s">
        <v>177</v>
      </c>
      <c r="C128" s="29">
        <v>11511</v>
      </c>
      <c r="D128" s="29">
        <v>13915</v>
      </c>
      <c r="E128" s="29">
        <v>15149</v>
      </c>
      <c r="F128" s="29">
        <v>23360</v>
      </c>
      <c r="G128" s="22">
        <f t="shared" si="8"/>
        <v>0.5420159746517923</v>
      </c>
      <c r="H128" s="20">
        <f t="shared" si="9"/>
        <v>8211</v>
      </c>
      <c r="I128" s="31">
        <f>F128/$F$7</f>
        <v>1.0817819764749468</v>
      </c>
      <c r="J128" s="29">
        <v>9745</v>
      </c>
      <c r="K128" s="31">
        <f>J128/$J$125</f>
        <v>0.22687588759807231</v>
      </c>
      <c r="L128" s="22">
        <f t="shared" si="10"/>
        <v>-0.58283390410958902</v>
      </c>
      <c r="M128" s="20">
        <f t="shared" si="11"/>
        <v>-13615</v>
      </c>
      <c r="N128" s="22">
        <f t="shared" si="12"/>
        <v>-0.29967660797700324</v>
      </c>
      <c r="O128" s="20">
        <f t="shared" si="13"/>
        <v>-4170</v>
      </c>
      <c r="Z128" s="1"/>
      <c r="AE128"/>
    </row>
    <row r="129" spans="2:31" x14ac:dyDescent="0.25">
      <c r="B129" s="241" t="s">
        <v>179</v>
      </c>
      <c r="C129" s="29">
        <f>C127-C128</f>
        <v>10056</v>
      </c>
      <c r="D129" s="29">
        <f>D127-D128</f>
        <v>9423</v>
      </c>
      <c r="E129" s="29">
        <f>E127-E128</f>
        <v>14250</v>
      </c>
      <c r="F129" s="29">
        <f>F127-F128</f>
        <v>14202</v>
      </c>
      <c r="G129" s="22">
        <f t="shared" si="8"/>
        <v>-3.3684210526315761E-3</v>
      </c>
      <c r="H129" s="20">
        <f t="shared" si="9"/>
        <v>-48</v>
      </c>
      <c r="I129" s="31">
        <f>F129/$F$7</f>
        <v>0.65768268963600995</v>
      </c>
      <c r="J129" s="29">
        <f>J127-J128</f>
        <v>6754</v>
      </c>
      <c r="K129" s="31">
        <f>J129/$J$125</f>
        <v>0.15724163620701698</v>
      </c>
      <c r="L129" s="22">
        <f t="shared" si="10"/>
        <v>-0.5244331784255738</v>
      </c>
      <c r="M129" s="20">
        <f t="shared" si="11"/>
        <v>-7448</v>
      </c>
      <c r="N129" s="22">
        <f t="shared" si="12"/>
        <v>-0.28324312851533484</v>
      </c>
      <c r="O129" s="20">
        <f t="shared" si="13"/>
        <v>-2669</v>
      </c>
      <c r="Z129" s="1"/>
      <c r="AE129"/>
    </row>
    <row r="130" spans="2:31" x14ac:dyDescent="0.25"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42"/>
      <c r="N130" s="242"/>
      <c r="O130" s="242"/>
      <c r="Z130" s="1"/>
      <c r="AE130"/>
    </row>
    <row r="131" spans="2:31" x14ac:dyDescent="0.25">
      <c r="B131" s="171" t="s">
        <v>182</v>
      </c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Z131" s="1"/>
      <c r="AE131"/>
    </row>
  </sheetData>
  <mergeCells count="2">
    <mergeCell ref="B37:R37"/>
    <mergeCell ref="B47:R4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E722E-AA31-4CDC-9ABA-755DB6644C5E}">
  <sheetPr>
    <tabColor rgb="FF336600"/>
  </sheetPr>
  <dimension ref="A3:A23"/>
  <sheetViews>
    <sheetView showGridLines="0" workbookViewId="0">
      <selection activeCell="D25" sqref="D25"/>
    </sheetView>
  </sheetViews>
  <sheetFormatPr baseColWidth="10" defaultRowHeight="15" x14ac:dyDescent="0.25"/>
  <sheetData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A8FA-9DE7-4845-926A-B2BE48338C39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189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304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1"/>
      <c r="B6" s="230" t="s">
        <v>190</v>
      </c>
      <c r="C6" s="249">
        <v>6965</v>
      </c>
      <c r="D6" s="249">
        <v>12964</v>
      </c>
      <c r="E6" s="249">
        <v>7172</v>
      </c>
      <c r="F6" s="250">
        <f>E6/$E$6</f>
        <v>1</v>
      </c>
      <c r="G6" s="249">
        <v>21594</v>
      </c>
      <c r="H6" s="250">
        <f>G6/E6-1</f>
        <v>2.0108756274400448</v>
      </c>
      <c r="I6" s="249">
        <f>G6-E6</f>
        <v>14422</v>
      </c>
      <c r="J6" s="250">
        <f>G6/$G$6</f>
        <v>1</v>
      </c>
      <c r="K6" s="249">
        <v>13320</v>
      </c>
      <c r="L6" s="250">
        <f t="shared" ref="L6:L12" si="0">K6/G6-1</f>
        <v>-0.38316198944151159</v>
      </c>
      <c r="M6" s="249">
        <f t="shared" ref="M6:M12" si="1">K6-G6</f>
        <v>-8274</v>
      </c>
      <c r="N6" s="250">
        <f>K6/$K$6</f>
        <v>1</v>
      </c>
      <c r="O6" s="249">
        <v>16788</v>
      </c>
      <c r="P6" s="250">
        <f t="shared" ref="P6:P11" si="2">O6/K6-1</f>
        <v>0.26036036036036037</v>
      </c>
      <c r="Q6" s="249">
        <f t="shared" ref="Q6:Q12" si="3">O6-K6</f>
        <v>3468</v>
      </c>
      <c r="R6" s="250">
        <f>O6/C6-1</f>
        <v>1.4103374012921752</v>
      </c>
      <c r="S6" s="249">
        <f>O6-C6</f>
        <v>9823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A7" s="1"/>
      <c r="B7" s="251" t="s">
        <v>191</v>
      </c>
      <c r="C7" s="252">
        <v>6820</v>
      </c>
      <c r="D7" s="252">
        <v>12344</v>
      </c>
      <c r="E7" s="252">
        <v>6571</v>
      </c>
      <c r="F7" s="253">
        <f t="shared" ref="F7:F12" si="4">E7/$E$6</f>
        <v>0.916201896263246</v>
      </c>
      <c r="G7" s="252">
        <v>20644</v>
      </c>
      <c r="H7" s="254">
        <f>G7/E7-1</f>
        <v>2.1416831532491249</v>
      </c>
      <c r="I7" s="255">
        <f>G7-E7</f>
        <v>14073</v>
      </c>
      <c r="J7" s="253">
        <f>G7/$G$6</f>
        <v>0.95600629804575343</v>
      </c>
      <c r="K7" s="252">
        <v>12615</v>
      </c>
      <c r="L7" s="256">
        <f t="shared" si="0"/>
        <v>-0.38892656461925978</v>
      </c>
      <c r="M7" s="257">
        <f t="shared" si="1"/>
        <v>-8029</v>
      </c>
      <c r="N7" s="253">
        <f>K7/$K$6</f>
        <v>0.94707207207207211</v>
      </c>
      <c r="O7" s="252">
        <v>15760</v>
      </c>
      <c r="P7" s="254">
        <f t="shared" si="2"/>
        <v>0.24930638129211258</v>
      </c>
      <c r="Q7" s="255">
        <f t="shared" si="3"/>
        <v>3145</v>
      </c>
      <c r="R7" s="254">
        <f t="shared" ref="R7:R10" si="5">O7/C7-1</f>
        <v>1.3108504398826981</v>
      </c>
      <c r="S7" s="255">
        <f t="shared" ref="S7:S10" si="6">O7-C7</f>
        <v>8940</v>
      </c>
      <c r="T7" s="253">
        <f>O7/$O$6</f>
        <v>0.93876578508458419</v>
      </c>
      <c r="V7" s="29"/>
      <c r="W7" s="81"/>
      <c r="AE7" s="1" t="s">
        <v>176</v>
      </c>
    </row>
    <row r="8" spans="1:31" s="4" customFormat="1" x14ac:dyDescent="0.25">
      <c r="A8" s="108" t="s">
        <v>171</v>
      </c>
      <c r="B8" s="4" t="s">
        <v>70</v>
      </c>
      <c r="C8" s="258">
        <v>0</v>
      </c>
      <c r="D8" s="258">
        <v>0</v>
      </c>
      <c r="E8" s="258">
        <v>0</v>
      </c>
      <c r="F8" s="259">
        <f t="shared" si="4"/>
        <v>0</v>
      </c>
      <c r="G8" s="258">
        <v>0</v>
      </c>
      <c r="H8" s="260" t="str">
        <f>IFERROR(G8/E8-1,"-")</f>
        <v>-</v>
      </c>
      <c r="I8" s="261">
        <f t="shared" ref="I8:I12" si="7">G8-E8</f>
        <v>0</v>
      </c>
      <c r="J8" s="259">
        <f t="shared" ref="J8:J12" si="8">G8/$G$6</f>
        <v>0</v>
      </c>
      <c r="K8" s="258">
        <v>0</v>
      </c>
      <c r="L8" s="262" t="str">
        <f>IFERROR(K8/G8-1,"-")</f>
        <v>-</v>
      </c>
      <c r="M8" s="263" t="str">
        <f>IF(G8=0,"nd",K8-G8)</f>
        <v>nd</v>
      </c>
      <c r="N8" s="264">
        <f t="shared" ref="N8:N12" si="9">K8/$K$6</f>
        <v>0</v>
      </c>
      <c r="O8" s="258">
        <v>0</v>
      </c>
      <c r="P8" s="262" t="str">
        <f>IFERROR(O8/K8-1,"-")</f>
        <v>-</v>
      </c>
      <c r="Q8" s="265">
        <f t="shared" si="3"/>
        <v>0</v>
      </c>
      <c r="R8" s="262" t="str">
        <f>IFERROR(O8/C8-1,"-")</f>
        <v>-</v>
      </c>
      <c r="S8" s="265">
        <f t="shared" si="6"/>
        <v>0</v>
      </c>
      <c r="T8" s="264">
        <f t="shared" ref="T8:T12" si="10">O8/$O$6</f>
        <v>0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8">
        <v>6820</v>
      </c>
      <c r="D9" s="258">
        <v>0</v>
      </c>
      <c r="E9" s="258">
        <v>0</v>
      </c>
      <c r="F9" s="264">
        <f t="shared" si="4"/>
        <v>0</v>
      </c>
      <c r="G9" s="258">
        <v>0</v>
      </c>
      <c r="H9" s="260" t="str">
        <f>IFERROR(G9/E9-1,"-")</f>
        <v>-</v>
      </c>
      <c r="I9" s="265">
        <f t="shared" si="7"/>
        <v>0</v>
      </c>
      <c r="J9" s="264">
        <f t="shared" si="8"/>
        <v>0</v>
      </c>
      <c r="K9" s="258">
        <v>0</v>
      </c>
      <c r="L9" s="262" t="str">
        <f>IFERROR(K9/G9-1,"-")</f>
        <v>-</v>
      </c>
      <c r="M9" s="263" t="str">
        <f>IF(G9=0,"nd",K9-G9)</f>
        <v>nd</v>
      </c>
      <c r="N9" s="264">
        <f t="shared" si="9"/>
        <v>0</v>
      </c>
      <c r="O9" s="258">
        <v>0</v>
      </c>
      <c r="P9" s="262" t="e">
        <f t="shared" si="2"/>
        <v>#DIV/0!</v>
      </c>
      <c r="Q9" s="265">
        <f t="shared" si="3"/>
        <v>0</v>
      </c>
      <c r="R9" s="266">
        <f t="shared" si="5"/>
        <v>-1</v>
      </c>
      <c r="S9" s="265">
        <f t="shared" si="6"/>
        <v>-6820</v>
      </c>
      <c r="T9" s="264">
        <f t="shared" si="10"/>
        <v>0</v>
      </c>
      <c r="V9" s="29"/>
      <c r="W9" s="81"/>
      <c r="AE9" s="1"/>
    </row>
    <row r="10" spans="1:31" s="4" customFormat="1" x14ac:dyDescent="0.25">
      <c r="A10" s="1"/>
      <c r="B10" s="251" t="s">
        <v>192</v>
      </c>
      <c r="C10" s="267" t="e">
        <v>#REF!</v>
      </c>
      <c r="D10" s="267" t="e">
        <v>#REF!</v>
      </c>
      <c r="E10" s="267" t="e">
        <v>#REF!</v>
      </c>
      <c r="F10" s="268" t="str">
        <f>IFERROR(E10/$E$6,"-")</f>
        <v>-</v>
      </c>
      <c r="G10" s="267" t="e">
        <v>#REF!</v>
      </c>
      <c r="H10" s="256" t="str">
        <f>IFERROR(G10/E10-1,"-")</f>
        <v>-</v>
      </c>
      <c r="I10" s="257" t="str">
        <f>IFERROR(G10-E10,"-")</f>
        <v>-</v>
      </c>
      <c r="J10" s="268" t="str">
        <f>IFERROR(G10/$G$6,"-")</f>
        <v>-</v>
      </c>
      <c r="K10" s="267" t="e">
        <v>#REF!</v>
      </c>
      <c r="L10" s="256" t="str">
        <f>IFERROR(K10/G10-1,"-")</f>
        <v>-</v>
      </c>
      <c r="M10" s="257" t="str">
        <f>IFERROR(K10-G10,"-")</f>
        <v>-</v>
      </c>
      <c r="N10" s="268" t="str">
        <f>IFERROR(K10/$K$6,"-")</f>
        <v>-</v>
      </c>
      <c r="O10" s="267" t="e">
        <v>#REF!</v>
      </c>
      <c r="P10" s="256" t="str">
        <f>IFERROR(O10/K10-1,"-")</f>
        <v>-</v>
      </c>
      <c r="Q10" s="257" t="str">
        <f>IFERROR(O10-K10,"-")</f>
        <v>-</v>
      </c>
      <c r="R10" s="256" t="e">
        <f t="shared" si="5"/>
        <v>#REF!</v>
      </c>
      <c r="S10" s="257" t="e">
        <f t="shared" si="6"/>
        <v>#REF!</v>
      </c>
      <c r="T10" s="268" t="str">
        <f>IFERROR(O10/$O$6,"-")</f>
        <v>-</v>
      </c>
      <c r="V10" s="29"/>
      <c r="W10" s="81"/>
      <c r="AE10" s="1"/>
    </row>
    <row r="11" spans="1:31" s="4" customFormat="1" hidden="1" x14ac:dyDescent="0.25">
      <c r="A11" s="1"/>
      <c r="B11" s="99" t="s">
        <v>171</v>
      </c>
      <c r="C11" s="258" t="e">
        <v>#REF!</v>
      </c>
      <c r="D11" s="258" t="e">
        <v>#REF!</v>
      </c>
      <c r="E11" s="258" t="e">
        <v>#REF!</v>
      </c>
      <c r="F11" s="264" t="e">
        <f t="shared" si="4"/>
        <v>#REF!</v>
      </c>
      <c r="G11" s="258" t="e">
        <v>#REF!</v>
      </c>
      <c r="H11" s="266" t="e">
        <f t="shared" ref="H11:H12" si="11">G11/E11-1</f>
        <v>#REF!</v>
      </c>
      <c r="I11" s="265" t="e">
        <f t="shared" si="7"/>
        <v>#REF!</v>
      </c>
      <c r="J11" s="264" t="e">
        <f t="shared" si="8"/>
        <v>#REF!</v>
      </c>
      <c r="K11" s="258" t="e">
        <v>#REF!</v>
      </c>
      <c r="L11" s="262" t="e">
        <f>K11/G11-1</f>
        <v>#REF!</v>
      </c>
      <c r="M11" s="265" t="e">
        <f t="shared" si="1"/>
        <v>#REF!</v>
      </c>
      <c r="N11" s="264" t="e">
        <f t="shared" si="9"/>
        <v>#REF!</v>
      </c>
      <c r="O11" s="258" t="e">
        <v>#REF!</v>
      </c>
      <c r="P11" s="266" t="e">
        <f t="shared" si="2"/>
        <v>#REF!</v>
      </c>
      <c r="Q11" s="265" t="e">
        <f t="shared" si="3"/>
        <v>#REF!</v>
      </c>
      <c r="R11" s="266" t="e">
        <f t="shared" ref="R11:R12" si="12">O11/D11-1</f>
        <v>#REF!</v>
      </c>
      <c r="S11" s="265" t="e">
        <f t="shared" ref="S11:S12" si="13">O11-D11</f>
        <v>#REF!</v>
      </c>
      <c r="T11" s="264" t="e">
        <f t="shared" si="10"/>
        <v>#REF!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8" t="e">
        <v>#REF!</v>
      </c>
      <c r="D12" s="258" t="e">
        <v>#REF!</v>
      </c>
      <c r="E12" s="258" t="e">
        <v>#REF!</v>
      </c>
      <c r="F12" s="264" t="e">
        <f t="shared" si="4"/>
        <v>#REF!</v>
      </c>
      <c r="G12" s="258" t="e">
        <v>#REF!</v>
      </c>
      <c r="H12" s="266" t="e">
        <f t="shared" si="11"/>
        <v>#REF!</v>
      </c>
      <c r="I12" s="265" t="e">
        <f t="shared" si="7"/>
        <v>#REF!</v>
      </c>
      <c r="J12" s="264" t="e">
        <f t="shared" si="8"/>
        <v>#REF!</v>
      </c>
      <c r="K12" s="258" t="e">
        <v>#REF!</v>
      </c>
      <c r="L12" s="262" t="e">
        <f t="shared" si="0"/>
        <v>#REF!</v>
      </c>
      <c r="M12" s="265" t="e">
        <f t="shared" si="1"/>
        <v>#REF!</v>
      </c>
      <c r="N12" s="264" t="e">
        <f t="shared" si="9"/>
        <v>#REF!</v>
      </c>
      <c r="O12" s="258" t="e">
        <v>#REF!</v>
      </c>
      <c r="P12" s="266" t="e">
        <f>O12/K12-1</f>
        <v>#REF!</v>
      </c>
      <c r="Q12" s="265" t="e">
        <f t="shared" si="3"/>
        <v>#REF!</v>
      </c>
      <c r="R12" s="266" t="e">
        <f t="shared" si="12"/>
        <v>#REF!</v>
      </c>
      <c r="S12" s="265" t="e">
        <f t="shared" si="13"/>
        <v>#REF!</v>
      </c>
      <c r="T12" s="264" t="e">
        <f t="shared" si="10"/>
        <v>#REF!</v>
      </c>
      <c r="V12" s="29"/>
      <c r="W12" s="81"/>
      <c r="AE12" s="1"/>
    </row>
    <row r="13" spans="1:31" s="4" customFormat="1" ht="7.5" customHeight="1" x14ac:dyDescent="0.25">
      <c r="A13" s="1"/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69"/>
      <c r="M13" s="242"/>
      <c r="N13" s="242"/>
      <c r="O13" s="242"/>
      <c r="P13" s="242"/>
      <c r="Q13" s="242"/>
      <c r="R13" s="242"/>
      <c r="S13" s="242"/>
      <c r="T13" s="242"/>
      <c r="AE13" s="1" t="s">
        <v>181</v>
      </c>
    </row>
    <row r="14" spans="1:31" s="4" customFormat="1" x14ac:dyDescent="0.25">
      <c r="A14" s="1"/>
      <c r="B14" s="171" t="s">
        <v>182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183</v>
      </c>
    </row>
    <row r="15" spans="1:31" s="4" customFormat="1" x14ac:dyDescent="0.25">
      <c r="AE15" s="1"/>
    </row>
    <row r="18" spans="1:27" x14ac:dyDescent="0.25">
      <c r="A18" t="s">
        <v>193</v>
      </c>
    </row>
    <row r="19" spans="1:27" x14ac:dyDescent="0.25">
      <c r="AA19" t="str">
        <f>CONCATENATE("hotelera: 
",FIXED(O7,0)," viajeros 
cuota: ",FIXED(T7*100,1),"%")</f>
        <v>hotelera: 
15.760 viajeros 
cuota: 93,9%</v>
      </c>
    </row>
    <row r="20" spans="1:27" x14ac:dyDescent="0.25">
      <c r="AA20" t="e">
        <f>CONCATENATE("Apartamentos: 
",FIXED(O10,0)," viajeros
cuota: ",FIXED(T10*100,1),"%")</f>
        <v>#REF!</v>
      </c>
    </row>
    <row r="38" spans="2:31" s="4" customFormat="1" ht="15.75" hidden="1" customHeight="1" thickBot="1" x14ac:dyDescent="0.3">
      <c r="B38" s="276" t="s">
        <v>184</v>
      </c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185</v>
      </c>
      <c r="O40" s="14">
        <v>2021</v>
      </c>
      <c r="P40" s="14" t="s">
        <v>185</v>
      </c>
      <c r="Q40" s="14" t="s">
        <v>186</v>
      </c>
      <c r="R40" s="14" t="s">
        <v>187</v>
      </c>
      <c r="S40" s="14" t="s">
        <v>188</v>
      </c>
      <c r="T40" s="89"/>
      <c r="AE40" s="1"/>
    </row>
    <row r="41" spans="2:31" s="4" customFormat="1" ht="18.75" hidden="1" x14ac:dyDescent="0.3">
      <c r="B41" s="230" t="s">
        <v>172</v>
      </c>
      <c r="C41" s="231"/>
      <c r="D41" s="231"/>
      <c r="E41" s="231"/>
      <c r="F41" s="231"/>
      <c r="G41" s="231"/>
      <c r="H41" s="231"/>
      <c r="I41" s="231"/>
      <c r="J41" s="231"/>
      <c r="K41" s="231">
        <v>1824653</v>
      </c>
      <c r="L41" s="231"/>
      <c r="M41" s="231"/>
      <c r="N41" s="232"/>
      <c r="O41" s="231">
        <v>2354005</v>
      </c>
      <c r="P41" s="232"/>
      <c r="Q41" s="232">
        <v>1</v>
      </c>
      <c r="R41" s="232">
        <v>0.2901110512519367</v>
      </c>
      <c r="S41" s="231">
        <v>529352</v>
      </c>
      <c r="T41" s="243"/>
      <c r="AE41" s="1"/>
    </row>
    <row r="42" spans="2:31" ht="18.75" hidden="1" x14ac:dyDescent="0.3">
      <c r="B42" s="230" t="s">
        <v>173</v>
      </c>
      <c r="C42" s="231"/>
      <c r="D42" s="231"/>
      <c r="E42" s="231"/>
      <c r="F42" s="231"/>
      <c r="G42" s="231"/>
      <c r="H42" s="231"/>
      <c r="I42" s="231"/>
      <c r="J42" s="231"/>
      <c r="K42" s="231">
        <v>603938</v>
      </c>
      <c r="L42" s="231"/>
      <c r="M42" s="231"/>
      <c r="N42" s="232">
        <v>1</v>
      </c>
      <c r="O42" s="231">
        <v>936181</v>
      </c>
      <c r="P42" s="232">
        <v>1</v>
      </c>
      <c r="Q42" s="232">
        <v>0.39769711619134201</v>
      </c>
      <c r="R42" s="232">
        <v>0.55012766211101138</v>
      </c>
      <c r="S42" s="231">
        <v>332243</v>
      </c>
      <c r="T42" s="243"/>
      <c r="AE42" s="1" t="s">
        <v>174</v>
      </c>
    </row>
    <row r="43" spans="2:31" ht="15.75" hidden="1" x14ac:dyDescent="0.25">
      <c r="B43" s="233" t="s">
        <v>105</v>
      </c>
      <c r="C43" s="234"/>
      <c r="D43" s="234"/>
      <c r="E43" s="234"/>
      <c r="F43" s="234"/>
      <c r="G43" s="234"/>
      <c r="H43" s="234"/>
      <c r="I43" s="234"/>
      <c r="J43" s="234"/>
      <c r="K43" s="234">
        <v>276550.36166633503</v>
      </c>
      <c r="L43" s="234"/>
      <c r="M43" s="234"/>
      <c r="N43" s="235">
        <v>0.45791184139155844</v>
      </c>
      <c r="O43" s="234">
        <v>430252.45635520399</v>
      </c>
      <c r="P43" s="235">
        <v>0.4595825554622493</v>
      </c>
      <c r="Q43" s="235">
        <v>0.18277465695918402</v>
      </c>
      <c r="R43" s="235">
        <v>0.55578337978930015</v>
      </c>
      <c r="S43" s="234">
        <v>153702.09468886897</v>
      </c>
      <c r="T43" s="244"/>
      <c r="AE43" s="1" t="s">
        <v>175</v>
      </c>
    </row>
    <row r="44" spans="2:31" s="4" customFormat="1" hidden="1" x14ac:dyDescent="0.25">
      <c r="B44" s="236" t="s">
        <v>108</v>
      </c>
      <c r="C44" s="237"/>
      <c r="D44" s="237"/>
      <c r="E44" s="237"/>
      <c r="F44" s="237"/>
      <c r="G44" s="237"/>
      <c r="H44" s="237"/>
      <c r="I44" s="237"/>
      <c r="J44" s="237"/>
      <c r="K44" s="237">
        <v>327387.63833385095</v>
      </c>
      <c r="L44" s="237"/>
      <c r="M44" s="237"/>
      <c r="N44" s="240">
        <v>0.54208815860874948</v>
      </c>
      <c r="O44" s="237">
        <v>505927.5436448183</v>
      </c>
      <c r="P44" s="240">
        <v>0.54041637636826456</v>
      </c>
      <c r="Q44" s="240">
        <v>0.21492203442423372</v>
      </c>
      <c r="R44" s="238">
        <v>0.54534711884540576</v>
      </c>
      <c r="S44" s="239">
        <v>178539.90531096736</v>
      </c>
      <c r="T44" s="246"/>
      <c r="AE44" s="1" t="s">
        <v>176</v>
      </c>
    </row>
    <row r="45" spans="2:31" s="4" customFormat="1" hidden="1" x14ac:dyDescent="0.25">
      <c r="B45" s="241" t="s">
        <v>177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178</v>
      </c>
    </row>
    <row r="46" spans="2:31" s="4" customFormat="1" hidden="1" x14ac:dyDescent="0.25">
      <c r="B46" s="241" t="s">
        <v>179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180</v>
      </c>
    </row>
    <row r="47" spans="2:31" s="4" customFormat="1" ht="7.5" hidden="1" customHeight="1" x14ac:dyDescent="0.25"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AE47" s="1" t="s">
        <v>181</v>
      </c>
    </row>
    <row r="48" spans="2:31" s="4" customFormat="1" hidden="1" x14ac:dyDescent="0.25">
      <c r="B48" s="275" t="s">
        <v>182</v>
      </c>
      <c r="C48" s="275"/>
      <c r="D48" s="275"/>
      <c r="E48" s="275"/>
      <c r="F48" s="275"/>
      <c r="G48" s="275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49"/>
      <c r="AE48" s="1" t="s">
        <v>183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194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8" t="str">
        <f>CONCATENATE("%/s total Tenerife ",RIGHT(F133,4))</f>
        <v>%/s total Tenerife 2024</v>
      </c>
      <c r="J133" s="185">
        <v>2025</v>
      </c>
      <c r="K133" s="248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0" t="s">
        <v>190</v>
      </c>
      <c r="C134" s="249">
        <v>6965</v>
      </c>
      <c r="D134" s="234">
        <v>9037</v>
      </c>
      <c r="E134" s="234">
        <v>14448</v>
      </c>
      <c r="F134" s="234">
        <v>23750</v>
      </c>
      <c r="G134" s="235">
        <f>F134/E134-1</f>
        <v>0.64382613510520481</v>
      </c>
      <c r="H134" s="234">
        <f>F134-E134</f>
        <v>9302</v>
      </c>
      <c r="I134" s="235">
        <f>F134/F$134</f>
        <v>1</v>
      </c>
      <c r="J134" s="234">
        <v>26454</v>
      </c>
      <c r="K134" s="235">
        <f>J134/J$134</f>
        <v>1</v>
      </c>
      <c r="L134" s="235">
        <f>J134/F134-1</f>
        <v>0.11385263157894743</v>
      </c>
      <c r="M134" s="234">
        <f>J134-F134</f>
        <v>2704</v>
      </c>
      <c r="N134" s="235">
        <f>J134/D134-1</f>
        <v>1.9272988823724688</v>
      </c>
      <c r="O134" s="234">
        <f>J134-D134</f>
        <v>17417</v>
      </c>
      <c r="Q134" s="29"/>
      <c r="R134" s="81"/>
      <c r="Z134" s="1" t="s">
        <v>174</v>
      </c>
      <c r="AE134"/>
    </row>
    <row r="135" spans="1:31" s="4" customFormat="1" x14ac:dyDescent="0.25">
      <c r="A135" s="1"/>
      <c r="B135" s="251" t="s">
        <v>191</v>
      </c>
      <c r="C135" s="252">
        <v>6820</v>
      </c>
      <c r="D135" s="252">
        <v>8021</v>
      </c>
      <c r="E135" s="252">
        <v>13463</v>
      </c>
      <c r="F135" s="252">
        <v>23750</v>
      </c>
      <c r="G135" s="256">
        <f>IFERROR(F135/E135-1,"-")</f>
        <v>0.76409418406001639</v>
      </c>
      <c r="H135" s="252">
        <f t="shared" ref="H135:H138" si="14">F135-E135</f>
        <v>10287</v>
      </c>
      <c r="I135" s="254">
        <f>F135/F$134</f>
        <v>1</v>
      </c>
      <c r="J135" s="252">
        <v>26454</v>
      </c>
      <c r="K135" s="253">
        <f t="shared" ref="K135:K138" si="15">J135/J$134</f>
        <v>1</v>
      </c>
      <c r="L135" s="254">
        <f t="shared" ref="L135:L138" si="16">J135/F135-1</f>
        <v>0.11385263157894743</v>
      </c>
      <c r="M135" s="255">
        <f t="shared" ref="M135:M138" si="17">J135-F135</f>
        <v>2704</v>
      </c>
      <c r="N135" s="253">
        <f t="shared" ref="N135:N138" si="18">J135/D135-1</f>
        <v>2.2980925071686822</v>
      </c>
      <c r="O135" s="252">
        <f t="shared" ref="O135:O138" si="19">J135-D135</f>
        <v>18433</v>
      </c>
      <c r="Q135" s="29"/>
      <c r="R135" s="81"/>
      <c r="Z135" s="1" t="s">
        <v>176</v>
      </c>
    </row>
    <row r="136" spans="1:31" s="4" customFormat="1" x14ac:dyDescent="0.25">
      <c r="A136" s="108" t="s">
        <v>171</v>
      </c>
      <c r="B136" s="4" t="s">
        <v>70</v>
      </c>
      <c r="C136" s="258">
        <v>0</v>
      </c>
      <c r="D136" s="258">
        <v>0</v>
      </c>
      <c r="E136" s="258">
        <v>0</v>
      </c>
      <c r="F136" s="258">
        <v>0</v>
      </c>
      <c r="G136" s="262" t="str">
        <f t="shared" ref="G136:G138" si="20">IFERROR(F136/E136-1,"-")</f>
        <v>-</v>
      </c>
      <c r="H136" s="258">
        <f t="shared" si="14"/>
        <v>0</v>
      </c>
      <c r="I136" s="266">
        <f t="shared" ref="I136:I138" si="21">F136/F$134</f>
        <v>0</v>
      </c>
      <c r="J136" s="258">
        <v>0</v>
      </c>
      <c r="K136" s="264">
        <f t="shared" si="15"/>
        <v>0</v>
      </c>
      <c r="L136" s="266" t="e">
        <f t="shared" si="16"/>
        <v>#DIV/0!</v>
      </c>
      <c r="M136" s="265">
        <f t="shared" si="17"/>
        <v>0</v>
      </c>
      <c r="N136" s="264" t="e">
        <f t="shared" si="18"/>
        <v>#DIV/0!</v>
      </c>
      <c r="O136" s="258">
        <f t="shared" si="19"/>
        <v>0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8">
        <v>0</v>
      </c>
      <c r="D137" s="258">
        <v>0</v>
      </c>
      <c r="E137" s="258">
        <v>0</v>
      </c>
      <c r="F137" s="258">
        <v>0</v>
      </c>
      <c r="G137" s="260" t="str">
        <f t="shared" si="20"/>
        <v>-</v>
      </c>
      <c r="H137" s="258">
        <f t="shared" si="14"/>
        <v>0</v>
      </c>
      <c r="I137" s="270">
        <f t="shared" si="21"/>
        <v>0</v>
      </c>
      <c r="J137" s="258">
        <v>0</v>
      </c>
      <c r="K137" s="264">
        <f t="shared" si="15"/>
        <v>0</v>
      </c>
      <c r="L137" s="266" t="e">
        <f t="shared" si="16"/>
        <v>#DIV/0!</v>
      </c>
      <c r="M137" s="265">
        <f t="shared" si="17"/>
        <v>0</v>
      </c>
      <c r="N137" s="264" t="e">
        <f t="shared" si="18"/>
        <v>#DIV/0!</v>
      </c>
      <c r="O137" s="258">
        <f t="shared" si="19"/>
        <v>0</v>
      </c>
      <c r="Q137" s="29"/>
      <c r="R137" s="81"/>
      <c r="Z137" s="1"/>
    </row>
    <row r="138" spans="1:31" s="4" customFormat="1" x14ac:dyDescent="0.25">
      <c r="A138" s="1"/>
      <c r="B138" s="251" t="s">
        <v>192</v>
      </c>
      <c r="C138" s="252" t="e">
        <v>#REF!</v>
      </c>
      <c r="D138" s="252" t="e">
        <v>#REF!</v>
      </c>
      <c r="E138" s="252" t="e">
        <v>#REF!</v>
      </c>
      <c r="F138" s="252" t="e">
        <v>#REF!</v>
      </c>
      <c r="G138" s="256" t="str">
        <f t="shared" si="20"/>
        <v>-</v>
      </c>
      <c r="H138" s="252" t="e">
        <f t="shared" si="14"/>
        <v>#REF!</v>
      </c>
      <c r="I138" s="254" t="e">
        <f t="shared" si="21"/>
        <v>#REF!</v>
      </c>
      <c r="J138" s="252" t="e">
        <v>#REF!</v>
      </c>
      <c r="K138" s="253" t="e">
        <f t="shared" si="15"/>
        <v>#REF!</v>
      </c>
      <c r="L138" s="254" t="e">
        <f t="shared" si="16"/>
        <v>#REF!</v>
      </c>
      <c r="M138" s="255" t="e">
        <f t="shared" si="17"/>
        <v>#REF!</v>
      </c>
      <c r="N138" s="253" t="e">
        <f t="shared" si="18"/>
        <v>#REF!</v>
      </c>
      <c r="O138" s="252" t="e">
        <f t="shared" si="19"/>
        <v>#REF!</v>
      </c>
      <c r="Q138" s="29"/>
      <c r="R138" s="81"/>
      <c r="Z138" s="1"/>
    </row>
    <row r="139" spans="1:31" s="4" customFormat="1" ht="7.5" customHeight="1" x14ac:dyDescent="0.25">
      <c r="A139" s="1"/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Z139" s="1" t="s">
        <v>181</v>
      </c>
    </row>
    <row r="140" spans="1:31" s="4" customFormat="1" ht="32.25" customHeight="1" x14ac:dyDescent="0.25">
      <c r="A140" s="1"/>
      <c r="B140" s="315" t="s">
        <v>195</v>
      </c>
      <c r="C140" s="315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15"/>
      <c r="O140" s="315"/>
      <c r="Z140" s="1" t="s">
        <v>183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CC05D-EAC1-4F25-AF05-28707901A73D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196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305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1"/>
      <c r="B6" s="230" t="s">
        <v>197</v>
      </c>
      <c r="C6" s="249">
        <v>154</v>
      </c>
      <c r="D6" s="249">
        <v>3868</v>
      </c>
      <c r="E6" s="249">
        <v>2605</v>
      </c>
      <c r="F6" s="250">
        <f>E6/$E$6</f>
        <v>1</v>
      </c>
      <c r="G6" s="249">
        <v>9404</v>
      </c>
      <c r="H6" s="250">
        <f>G6/E6-1</f>
        <v>2.6099808061420346</v>
      </c>
      <c r="I6" s="249">
        <f>G6-E6</f>
        <v>6799</v>
      </c>
      <c r="J6" s="250">
        <f>G6/$G$6</f>
        <v>1</v>
      </c>
      <c r="K6" s="249">
        <v>8323</v>
      </c>
      <c r="L6" s="250">
        <f t="shared" ref="L6:L12" si="0">K6/G6-1</f>
        <v>-0.11495108464483195</v>
      </c>
      <c r="M6" s="249">
        <f t="shared" ref="M6:M12" si="1">K6-G6</f>
        <v>-1081</v>
      </c>
      <c r="N6" s="250">
        <f>K6/$K$6</f>
        <v>1</v>
      </c>
      <c r="O6" s="249">
        <v>8301</v>
      </c>
      <c r="P6" s="250">
        <f t="shared" ref="P6:P11" si="2">O6/K6-1</f>
        <v>-2.6432776643037226E-3</v>
      </c>
      <c r="Q6" s="249">
        <f t="shared" ref="Q6:Q12" si="3">O6-K6</f>
        <v>-22</v>
      </c>
      <c r="R6" s="250">
        <f>O6/C6-1</f>
        <v>52.902597402597401</v>
      </c>
      <c r="S6" s="249">
        <f>O6-C6</f>
        <v>8147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A7" s="1"/>
      <c r="B7" s="251" t="s">
        <v>191</v>
      </c>
      <c r="C7" s="252">
        <v>69</v>
      </c>
      <c r="D7" s="252">
        <v>3505</v>
      </c>
      <c r="E7" s="252">
        <v>2157</v>
      </c>
      <c r="F7" s="253">
        <f t="shared" ref="F7:F12" si="4">E7/$E$6</f>
        <v>0.82802303262955856</v>
      </c>
      <c r="G7" s="252">
        <v>9404</v>
      </c>
      <c r="H7" s="254">
        <f>G7/E7-1</f>
        <v>3.3597589244320814</v>
      </c>
      <c r="I7" s="255">
        <f>G7-E7</f>
        <v>7247</v>
      </c>
      <c r="J7" s="253">
        <f>G7/$G$6</f>
        <v>1</v>
      </c>
      <c r="K7" s="252">
        <v>8323</v>
      </c>
      <c r="L7" s="256">
        <f t="shared" si="0"/>
        <v>-0.11495108464483195</v>
      </c>
      <c r="M7" s="257">
        <f t="shared" si="1"/>
        <v>-1081</v>
      </c>
      <c r="N7" s="253">
        <f>K7/$K$6</f>
        <v>1</v>
      </c>
      <c r="O7" s="252">
        <v>8301</v>
      </c>
      <c r="P7" s="254">
        <f t="shared" si="2"/>
        <v>-2.6432776643037226E-3</v>
      </c>
      <c r="Q7" s="255">
        <f t="shared" si="3"/>
        <v>-22</v>
      </c>
      <c r="R7" s="254">
        <f t="shared" ref="R7:R10" si="5">O7/C7-1</f>
        <v>119.30434782608695</v>
      </c>
      <c r="S7" s="255">
        <f t="shared" ref="S7:S10" si="6">O7-C7</f>
        <v>8232</v>
      </c>
      <c r="T7" s="253">
        <f>O7/$O$6</f>
        <v>1</v>
      </c>
      <c r="V7" s="29"/>
      <c r="W7" s="81"/>
      <c r="AE7" s="1" t="s">
        <v>176</v>
      </c>
    </row>
    <row r="8" spans="1:31" s="4" customFormat="1" x14ac:dyDescent="0.25">
      <c r="A8" s="108" t="s">
        <v>171</v>
      </c>
      <c r="B8" s="4" t="s">
        <v>70</v>
      </c>
      <c r="C8" s="258">
        <v>0</v>
      </c>
      <c r="D8" s="258">
        <v>0</v>
      </c>
      <c r="E8" s="258">
        <v>0</v>
      </c>
      <c r="F8" s="259">
        <f t="shared" si="4"/>
        <v>0</v>
      </c>
      <c r="G8" s="258">
        <v>0</v>
      </c>
      <c r="H8" s="260" t="str">
        <f>IFERROR(G8/E8-1,"-")</f>
        <v>-</v>
      </c>
      <c r="I8" s="261">
        <f t="shared" ref="I8:I12" si="7">G8-E8</f>
        <v>0</v>
      </c>
      <c r="J8" s="259">
        <f t="shared" ref="J8:J12" si="8">G8/$G$6</f>
        <v>0</v>
      </c>
      <c r="K8" s="258">
        <v>0</v>
      </c>
      <c r="L8" s="262" t="str">
        <f>IFERROR(K8/G8-1,"-")</f>
        <v>-</v>
      </c>
      <c r="M8" s="263" t="str">
        <f>IF(G8=0,"nd",K8-G8)</f>
        <v>nd</v>
      </c>
      <c r="N8" s="264">
        <f t="shared" ref="N8:N12" si="9">K8/$K$6</f>
        <v>0</v>
      </c>
      <c r="O8" s="258">
        <v>0</v>
      </c>
      <c r="P8" s="262" t="str">
        <f>IFERROR(O8/K8-1,"-")</f>
        <v>-</v>
      </c>
      <c r="Q8" s="265">
        <f t="shared" si="3"/>
        <v>0</v>
      </c>
      <c r="R8" s="262" t="str">
        <f>IFERROR(O8/C8-1,"-")</f>
        <v>-</v>
      </c>
      <c r="S8" s="265">
        <f t="shared" si="6"/>
        <v>0</v>
      </c>
      <c r="T8" s="264">
        <f t="shared" ref="T8:T12" si="10">O8/$O$6</f>
        <v>0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8">
        <v>69</v>
      </c>
      <c r="D9" s="258">
        <v>0</v>
      </c>
      <c r="E9" s="258">
        <v>0</v>
      </c>
      <c r="F9" s="264">
        <f t="shared" si="4"/>
        <v>0</v>
      </c>
      <c r="G9" s="258">
        <v>0</v>
      </c>
      <c r="H9" s="260" t="str">
        <f>IFERROR(G9/E9-1,"-")</f>
        <v>-</v>
      </c>
      <c r="I9" s="265">
        <f t="shared" si="7"/>
        <v>0</v>
      </c>
      <c r="J9" s="264">
        <f t="shared" si="8"/>
        <v>0</v>
      </c>
      <c r="K9" s="258">
        <v>0</v>
      </c>
      <c r="L9" s="262" t="str">
        <f>IFERROR(K9/G9-1,"-")</f>
        <v>-</v>
      </c>
      <c r="M9" s="263" t="str">
        <f>IF(G9=0,"nd",K9-G9)</f>
        <v>nd</v>
      </c>
      <c r="N9" s="264">
        <f t="shared" si="9"/>
        <v>0</v>
      </c>
      <c r="O9" s="258">
        <v>0</v>
      </c>
      <c r="P9" s="262" t="e">
        <f t="shared" si="2"/>
        <v>#DIV/0!</v>
      </c>
      <c r="Q9" s="265">
        <f t="shared" si="3"/>
        <v>0</v>
      </c>
      <c r="R9" s="266">
        <f t="shared" si="5"/>
        <v>-1</v>
      </c>
      <c r="S9" s="265">
        <f t="shared" si="6"/>
        <v>-69</v>
      </c>
      <c r="T9" s="264">
        <f t="shared" si="10"/>
        <v>0</v>
      </c>
      <c r="V9" s="29"/>
      <c r="W9" s="81"/>
      <c r="AE9" s="1"/>
    </row>
    <row r="10" spans="1:31" s="4" customFormat="1" x14ac:dyDescent="0.25">
      <c r="A10" s="1"/>
      <c r="B10" s="251" t="s">
        <v>192</v>
      </c>
      <c r="C10" s="267" t="s">
        <v>233</v>
      </c>
      <c r="D10" s="267" t="s">
        <v>233</v>
      </c>
      <c r="E10" s="267" t="s">
        <v>233</v>
      </c>
      <c r="F10" s="268" t="str">
        <f>IFERROR(E10/$E$6,"-")</f>
        <v>-</v>
      </c>
      <c r="G10" s="267" t="s">
        <v>233</v>
      </c>
      <c r="H10" s="256" t="str">
        <f>IFERROR(G10/E10-1,"-")</f>
        <v>-</v>
      </c>
      <c r="I10" s="257" t="str">
        <f>IFERROR(G10-E10,"-")</f>
        <v>-</v>
      </c>
      <c r="J10" s="268" t="str">
        <f>IFERROR(G10/$G$6,"-")</f>
        <v>-</v>
      </c>
      <c r="K10" s="267" t="s">
        <v>233</v>
      </c>
      <c r="L10" s="256" t="str">
        <f>IFERROR(K10/G10-1,"-")</f>
        <v>-</v>
      </c>
      <c r="M10" s="257" t="str">
        <f>IFERROR(K10-G10,"-")</f>
        <v>-</v>
      </c>
      <c r="N10" s="268" t="str">
        <f>IFERROR(K10/$K$6,"-")</f>
        <v>-</v>
      </c>
      <c r="O10" s="267" t="s">
        <v>233</v>
      </c>
      <c r="P10" s="256" t="str">
        <f>IFERROR(O10/K10-1,"-")</f>
        <v>-</v>
      </c>
      <c r="Q10" s="257" t="str">
        <f>IFERROR(O10-K10,"-")</f>
        <v>-</v>
      </c>
      <c r="R10" s="256" t="e">
        <f t="shared" si="5"/>
        <v>#VALUE!</v>
      </c>
      <c r="S10" s="257" t="e">
        <f t="shared" si="6"/>
        <v>#VALUE!</v>
      </c>
      <c r="T10" s="268" t="str">
        <f>IFERROR(O10/$O$6,"-")</f>
        <v>-</v>
      </c>
      <c r="V10" s="29"/>
      <c r="W10" s="81"/>
      <c r="AE10" s="1"/>
    </row>
    <row r="11" spans="1:31" s="4" customFormat="1" hidden="1" x14ac:dyDescent="0.25">
      <c r="B11" s="99" t="s">
        <v>171</v>
      </c>
      <c r="C11" s="258" t="e">
        <v>#REF!</v>
      </c>
      <c r="D11" s="258" t="e">
        <v>#REF!</v>
      </c>
      <c r="E11" s="258" t="e">
        <v>#REF!</v>
      </c>
      <c r="F11" s="264" t="e">
        <f t="shared" si="4"/>
        <v>#REF!</v>
      </c>
      <c r="G11" s="258" t="e">
        <v>#REF!</v>
      </c>
      <c r="H11" s="266" t="e">
        <f t="shared" ref="H11:H12" si="11">G11/E11-1</f>
        <v>#REF!</v>
      </c>
      <c r="I11" s="265" t="e">
        <f t="shared" si="7"/>
        <v>#REF!</v>
      </c>
      <c r="J11" s="264" t="e">
        <f t="shared" si="8"/>
        <v>#REF!</v>
      </c>
      <c r="K11" s="258" t="e">
        <v>#REF!</v>
      </c>
      <c r="L11" s="262" t="e">
        <f>K11/G11-1</f>
        <v>#REF!</v>
      </c>
      <c r="M11" s="265" t="e">
        <f t="shared" si="1"/>
        <v>#REF!</v>
      </c>
      <c r="N11" s="264" t="e">
        <f t="shared" si="9"/>
        <v>#REF!</v>
      </c>
      <c r="O11" s="258" t="e">
        <v>#REF!</v>
      </c>
      <c r="P11" s="266" t="e">
        <f t="shared" si="2"/>
        <v>#REF!</v>
      </c>
      <c r="Q11" s="265" t="e">
        <f t="shared" si="3"/>
        <v>#REF!</v>
      </c>
      <c r="R11" s="266" t="e">
        <f t="shared" ref="R11:R12" si="12">O11/D11-1</f>
        <v>#REF!</v>
      </c>
      <c r="S11" s="265" t="e">
        <f t="shared" ref="S11:S12" si="13">O11-D11</f>
        <v>#REF!</v>
      </c>
      <c r="T11" s="264" t="e">
        <f t="shared" si="10"/>
        <v>#REF!</v>
      </c>
      <c r="V11" s="29"/>
      <c r="W11" s="81"/>
      <c r="AE11" s="1"/>
    </row>
    <row r="12" spans="1:31" s="4" customFormat="1" hidden="1" x14ac:dyDescent="0.25">
      <c r="B12" s="99" t="s">
        <v>68</v>
      </c>
      <c r="C12" s="258" t="e">
        <v>#REF!</v>
      </c>
      <c r="D12" s="258" t="e">
        <v>#REF!</v>
      </c>
      <c r="E12" s="258" t="e">
        <v>#REF!</v>
      </c>
      <c r="F12" s="264" t="e">
        <f t="shared" si="4"/>
        <v>#REF!</v>
      </c>
      <c r="G12" s="258" t="e">
        <v>#REF!</v>
      </c>
      <c r="H12" s="266" t="e">
        <f t="shared" si="11"/>
        <v>#REF!</v>
      </c>
      <c r="I12" s="265" t="e">
        <f t="shared" si="7"/>
        <v>#REF!</v>
      </c>
      <c r="J12" s="264" t="e">
        <f t="shared" si="8"/>
        <v>#REF!</v>
      </c>
      <c r="K12" s="258" t="e">
        <v>#REF!</v>
      </c>
      <c r="L12" s="262" t="e">
        <f t="shared" si="0"/>
        <v>#REF!</v>
      </c>
      <c r="M12" s="265" t="e">
        <f t="shared" si="1"/>
        <v>#REF!</v>
      </c>
      <c r="N12" s="264" t="e">
        <f t="shared" si="9"/>
        <v>#REF!</v>
      </c>
      <c r="O12" s="258" t="e">
        <v>#REF!</v>
      </c>
      <c r="P12" s="266" t="e">
        <f>O12/K12-1</f>
        <v>#REF!</v>
      </c>
      <c r="Q12" s="265" t="e">
        <f t="shared" si="3"/>
        <v>#REF!</v>
      </c>
      <c r="R12" s="266" t="e">
        <f t="shared" si="12"/>
        <v>#REF!</v>
      </c>
      <c r="S12" s="265" t="e">
        <f t="shared" si="13"/>
        <v>#REF!</v>
      </c>
      <c r="T12" s="264" t="e">
        <f t="shared" si="10"/>
        <v>#REF!</v>
      </c>
      <c r="V12" s="29"/>
      <c r="W12" s="81"/>
      <c r="AE12" s="1"/>
    </row>
    <row r="13" spans="1:31" s="4" customFormat="1" ht="7.5" customHeight="1" x14ac:dyDescent="0.25"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69"/>
      <c r="M13" s="242"/>
      <c r="N13" s="242"/>
      <c r="O13" s="242"/>
      <c r="P13" s="242"/>
      <c r="Q13" s="242"/>
      <c r="R13" s="242"/>
      <c r="S13" s="242"/>
      <c r="T13" s="242"/>
      <c r="AE13" s="1" t="s">
        <v>181</v>
      </c>
    </row>
    <row r="14" spans="1:31" s="4" customFormat="1" x14ac:dyDescent="0.25">
      <c r="B14" s="171" t="s">
        <v>182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183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8.301 viajeros 
cuota: 100,0%</v>
      </c>
    </row>
    <row r="20" spans="27:27" x14ac:dyDescent="0.25">
      <c r="AA20" t="e">
        <f>CONCATENATE("Apartamentos: 
",FIXED(O10,0)," viajeros
cuota: ",FIXED(T10*100,1),"%")</f>
        <v>#VALUE!</v>
      </c>
    </row>
    <row r="38" spans="2:31" s="4" customFormat="1" ht="15.75" hidden="1" customHeight="1" thickBot="1" x14ac:dyDescent="0.3">
      <c r="B38" s="276" t="s">
        <v>184</v>
      </c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185</v>
      </c>
      <c r="O40" s="14">
        <v>2021</v>
      </c>
      <c r="P40" s="14" t="s">
        <v>185</v>
      </c>
      <c r="Q40" s="14" t="s">
        <v>186</v>
      </c>
      <c r="R40" s="14" t="s">
        <v>187</v>
      </c>
      <c r="S40" s="14" t="s">
        <v>188</v>
      </c>
      <c r="T40" s="89"/>
      <c r="AE40" s="1"/>
    </row>
    <row r="41" spans="2:31" s="4" customFormat="1" ht="18.75" hidden="1" x14ac:dyDescent="0.3">
      <c r="B41" s="230" t="s">
        <v>172</v>
      </c>
      <c r="C41" s="231"/>
      <c r="D41" s="231"/>
      <c r="E41" s="231"/>
      <c r="F41" s="231"/>
      <c r="G41" s="231"/>
      <c r="H41" s="231"/>
      <c r="I41" s="231"/>
      <c r="J41" s="231"/>
      <c r="K41" s="231">
        <v>1824653</v>
      </c>
      <c r="L41" s="231"/>
      <c r="M41" s="231"/>
      <c r="N41" s="232"/>
      <c r="O41" s="231">
        <v>2354005</v>
      </c>
      <c r="P41" s="232"/>
      <c r="Q41" s="232">
        <v>1</v>
      </c>
      <c r="R41" s="232">
        <v>0.2901110512519367</v>
      </c>
      <c r="S41" s="231">
        <v>529352</v>
      </c>
      <c r="T41" s="243"/>
      <c r="AE41" s="1"/>
    </row>
    <row r="42" spans="2:31" ht="18.75" hidden="1" x14ac:dyDescent="0.3">
      <c r="B42" s="230" t="s">
        <v>173</v>
      </c>
      <c r="C42" s="231"/>
      <c r="D42" s="231"/>
      <c r="E42" s="231"/>
      <c r="F42" s="231"/>
      <c r="G42" s="231"/>
      <c r="H42" s="231"/>
      <c r="I42" s="231"/>
      <c r="J42" s="231"/>
      <c r="K42" s="231">
        <v>603938</v>
      </c>
      <c r="L42" s="231"/>
      <c r="M42" s="231"/>
      <c r="N42" s="232">
        <v>1</v>
      </c>
      <c r="O42" s="231">
        <v>936181</v>
      </c>
      <c r="P42" s="232">
        <v>1</v>
      </c>
      <c r="Q42" s="232">
        <v>0.39769711619134201</v>
      </c>
      <c r="R42" s="232">
        <v>0.55012766211101138</v>
      </c>
      <c r="S42" s="231">
        <v>332243</v>
      </c>
      <c r="T42" s="243"/>
      <c r="AE42" s="1" t="s">
        <v>174</v>
      </c>
    </row>
    <row r="43" spans="2:31" ht="15.75" hidden="1" x14ac:dyDescent="0.25">
      <c r="B43" s="233" t="s">
        <v>105</v>
      </c>
      <c r="C43" s="234"/>
      <c r="D43" s="234"/>
      <c r="E43" s="234"/>
      <c r="F43" s="234"/>
      <c r="G43" s="234"/>
      <c r="H43" s="234"/>
      <c r="I43" s="234"/>
      <c r="J43" s="234"/>
      <c r="K43" s="234">
        <v>276550.36166633503</v>
      </c>
      <c r="L43" s="234"/>
      <c r="M43" s="234"/>
      <c r="N43" s="235">
        <v>0.45791184139155844</v>
      </c>
      <c r="O43" s="234">
        <v>430252.45635520399</v>
      </c>
      <c r="P43" s="235">
        <v>0.4595825554622493</v>
      </c>
      <c r="Q43" s="235">
        <v>0.18277465695918402</v>
      </c>
      <c r="R43" s="235">
        <v>0.55578337978930015</v>
      </c>
      <c r="S43" s="234">
        <v>153702.09468886897</v>
      </c>
      <c r="T43" s="244"/>
      <c r="AE43" s="1" t="s">
        <v>175</v>
      </c>
    </row>
    <row r="44" spans="2:31" s="4" customFormat="1" hidden="1" x14ac:dyDescent="0.25">
      <c r="B44" s="236" t="s">
        <v>108</v>
      </c>
      <c r="C44" s="237"/>
      <c r="D44" s="237"/>
      <c r="E44" s="237"/>
      <c r="F44" s="237"/>
      <c r="G44" s="237"/>
      <c r="H44" s="237"/>
      <c r="I44" s="237"/>
      <c r="J44" s="237"/>
      <c r="K44" s="237">
        <v>327387.63833385095</v>
      </c>
      <c r="L44" s="237"/>
      <c r="M44" s="237"/>
      <c r="N44" s="240">
        <v>0.54208815860874948</v>
      </c>
      <c r="O44" s="237">
        <v>505927.5436448183</v>
      </c>
      <c r="P44" s="240">
        <v>0.54041637636826456</v>
      </c>
      <c r="Q44" s="240">
        <v>0.21492203442423372</v>
      </c>
      <c r="R44" s="238">
        <v>0.54534711884540576</v>
      </c>
      <c r="S44" s="239">
        <v>178539.90531096736</v>
      </c>
      <c r="T44" s="246"/>
      <c r="AE44" s="1" t="s">
        <v>176</v>
      </c>
    </row>
    <row r="45" spans="2:31" s="4" customFormat="1" hidden="1" x14ac:dyDescent="0.25">
      <c r="B45" s="241" t="s">
        <v>177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178</v>
      </c>
    </row>
    <row r="46" spans="2:31" s="4" customFormat="1" hidden="1" x14ac:dyDescent="0.25">
      <c r="B46" s="241" t="s">
        <v>179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180</v>
      </c>
    </row>
    <row r="47" spans="2:31" s="4" customFormat="1" ht="7.5" hidden="1" customHeight="1" x14ac:dyDescent="0.25"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AE47" s="1" t="s">
        <v>181</v>
      </c>
    </row>
    <row r="48" spans="2:31" s="4" customFormat="1" hidden="1" x14ac:dyDescent="0.25">
      <c r="B48" s="275" t="s">
        <v>182</v>
      </c>
      <c r="C48" s="275"/>
      <c r="D48" s="275"/>
      <c r="E48" s="275"/>
      <c r="F48" s="275"/>
      <c r="G48" s="275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49"/>
      <c r="AE48" s="1" t="s">
        <v>183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198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8" t="str">
        <f>CONCATENATE("%/s total Tenerife ",RIGHT(F133,4))</f>
        <v>%/s total Tenerife 2024</v>
      </c>
      <c r="J133" s="185">
        <v>2025</v>
      </c>
      <c r="K133" s="248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0" t="s">
        <v>197</v>
      </c>
      <c r="C134" s="234">
        <v>4744</v>
      </c>
      <c r="D134" s="234">
        <v>9037</v>
      </c>
      <c r="E134" s="234">
        <v>14448</v>
      </c>
      <c r="F134" s="234">
        <v>23750</v>
      </c>
      <c r="G134" s="235">
        <f>F134/E134-1</f>
        <v>0.64382613510520481</v>
      </c>
      <c r="H134" s="234">
        <f>F134-E134</f>
        <v>9302</v>
      </c>
      <c r="I134" s="235">
        <f>F134/F$134</f>
        <v>1</v>
      </c>
      <c r="J134" s="234">
        <v>26454</v>
      </c>
      <c r="K134" s="235">
        <f>J134/J$134</f>
        <v>1</v>
      </c>
      <c r="L134" s="235">
        <f>J134/F134-1</f>
        <v>0.11385263157894743</v>
      </c>
      <c r="M134" s="234">
        <f>J134-F134</f>
        <v>2704</v>
      </c>
      <c r="N134" s="235">
        <f>J134/D134-1</f>
        <v>1.9272988823724688</v>
      </c>
      <c r="O134" s="234">
        <f>J134-D134</f>
        <v>17417</v>
      </c>
      <c r="Q134" s="29"/>
      <c r="R134" s="81"/>
      <c r="Z134" s="1" t="s">
        <v>174</v>
      </c>
      <c r="AE134"/>
    </row>
    <row r="135" spans="1:31" s="4" customFormat="1" x14ac:dyDescent="0.25">
      <c r="A135" s="1"/>
      <c r="B135" s="251" t="s">
        <v>191</v>
      </c>
      <c r="C135" s="252">
        <v>4596</v>
      </c>
      <c r="D135" s="252">
        <v>8021</v>
      </c>
      <c r="E135" s="252">
        <v>13463</v>
      </c>
      <c r="F135" s="252">
        <v>23750</v>
      </c>
      <c r="G135" s="256">
        <f>IFERROR(F135/E135-1,"-")</f>
        <v>0.76409418406001639</v>
      </c>
      <c r="H135" s="252">
        <f t="shared" ref="H135:H138" si="14">F135-E135</f>
        <v>10287</v>
      </c>
      <c r="I135" s="254">
        <f>F135/F$134</f>
        <v>1</v>
      </c>
      <c r="J135" s="252">
        <v>26454</v>
      </c>
      <c r="K135" s="253">
        <f t="shared" ref="K135:K138" si="15">J135/J$134</f>
        <v>1</v>
      </c>
      <c r="L135" s="254">
        <f t="shared" ref="L135:L138" si="16">J135/F135-1</f>
        <v>0.11385263157894743</v>
      </c>
      <c r="M135" s="255">
        <f t="shared" ref="M135:M138" si="17">J135-F135</f>
        <v>2704</v>
      </c>
      <c r="N135" s="253">
        <f t="shared" ref="N135:N138" si="18">J135/D135-1</f>
        <v>2.2980925071686822</v>
      </c>
      <c r="O135" s="252">
        <f t="shared" ref="O135:O138" si="19">J135-D135</f>
        <v>18433</v>
      </c>
      <c r="Q135" s="29"/>
      <c r="R135" s="81"/>
      <c r="Z135" s="1" t="s">
        <v>176</v>
      </c>
    </row>
    <row r="136" spans="1:31" s="4" customFormat="1" x14ac:dyDescent="0.25">
      <c r="A136" s="108" t="s">
        <v>171</v>
      </c>
      <c r="B136" s="4" t="s">
        <v>70</v>
      </c>
      <c r="C136" s="258">
        <v>0</v>
      </c>
      <c r="D136" s="258">
        <v>0</v>
      </c>
      <c r="E136" s="258">
        <v>0</v>
      </c>
      <c r="F136" s="258">
        <v>0</v>
      </c>
      <c r="G136" s="262" t="str">
        <f t="shared" ref="G136:G138" si="20">IFERROR(F136/E136-1,"-")</f>
        <v>-</v>
      </c>
      <c r="H136" s="258">
        <f t="shared" si="14"/>
        <v>0</v>
      </c>
      <c r="I136" s="266">
        <f t="shared" ref="I136:I138" si="21">F136/F$134</f>
        <v>0</v>
      </c>
      <c r="J136" s="258">
        <v>0</v>
      </c>
      <c r="K136" s="264">
        <f t="shared" si="15"/>
        <v>0</v>
      </c>
      <c r="L136" s="266" t="e">
        <f t="shared" si="16"/>
        <v>#DIV/0!</v>
      </c>
      <c r="M136" s="265">
        <f t="shared" si="17"/>
        <v>0</v>
      </c>
      <c r="N136" s="264" t="e">
        <f t="shared" si="18"/>
        <v>#DIV/0!</v>
      </c>
      <c r="O136" s="258">
        <f t="shared" si="19"/>
        <v>0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8">
        <v>0</v>
      </c>
      <c r="D137" s="258">
        <v>0</v>
      </c>
      <c r="E137" s="258">
        <v>0</v>
      </c>
      <c r="F137" s="258">
        <v>0</v>
      </c>
      <c r="G137" s="260" t="str">
        <f t="shared" si="20"/>
        <v>-</v>
      </c>
      <c r="H137" s="258">
        <f t="shared" si="14"/>
        <v>0</v>
      </c>
      <c r="I137" s="270">
        <f t="shared" si="21"/>
        <v>0</v>
      </c>
      <c r="J137" s="258">
        <v>0</v>
      </c>
      <c r="K137" s="264">
        <f t="shared" si="15"/>
        <v>0</v>
      </c>
      <c r="L137" s="266" t="e">
        <f t="shared" si="16"/>
        <v>#DIV/0!</v>
      </c>
      <c r="M137" s="265">
        <f t="shared" si="17"/>
        <v>0</v>
      </c>
      <c r="N137" s="264" t="e">
        <f t="shared" si="18"/>
        <v>#DIV/0!</v>
      </c>
      <c r="O137" s="258">
        <f t="shared" si="19"/>
        <v>0</v>
      </c>
      <c r="Q137" s="29"/>
      <c r="R137" s="81"/>
      <c r="Z137" s="1"/>
    </row>
    <row r="138" spans="1:31" s="4" customFormat="1" x14ac:dyDescent="0.25">
      <c r="A138" s="1"/>
      <c r="B138" s="251" t="s">
        <v>192</v>
      </c>
      <c r="C138" s="252" t="e">
        <v>#REF!</v>
      </c>
      <c r="D138" s="252" t="e">
        <v>#REF!</v>
      </c>
      <c r="E138" s="252" t="e">
        <v>#REF!</v>
      </c>
      <c r="F138" s="252" t="e">
        <v>#REF!</v>
      </c>
      <c r="G138" s="256" t="str">
        <f t="shared" si="20"/>
        <v>-</v>
      </c>
      <c r="H138" s="252" t="e">
        <f t="shared" si="14"/>
        <v>#REF!</v>
      </c>
      <c r="I138" s="254" t="e">
        <f t="shared" si="21"/>
        <v>#REF!</v>
      </c>
      <c r="J138" s="252" t="e">
        <v>#REF!</v>
      </c>
      <c r="K138" s="253" t="e">
        <f t="shared" si="15"/>
        <v>#REF!</v>
      </c>
      <c r="L138" s="254" t="e">
        <f t="shared" si="16"/>
        <v>#REF!</v>
      </c>
      <c r="M138" s="255" t="e">
        <f t="shared" si="17"/>
        <v>#REF!</v>
      </c>
      <c r="N138" s="253" t="e">
        <f t="shared" si="18"/>
        <v>#REF!</v>
      </c>
      <c r="O138" s="252" t="e">
        <f t="shared" si="19"/>
        <v>#REF!</v>
      </c>
      <c r="Q138" s="29"/>
      <c r="R138" s="81"/>
      <c r="Z138" s="1"/>
    </row>
    <row r="139" spans="1:31" s="4" customFormat="1" ht="7.5" customHeight="1" x14ac:dyDescent="0.25"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Z139" s="1" t="s">
        <v>181</v>
      </c>
    </row>
    <row r="140" spans="1:31" s="4" customFormat="1" ht="32.25" customHeight="1" x14ac:dyDescent="0.25">
      <c r="B140" s="315" t="s">
        <v>195</v>
      </c>
      <c r="C140" s="315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15"/>
      <c r="O140" s="315"/>
      <c r="Z140" s="1" t="s">
        <v>183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F00BC-F69B-476C-AF5C-A48417D26552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189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306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1"/>
      <c r="B6" s="230" t="s">
        <v>199</v>
      </c>
      <c r="C6" s="249">
        <v>6811</v>
      </c>
      <c r="D6" s="249">
        <v>9096</v>
      </c>
      <c r="E6" s="249">
        <v>4567</v>
      </c>
      <c r="F6" s="250">
        <f>E6/$E$6</f>
        <v>1</v>
      </c>
      <c r="G6" s="249">
        <v>12190</v>
      </c>
      <c r="H6" s="250">
        <f>G6/E6-1</f>
        <v>1.6691482373549378</v>
      </c>
      <c r="I6" s="249">
        <f>G6-E6</f>
        <v>7623</v>
      </c>
      <c r="J6" s="250">
        <f>G6/$G$6</f>
        <v>1</v>
      </c>
      <c r="K6" s="249">
        <v>4997</v>
      </c>
      <c r="L6" s="250">
        <f t="shared" ref="L6:L12" si="0">K6/G6-1</f>
        <v>-0.59007383100902377</v>
      </c>
      <c r="M6" s="249">
        <f t="shared" ref="M6:M12" si="1">K6-G6</f>
        <v>-7193</v>
      </c>
      <c r="N6" s="250">
        <f>K6/$K$6</f>
        <v>1</v>
      </c>
      <c r="O6" s="249">
        <v>8487</v>
      </c>
      <c r="P6" s="250">
        <f t="shared" ref="P6:P11" si="2">O6/K6-1</f>
        <v>0.69841905143085858</v>
      </c>
      <c r="Q6" s="249">
        <f t="shared" ref="Q6:Q12" si="3">O6-K6</f>
        <v>3490</v>
      </c>
      <c r="R6" s="250">
        <f>O6/C6-1</f>
        <v>0.24607252973131688</v>
      </c>
      <c r="S6" s="249">
        <f>O6-C6</f>
        <v>1676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A7" s="1"/>
      <c r="B7" s="251" t="s">
        <v>200</v>
      </c>
      <c r="C7" s="252">
        <v>6751</v>
      </c>
      <c r="D7" s="252">
        <v>8839</v>
      </c>
      <c r="E7" s="252">
        <v>4414</v>
      </c>
      <c r="F7" s="253">
        <f t="shared" ref="F7:F12" si="4">E7/$E$6</f>
        <v>0.96649879570834241</v>
      </c>
      <c r="G7" s="252">
        <v>11240</v>
      </c>
      <c r="H7" s="254">
        <f>G7/E7-1</f>
        <v>1.5464431354780244</v>
      </c>
      <c r="I7" s="255">
        <f>G7-E7</f>
        <v>6826</v>
      </c>
      <c r="J7" s="253">
        <f>G7/$G$6</f>
        <v>0.92206726825266616</v>
      </c>
      <c r="K7" s="252">
        <v>4292</v>
      </c>
      <c r="L7" s="256">
        <f t="shared" si="0"/>
        <v>-0.61814946619217082</v>
      </c>
      <c r="M7" s="257">
        <f t="shared" si="1"/>
        <v>-6948</v>
      </c>
      <c r="N7" s="253">
        <f>K7/$K$6</f>
        <v>0.85891534920952572</v>
      </c>
      <c r="O7" s="252">
        <v>7459</v>
      </c>
      <c r="P7" s="254">
        <f t="shared" si="2"/>
        <v>0.73788443616029831</v>
      </c>
      <c r="Q7" s="255">
        <f t="shared" si="3"/>
        <v>3167</v>
      </c>
      <c r="R7" s="254">
        <f t="shared" ref="R7:R10" si="5">O7/C7-1</f>
        <v>0.10487335209598569</v>
      </c>
      <c r="S7" s="255">
        <f t="shared" ref="S7:S10" si="6">O7-C7</f>
        <v>708</v>
      </c>
      <c r="T7" s="253">
        <f>O7/$O$6</f>
        <v>0.87887357134440913</v>
      </c>
      <c r="V7" s="29"/>
      <c r="W7" s="81"/>
      <c r="AE7" s="1" t="s">
        <v>176</v>
      </c>
    </row>
    <row r="8" spans="1:31" s="4" customFormat="1" x14ac:dyDescent="0.25">
      <c r="A8" s="108" t="s">
        <v>171</v>
      </c>
      <c r="B8" s="4" t="s">
        <v>70</v>
      </c>
      <c r="C8" s="258">
        <v>0</v>
      </c>
      <c r="D8" s="258">
        <v>0</v>
      </c>
      <c r="E8" s="258">
        <v>0</v>
      </c>
      <c r="F8" s="259">
        <f t="shared" si="4"/>
        <v>0</v>
      </c>
      <c r="G8" s="258">
        <v>0</v>
      </c>
      <c r="H8" s="260" t="str">
        <f>IFERROR(G8/E8-1,"-")</f>
        <v>-</v>
      </c>
      <c r="I8" s="261">
        <f t="shared" ref="I8:I12" si="7">G8-E8</f>
        <v>0</v>
      </c>
      <c r="J8" s="259">
        <f t="shared" ref="J8:J12" si="8">G8/$G$6</f>
        <v>0</v>
      </c>
      <c r="K8" s="258">
        <v>0</v>
      </c>
      <c r="L8" s="262" t="str">
        <f>IFERROR(K8/G8-1,"-")</f>
        <v>-</v>
      </c>
      <c r="M8" s="263" t="str">
        <f>IF(G8=0,"nd",K8-G8)</f>
        <v>nd</v>
      </c>
      <c r="N8" s="264">
        <f t="shared" ref="N8:N12" si="9">K8/$K$6</f>
        <v>0</v>
      </c>
      <c r="O8" s="258">
        <v>0</v>
      </c>
      <c r="P8" s="262" t="str">
        <f>IFERROR(O8/K8-1,"-")</f>
        <v>-</v>
      </c>
      <c r="Q8" s="265">
        <f t="shared" si="3"/>
        <v>0</v>
      </c>
      <c r="R8" s="262" t="str">
        <f>IFERROR(O8/C8-1,"-")</f>
        <v>-</v>
      </c>
      <c r="S8" s="265">
        <f t="shared" si="6"/>
        <v>0</v>
      </c>
      <c r="T8" s="264">
        <f t="shared" ref="T8:T12" si="10">O8/$O$6</f>
        <v>0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8">
        <v>6751</v>
      </c>
      <c r="D9" s="258">
        <v>0</v>
      </c>
      <c r="E9" s="258">
        <v>0</v>
      </c>
      <c r="F9" s="264">
        <f t="shared" si="4"/>
        <v>0</v>
      </c>
      <c r="G9" s="258">
        <v>0</v>
      </c>
      <c r="H9" s="260" t="str">
        <f>IFERROR(G9/E9-1,"-")</f>
        <v>-</v>
      </c>
      <c r="I9" s="265">
        <f t="shared" si="7"/>
        <v>0</v>
      </c>
      <c r="J9" s="264">
        <f t="shared" si="8"/>
        <v>0</v>
      </c>
      <c r="K9" s="258">
        <v>0</v>
      </c>
      <c r="L9" s="262" t="str">
        <f>IFERROR(K9/G9-1,"-")</f>
        <v>-</v>
      </c>
      <c r="M9" s="263" t="str">
        <f>IF(G9=0,"nd",K9-G9)</f>
        <v>nd</v>
      </c>
      <c r="N9" s="264">
        <f t="shared" si="9"/>
        <v>0</v>
      </c>
      <c r="O9" s="258">
        <v>0</v>
      </c>
      <c r="P9" s="262" t="e">
        <f t="shared" si="2"/>
        <v>#DIV/0!</v>
      </c>
      <c r="Q9" s="265">
        <f t="shared" si="3"/>
        <v>0</v>
      </c>
      <c r="R9" s="266">
        <f t="shared" si="5"/>
        <v>-1</v>
      </c>
      <c r="S9" s="265">
        <f t="shared" si="6"/>
        <v>-6751</v>
      </c>
      <c r="T9" s="264">
        <f t="shared" si="10"/>
        <v>0</v>
      </c>
      <c r="V9" s="29"/>
      <c r="W9" s="81"/>
      <c r="AE9" s="1"/>
    </row>
    <row r="10" spans="1:31" s="4" customFormat="1" x14ac:dyDescent="0.25">
      <c r="A10" s="1"/>
      <c r="B10" s="251" t="s">
        <v>192</v>
      </c>
      <c r="C10" s="267" t="s">
        <v>233</v>
      </c>
      <c r="D10" s="267" t="s">
        <v>233</v>
      </c>
      <c r="E10" s="267" t="s">
        <v>233</v>
      </c>
      <c r="F10" s="268" t="str">
        <f>IFERROR(E10/$E$6,"-")</f>
        <v>-</v>
      </c>
      <c r="G10" s="267" t="s">
        <v>233</v>
      </c>
      <c r="H10" s="256" t="str">
        <f>IFERROR(G10/E10-1,"-")</f>
        <v>-</v>
      </c>
      <c r="I10" s="257" t="str">
        <f>IFERROR(G10-E10,"-")</f>
        <v>-</v>
      </c>
      <c r="J10" s="268" t="str">
        <f>IFERROR(G10/$G$6,"-")</f>
        <v>-</v>
      </c>
      <c r="K10" s="267" t="s">
        <v>233</v>
      </c>
      <c r="L10" s="256" t="str">
        <f>IFERROR(K10/G10-1,"-")</f>
        <v>-</v>
      </c>
      <c r="M10" s="257" t="str">
        <f>IFERROR(K10-G10,"-")</f>
        <v>-</v>
      </c>
      <c r="N10" s="268" t="str">
        <f>IFERROR(K10/$K$6,"-")</f>
        <v>-</v>
      </c>
      <c r="O10" s="267" t="s">
        <v>233</v>
      </c>
      <c r="P10" s="256" t="str">
        <f>IFERROR(O10/K10-1,"-")</f>
        <v>-</v>
      </c>
      <c r="Q10" s="257" t="str">
        <f>IFERROR(O10-K10,"-")</f>
        <v>-</v>
      </c>
      <c r="R10" s="256" t="e">
        <f t="shared" si="5"/>
        <v>#VALUE!</v>
      </c>
      <c r="S10" s="257" t="e">
        <f t="shared" si="6"/>
        <v>#VALUE!</v>
      </c>
      <c r="T10" s="268" t="str">
        <f>IFERROR(O10/$O$6,"-")</f>
        <v>-</v>
      </c>
      <c r="V10" s="29"/>
      <c r="W10" s="81"/>
      <c r="AE10" s="1"/>
    </row>
    <row r="11" spans="1:31" s="4" customFormat="1" hidden="1" x14ac:dyDescent="0.25">
      <c r="A11" s="1"/>
      <c r="B11" s="99" t="s">
        <v>171</v>
      </c>
      <c r="C11" s="258" t="e">
        <v>#REF!</v>
      </c>
      <c r="D11" s="258" t="e">
        <v>#REF!</v>
      </c>
      <c r="E11" s="258" t="e">
        <v>#REF!</v>
      </c>
      <c r="F11" s="264" t="e">
        <f t="shared" si="4"/>
        <v>#REF!</v>
      </c>
      <c r="G11" s="258" t="e">
        <v>#REF!</v>
      </c>
      <c r="H11" s="266" t="e">
        <f t="shared" ref="H11:H12" si="11">G11/E11-1</f>
        <v>#REF!</v>
      </c>
      <c r="I11" s="265" t="e">
        <f t="shared" si="7"/>
        <v>#REF!</v>
      </c>
      <c r="J11" s="264" t="e">
        <f t="shared" si="8"/>
        <v>#REF!</v>
      </c>
      <c r="K11" s="258" t="e">
        <v>#REF!</v>
      </c>
      <c r="L11" s="262" t="e">
        <f>K11/G11-1</f>
        <v>#REF!</v>
      </c>
      <c r="M11" s="265" t="e">
        <f t="shared" si="1"/>
        <v>#REF!</v>
      </c>
      <c r="N11" s="264" t="e">
        <f t="shared" si="9"/>
        <v>#REF!</v>
      </c>
      <c r="O11" s="258" t="e">
        <v>#REF!</v>
      </c>
      <c r="P11" s="266" t="e">
        <f t="shared" si="2"/>
        <v>#REF!</v>
      </c>
      <c r="Q11" s="265" t="e">
        <f t="shared" si="3"/>
        <v>#REF!</v>
      </c>
      <c r="R11" s="266" t="e">
        <f t="shared" ref="R11:R12" si="12">O11/D11-1</f>
        <v>#REF!</v>
      </c>
      <c r="S11" s="265" t="e">
        <f t="shared" ref="S11:S12" si="13">O11-D11</f>
        <v>#REF!</v>
      </c>
      <c r="T11" s="264" t="e">
        <f t="shared" si="10"/>
        <v>#REF!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8" t="e">
        <v>#REF!</v>
      </c>
      <c r="D12" s="258" t="e">
        <v>#REF!</v>
      </c>
      <c r="E12" s="258" t="e">
        <v>#REF!</v>
      </c>
      <c r="F12" s="264" t="e">
        <f t="shared" si="4"/>
        <v>#REF!</v>
      </c>
      <c r="G12" s="258" t="e">
        <v>#REF!</v>
      </c>
      <c r="H12" s="266" t="e">
        <f t="shared" si="11"/>
        <v>#REF!</v>
      </c>
      <c r="I12" s="265" t="e">
        <f t="shared" si="7"/>
        <v>#REF!</v>
      </c>
      <c r="J12" s="264" t="e">
        <f t="shared" si="8"/>
        <v>#REF!</v>
      </c>
      <c r="K12" s="258" t="e">
        <v>#REF!</v>
      </c>
      <c r="L12" s="262" t="e">
        <f t="shared" si="0"/>
        <v>#REF!</v>
      </c>
      <c r="M12" s="265" t="e">
        <f t="shared" si="1"/>
        <v>#REF!</v>
      </c>
      <c r="N12" s="264" t="e">
        <f t="shared" si="9"/>
        <v>#REF!</v>
      </c>
      <c r="O12" s="258" t="e">
        <v>#REF!</v>
      </c>
      <c r="P12" s="266" t="e">
        <f>O12/K12-1</f>
        <v>#REF!</v>
      </c>
      <c r="Q12" s="265" t="e">
        <f t="shared" si="3"/>
        <v>#REF!</v>
      </c>
      <c r="R12" s="266" t="e">
        <f t="shared" si="12"/>
        <v>#REF!</v>
      </c>
      <c r="S12" s="265" t="e">
        <f t="shared" si="13"/>
        <v>#REF!</v>
      </c>
      <c r="T12" s="264" t="e">
        <f t="shared" si="10"/>
        <v>#REF!</v>
      </c>
      <c r="V12" s="29"/>
      <c r="W12" s="81"/>
      <c r="AE12" s="1"/>
    </row>
    <row r="13" spans="1:31" s="4" customFormat="1" ht="7.5" customHeight="1" x14ac:dyDescent="0.25">
      <c r="A13" s="1"/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69"/>
      <c r="M13" s="242"/>
      <c r="N13" s="242"/>
      <c r="O13" s="242"/>
      <c r="P13" s="242"/>
      <c r="Q13" s="242"/>
      <c r="R13" s="242"/>
      <c r="S13" s="242"/>
      <c r="T13" s="242"/>
      <c r="AE13" s="1" t="s">
        <v>181</v>
      </c>
    </row>
    <row r="14" spans="1:31" s="4" customFormat="1" x14ac:dyDescent="0.25">
      <c r="A14" s="1"/>
      <c r="B14" s="171" t="s">
        <v>182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183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7.459 viajeros 
cuota: 87,9%</v>
      </c>
    </row>
    <row r="20" spans="27:27" x14ac:dyDescent="0.25">
      <c r="AA20" t="e">
        <f>CONCATENATE("Apartamentos: 
",FIXED(O10,0)," viajeros
cuota: ",FIXED(T10*100,1),"%")</f>
        <v>#VALUE!</v>
      </c>
    </row>
    <row r="38" spans="2:31" s="4" customFormat="1" ht="15.75" hidden="1" customHeight="1" thickBot="1" x14ac:dyDescent="0.3">
      <c r="B38" s="276" t="s">
        <v>184</v>
      </c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185</v>
      </c>
      <c r="O40" s="14">
        <v>2021</v>
      </c>
      <c r="P40" s="14" t="s">
        <v>185</v>
      </c>
      <c r="Q40" s="14" t="s">
        <v>186</v>
      </c>
      <c r="R40" s="14" t="s">
        <v>187</v>
      </c>
      <c r="S40" s="14" t="s">
        <v>188</v>
      </c>
      <c r="T40" s="89"/>
      <c r="AE40" s="1"/>
    </row>
    <row r="41" spans="2:31" s="4" customFormat="1" ht="18.75" hidden="1" x14ac:dyDescent="0.3">
      <c r="B41" s="230" t="s">
        <v>172</v>
      </c>
      <c r="C41" s="231"/>
      <c r="D41" s="231"/>
      <c r="E41" s="231"/>
      <c r="F41" s="231"/>
      <c r="G41" s="231"/>
      <c r="H41" s="231"/>
      <c r="I41" s="231"/>
      <c r="J41" s="231"/>
      <c r="K41" s="231">
        <v>1824653</v>
      </c>
      <c r="L41" s="231"/>
      <c r="M41" s="231"/>
      <c r="N41" s="232"/>
      <c r="O41" s="231">
        <v>2354005</v>
      </c>
      <c r="P41" s="232"/>
      <c r="Q41" s="232">
        <v>1</v>
      </c>
      <c r="R41" s="232">
        <v>0.2901110512519367</v>
      </c>
      <c r="S41" s="231">
        <v>529352</v>
      </c>
      <c r="T41" s="243"/>
      <c r="AE41" s="1"/>
    </row>
    <row r="42" spans="2:31" ht="18.75" hidden="1" x14ac:dyDescent="0.3">
      <c r="B42" s="230" t="s">
        <v>173</v>
      </c>
      <c r="C42" s="231"/>
      <c r="D42" s="231"/>
      <c r="E42" s="231"/>
      <c r="F42" s="231"/>
      <c r="G42" s="231"/>
      <c r="H42" s="231"/>
      <c r="I42" s="231"/>
      <c r="J42" s="231"/>
      <c r="K42" s="231">
        <v>603938</v>
      </c>
      <c r="L42" s="231"/>
      <c r="M42" s="231"/>
      <c r="N42" s="232">
        <v>1</v>
      </c>
      <c r="O42" s="231">
        <v>936181</v>
      </c>
      <c r="P42" s="232">
        <v>1</v>
      </c>
      <c r="Q42" s="232">
        <v>0.39769711619134201</v>
      </c>
      <c r="R42" s="232">
        <v>0.55012766211101138</v>
      </c>
      <c r="S42" s="231">
        <v>332243</v>
      </c>
      <c r="T42" s="243"/>
      <c r="AE42" s="1" t="s">
        <v>174</v>
      </c>
    </row>
    <row r="43" spans="2:31" ht="15.75" hidden="1" x14ac:dyDescent="0.25">
      <c r="B43" s="233" t="s">
        <v>105</v>
      </c>
      <c r="C43" s="234"/>
      <c r="D43" s="234"/>
      <c r="E43" s="234"/>
      <c r="F43" s="234"/>
      <c r="G43" s="234"/>
      <c r="H43" s="234"/>
      <c r="I43" s="234"/>
      <c r="J43" s="234"/>
      <c r="K43" s="234">
        <v>276550.36166633503</v>
      </c>
      <c r="L43" s="234"/>
      <c r="M43" s="234"/>
      <c r="N43" s="235">
        <v>0.45791184139155844</v>
      </c>
      <c r="O43" s="234">
        <v>430252.45635520399</v>
      </c>
      <c r="P43" s="235">
        <v>0.4595825554622493</v>
      </c>
      <c r="Q43" s="235">
        <v>0.18277465695918402</v>
      </c>
      <c r="R43" s="235">
        <v>0.55578337978930015</v>
      </c>
      <c r="S43" s="234">
        <v>153702.09468886897</v>
      </c>
      <c r="T43" s="244"/>
      <c r="AE43" s="1" t="s">
        <v>175</v>
      </c>
    </row>
    <row r="44" spans="2:31" s="4" customFormat="1" hidden="1" x14ac:dyDescent="0.25">
      <c r="B44" s="236" t="s">
        <v>108</v>
      </c>
      <c r="C44" s="237"/>
      <c r="D44" s="237"/>
      <c r="E44" s="237"/>
      <c r="F44" s="237"/>
      <c r="G44" s="237"/>
      <c r="H44" s="237"/>
      <c r="I44" s="237"/>
      <c r="J44" s="237"/>
      <c r="K44" s="237">
        <v>327387.63833385095</v>
      </c>
      <c r="L44" s="237"/>
      <c r="M44" s="237"/>
      <c r="N44" s="240">
        <v>0.54208815860874948</v>
      </c>
      <c r="O44" s="237">
        <v>505927.5436448183</v>
      </c>
      <c r="P44" s="240">
        <v>0.54041637636826456</v>
      </c>
      <c r="Q44" s="240">
        <v>0.21492203442423372</v>
      </c>
      <c r="R44" s="238">
        <v>0.54534711884540576</v>
      </c>
      <c r="S44" s="239">
        <v>178539.90531096736</v>
      </c>
      <c r="T44" s="246"/>
      <c r="AE44" s="1" t="s">
        <v>176</v>
      </c>
    </row>
    <row r="45" spans="2:31" s="4" customFormat="1" hidden="1" x14ac:dyDescent="0.25">
      <c r="B45" s="241" t="s">
        <v>177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178</v>
      </c>
    </row>
    <row r="46" spans="2:31" s="4" customFormat="1" hidden="1" x14ac:dyDescent="0.25">
      <c r="B46" s="241" t="s">
        <v>179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180</v>
      </c>
    </row>
    <row r="47" spans="2:31" s="4" customFormat="1" ht="7.5" hidden="1" customHeight="1" x14ac:dyDescent="0.25"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AE47" s="1" t="s">
        <v>181</v>
      </c>
    </row>
    <row r="48" spans="2:31" s="4" customFormat="1" hidden="1" x14ac:dyDescent="0.25">
      <c r="B48" s="275" t="s">
        <v>182</v>
      </c>
      <c r="C48" s="275"/>
      <c r="D48" s="275"/>
      <c r="E48" s="275"/>
      <c r="F48" s="275"/>
      <c r="G48" s="275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49"/>
      <c r="AE48" s="1" t="s">
        <v>183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201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8" t="str">
        <f>CONCATENATE("%/s total Tenerife ",RIGHT(F133,4))</f>
        <v>%/s total Tenerife 2024</v>
      </c>
      <c r="J133" s="185">
        <v>2025</v>
      </c>
      <c r="K133" s="248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4"/>
      <c r="B134" s="230" t="s">
        <v>199</v>
      </c>
      <c r="C134" s="234">
        <v>21567</v>
      </c>
      <c r="D134" s="234">
        <v>23338</v>
      </c>
      <c r="E134" s="234">
        <v>29399</v>
      </c>
      <c r="F134" s="234">
        <v>37562</v>
      </c>
      <c r="G134" s="235">
        <f>F134/E134-1</f>
        <v>0.27766250552739891</v>
      </c>
      <c r="H134" s="234">
        <f>F134-E134</f>
        <v>8163</v>
      </c>
      <c r="I134" s="235">
        <f>F134/F$134</f>
        <v>1</v>
      </c>
      <c r="J134" s="234">
        <v>16499</v>
      </c>
      <c r="K134" s="235">
        <f>J134/J$134</f>
        <v>1</v>
      </c>
      <c r="L134" s="235">
        <f>J134/F134-1</f>
        <v>-0.56075288855758476</v>
      </c>
      <c r="M134" s="234">
        <f>J134-F134</f>
        <v>-21063</v>
      </c>
      <c r="N134" s="235">
        <f>J134/D134-1</f>
        <v>-0.29304139172165566</v>
      </c>
      <c r="O134" s="234">
        <f>J134-D134</f>
        <v>-6839</v>
      </c>
      <c r="Q134" s="29"/>
      <c r="R134" s="81"/>
      <c r="Z134" s="1" t="s">
        <v>174</v>
      </c>
      <c r="AE134"/>
    </row>
    <row r="135" spans="1:31" s="4" customFormat="1" x14ac:dyDescent="0.25">
      <c r="A135" s="1"/>
      <c r="B135" s="251" t="s">
        <v>191</v>
      </c>
      <c r="C135" s="252">
        <v>21207</v>
      </c>
      <c r="D135" s="252">
        <v>22920</v>
      </c>
      <c r="E135" s="252">
        <v>28864</v>
      </c>
      <c r="F135" s="252">
        <v>34800</v>
      </c>
      <c r="G135" s="256">
        <f>IFERROR(F135/E135-1,"-")</f>
        <v>0.20565410199556533</v>
      </c>
      <c r="H135" s="252">
        <f t="shared" ref="H135:H138" si="14">F135-E135</f>
        <v>5936</v>
      </c>
      <c r="I135" s="254">
        <f>F135/F$134</f>
        <v>0.92646823917789256</v>
      </c>
      <c r="J135" s="252">
        <v>14323</v>
      </c>
      <c r="K135" s="253">
        <f t="shared" ref="K135:K138" si="15">J135/J$134</f>
        <v>0.86811321898296867</v>
      </c>
      <c r="L135" s="254">
        <f t="shared" ref="L135:L138" si="16">J135/F135-1</f>
        <v>-0.58841954022988507</v>
      </c>
      <c r="M135" s="255">
        <f t="shared" ref="M135:M138" si="17">J135-F135</f>
        <v>-20477</v>
      </c>
      <c r="N135" s="253">
        <f t="shared" ref="N135:N138" si="18">J135/D135-1</f>
        <v>-0.375087260034904</v>
      </c>
      <c r="O135" s="252">
        <f t="shared" ref="O135:O138" si="19">J135-D135</f>
        <v>-8597</v>
      </c>
      <c r="Q135" s="29"/>
      <c r="R135" s="81"/>
      <c r="Z135" s="1" t="s">
        <v>176</v>
      </c>
    </row>
    <row r="136" spans="1:31" s="4" customFormat="1" x14ac:dyDescent="0.25">
      <c r="A136" s="108" t="s">
        <v>171</v>
      </c>
      <c r="B136" s="4" t="s">
        <v>70</v>
      </c>
      <c r="C136" s="258">
        <v>0</v>
      </c>
      <c r="D136" s="258">
        <v>0</v>
      </c>
      <c r="E136" s="258">
        <v>0</v>
      </c>
      <c r="F136" s="258">
        <v>0</v>
      </c>
      <c r="G136" s="262" t="str">
        <f t="shared" ref="G136:G138" si="20">IFERROR(F136/E136-1,"-")</f>
        <v>-</v>
      </c>
      <c r="H136" s="258">
        <f t="shared" si="14"/>
        <v>0</v>
      </c>
      <c r="I136" s="266">
        <f t="shared" ref="I136:I138" si="21">F136/F$134</f>
        <v>0</v>
      </c>
      <c r="J136" s="258">
        <v>0</v>
      </c>
      <c r="K136" s="264">
        <f t="shared" si="15"/>
        <v>0</v>
      </c>
      <c r="L136" s="266" t="e">
        <f t="shared" si="16"/>
        <v>#DIV/0!</v>
      </c>
      <c r="M136" s="265">
        <f t="shared" si="17"/>
        <v>0</v>
      </c>
      <c r="N136" s="264" t="e">
        <f t="shared" si="18"/>
        <v>#DIV/0!</v>
      </c>
      <c r="O136" s="258">
        <f t="shared" si="19"/>
        <v>0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8">
        <v>0</v>
      </c>
      <c r="D137" s="258">
        <v>0</v>
      </c>
      <c r="E137" s="258">
        <v>0</v>
      </c>
      <c r="F137" s="258">
        <v>0</v>
      </c>
      <c r="G137" s="260" t="str">
        <f t="shared" si="20"/>
        <v>-</v>
      </c>
      <c r="H137" s="258">
        <f t="shared" si="14"/>
        <v>0</v>
      </c>
      <c r="I137" s="270">
        <f t="shared" si="21"/>
        <v>0</v>
      </c>
      <c r="J137" s="258">
        <v>0</v>
      </c>
      <c r="K137" s="264">
        <f t="shared" si="15"/>
        <v>0</v>
      </c>
      <c r="L137" s="266" t="e">
        <f t="shared" si="16"/>
        <v>#DIV/0!</v>
      </c>
      <c r="M137" s="265">
        <f t="shared" si="17"/>
        <v>0</v>
      </c>
      <c r="N137" s="264" t="e">
        <f t="shared" si="18"/>
        <v>#DIV/0!</v>
      </c>
      <c r="O137" s="258">
        <f t="shared" si="19"/>
        <v>0</v>
      </c>
      <c r="Q137" s="29"/>
      <c r="R137" s="81"/>
      <c r="Z137" s="1"/>
    </row>
    <row r="138" spans="1:31" s="4" customFormat="1" x14ac:dyDescent="0.25">
      <c r="B138" s="251" t="s">
        <v>192</v>
      </c>
      <c r="C138" s="252" t="e">
        <v>#REF!</v>
      </c>
      <c r="D138" s="252" t="e">
        <v>#REF!</v>
      </c>
      <c r="E138" s="252" t="e">
        <v>#REF!</v>
      </c>
      <c r="F138" s="252" t="e">
        <v>#REF!</v>
      </c>
      <c r="G138" s="256" t="str">
        <f t="shared" si="20"/>
        <v>-</v>
      </c>
      <c r="H138" s="252" t="e">
        <f t="shared" si="14"/>
        <v>#REF!</v>
      </c>
      <c r="I138" s="254" t="e">
        <f t="shared" si="21"/>
        <v>#REF!</v>
      </c>
      <c r="J138" s="252" t="e">
        <v>#REF!</v>
      </c>
      <c r="K138" s="253" t="e">
        <f t="shared" si="15"/>
        <v>#REF!</v>
      </c>
      <c r="L138" s="254" t="e">
        <f t="shared" si="16"/>
        <v>#REF!</v>
      </c>
      <c r="M138" s="255" t="e">
        <f t="shared" si="17"/>
        <v>#REF!</v>
      </c>
      <c r="N138" s="253" t="e">
        <f t="shared" si="18"/>
        <v>#REF!</v>
      </c>
      <c r="O138" s="252" t="e">
        <f t="shared" si="19"/>
        <v>#REF!</v>
      </c>
      <c r="Q138" s="29"/>
      <c r="R138" s="81"/>
      <c r="Z138" s="1"/>
    </row>
    <row r="139" spans="1:31" s="4" customFormat="1" ht="7.5" customHeight="1" x14ac:dyDescent="0.25"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Z139" s="1" t="s">
        <v>181</v>
      </c>
    </row>
    <row r="140" spans="1:31" s="4" customFormat="1" ht="32.25" customHeight="1" x14ac:dyDescent="0.25">
      <c r="B140" s="315" t="s">
        <v>195</v>
      </c>
      <c r="C140" s="315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15"/>
      <c r="O140" s="315"/>
      <c r="Z140" s="1" t="s">
        <v>183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D5117-ADFB-4AA4-953C-A090B2AF1E85}">
  <sheetPr>
    <tabColor theme="4" tint="0.39997558519241921"/>
  </sheetPr>
  <dimension ref="A1:AE149"/>
  <sheetViews>
    <sheetView showGridLines="0" zoomScaleNormal="100" workbookViewId="0">
      <selection activeCell="K23" sqref="K23"/>
    </sheetView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202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203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4"/>
      <c r="B6" s="230" t="s">
        <v>204</v>
      </c>
      <c r="C6" s="249">
        <v>194447</v>
      </c>
      <c r="D6" s="249">
        <v>345836</v>
      </c>
      <c r="E6" s="249">
        <v>368879</v>
      </c>
      <c r="F6" s="250">
        <f>E6/$E$6</f>
        <v>1</v>
      </c>
      <c r="G6" s="249">
        <v>368938</v>
      </c>
      <c r="H6" s="250">
        <f>G6/E6-1</f>
        <v>1.5994404669283924E-4</v>
      </c>
      <c r="I6" s="249">
        <f>G6-E6</f>
        <v>59</v>
      </c>
      <c r="J6" s="250">
        <f>G6/$G$6</f>
        <v>1</v>
      </c>
      <c r="K6" s="249">
        <v>373306</v>
      </c>
      <c r="L6" s="250">
        <f>K6/G6-1</f>
        <v>1.1839387647789135E-2</v>
      </c>
      <c r="M6" s="249">
        <f>K6-G6</f>
        <v>4368</v>
      </c>
      <c r="N6" s="250">
        <f>K6/$K$6</f>
        <v>1</v>
      </c>
      <c r="O6" s="249">
        <v>382383</v>
      </c>
      <c r="P6" s="250">
        <f>O6/K6-1</f>
        <v>2.4315173075171614E-2</v>
      </c>
      <c r="Q6" s="249">
        <f>O6-K6</f>
        <v>9077</v>
      </c>
      <c r="R6" s="250">
        <f>IFERROR(O6/C6-1,"-")</f>
        <v>0.96651529722752216</v>
      </c>
      <c r="S6" s="249">
        <f>O6-C6</f>
        <v>187936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B7" s="241" t="s">
        <v>46</v>
      </c>
      <c r="C7" s="258">
        <v>67859</v>
      </c>
      <c r="D7" s="258">
        <v>65893</v>
      </c>
      <c r="E7" s="258">
        <v>57104</v>
      </c>
      <c r="F7" s="264">
        <f t="shared" ref="F7:F16" si="0">E7/$E$6</f>
        <v>0.15480414987028265</v>
      </c>
      <c r="G7" s="258">
        <v>49839</v>
      </c>
      <c r="H7" s="266">
        <f>G7/E7-1</f>
        <v>-0.12722401232838332</v>
      </c>
      <c r="I7" s="265">
        <f>G7-E7</f>
        <v>-7265</v>
      </c>
      <c r="J7" s="264">
        <f>G7/$G$6</f>
        <v>0.13508773831917559</v>
      </c>
      <c r="K7" s="258">
        <v>47755</v>
      </c>
      <c r="L7" s="266">
        <f>K7/G7-1</f>
        <v>-4.1814643150946074E-2</v>
      </c>
      <c r="M7" s="265">
        <f>K7-G7</f>
        <v>-2084</v>
      </c>
      <c r="N7" s="264">
        <f>K7/$K$6</f>
        <v>0.12792454447557769</v>
      </c>
      <c r="O7" s="258">
        <v>45034</v>
      </c>
      <c r="P7" s="266">
        <f>O7/K7-1</f>
        <v>-5.6978326876766849E-2</v>
      </c>
      <c r="Q7" s="265">
        <f>O7-K7</f>
        <v>-2721</v>
      </c>
      <c r="R7" s="266">
        <f t="shared" ref="R7:R16" si="1">IFERROR(O7/C7-1,"-")</f>
        <v>-0.33635921543199865</v>
      </c>
      <c r="S7" s="265">
        <f t="shared" ref="S7:S16" si="2">O7-C7</f>
        <v>-22825</v>
      </c>
      <c r="T7" s="264">
        <f>O7/$O$6</f>
        <v>0.11777197208034876</v>
      </c>
      <c r="V7" s="29"/>
      <c r="W7" s="81"/>
      <c r="AE7" s="1" t="s">
        <v>176</v>
      </c>
    </row>
    <row r="8" spans="1:31" s="4" customFormat="1" x14ac:dyDescent="0.25">
      <c r="B8" s="241" t="s">
        <v>47</v>
      </c>
      <c r="C8" s="258">
        <v>20214</v>
      </c>
      <c r="D8" s="258">
        <v>39365</v>
      </c>
      <c r="E8" s="258">
        <v>36909</v>
      </c>
      <c r="F8" s="264">
        <f t="shared" si="0"/>
        <v>0.10005720032856302</v>
      </c>
      <c r="G8" s="258">
        <v>35877</v>
      </c>
      <c r="H8" s="266">
        <f t="shared" ref="H8:H16" si="3">G8/E8-1</f>
        <v>-2.796066000162567E-2</v>
      </c>
      <c r="I8" s="265">
        <f t="shared" ref="I8:I16" si="4">G8-E8</f>
        <v>-1032</v>
      </c>
      <c r="J8" s="264">
        <f t="shared" ref="J8:J16" si="5">G8/$G$6</f>
        <v>9.7243981373564117E-2</v>
      </c>
      <c r="K8" s="258">
        <v>39006</v>
      </c>
      <c r="L8" s="266">
        <f t="shared" ref="L8:L16" si="6">K8/G8-1</f>
        <v>8.7214650054352472E-2</v>
      </c>
      <c r="M8" s="265">
        <f t="shared" ref="M8:M16" si="7">K8-G8</f>
        <v>3129</v>
      </c>
      <c r="N8" s="264">
        <f t="shared" ref="N8:N16" si="8">K8/$K$6</f>
        <v>0.1044880071576669</v>
      </c>
      <c r="O8" s="258">
        <v>44114</v>
      </c>
      <c r="P8" s="266">
        <f t="shared" ref="P8:P16" si="9">O8/K8-1</f>
        <v>0.13095421217248626</v>
      </c>
      <c r="Q8" s="265">
        <f t="shared" ref="Q8:Q16" si="10">O8-K8</f>
        <v>5108</v>
      </c>
      <c r="R8" s="266">
        <f t="shared" si="1"/>
        <v>1.1823488671217968</v>
      </c>
      <c r="S8" s="265">
        <f t="shared" si="2"/>
        <v>23900</v>
      </c>
      <c r="T8" s="264">
        <f t="shared" ref="T8:T16" si="11">O8/$O$6</f>
        <v>0.1153660073800352</v>
      </c>
      <c r="V8" s="29"/>
      <c r="W8" s="81"/>
      <c r="AE8" s="1"/>
    </row>
    <row r="9" spans="1:31" s="4" customFormat="1" x14ac:dyDescent="0.25">
      <c r="B9" s="241" t="s">
        <v>48</v>
      </c>
      <c r="C9" s="258">
        <v>787</v>
      </c>
      <c r="D9" s="258">
        <v>1482</v>
      </c>
      <c r="E9" s="258">
        <v>10615</v>
      </c>
      <c r="F9" s="259">
        <f t="shared" si="0"/>
        <v>2.8776373824479031E-2</v>
      </c>
      <c r="G9" s="258">
        <v>6609</v>
      </c>
      <c r="H9" s="270">
        <f t="shared" si="3"/>
        <v>-0.37739048516250584</v>
      </c>
      <c r="I9" s="261">
        <f t="shared" si="4"/>
        <v>-4006</v>
      </c>
      <c r="J9" s="259">
        <f t="shared" si="5"/>
        <v>1.7913578975329188E-2</v>
      </c>
      <c r="K9" s="258">
        <v>3481</v>
      </c>
      <c r="L9" s="266">
        <f t="shared" si="6"/>
        <v>-0.47329399303979425</v>
      </c>
      <c r="M9" s="265">
        <f t="shared" si="7"/>
        <v>-3128</v>
      </c>
      <c r="N9" s="264">
        <f t="shared" si="8"/>
        <v>9.324789850685496E-3</v>
      </c>
      <c r="O9" s="258">
        <v>6620</v>
      </c>
      <c r="P9" s="266">
        <f t="shared" si="9"/>
        <v>0.9017523700086183</v>
      </c>
      <c r="Q9" s="265">
        <f t="shared" si="10"/>
        <v>3139</v>
      </c>
      <c r="R9" s="266">
        <f t="shared" si="1"/>
        <v>7.4116899618805583</v>
      </c>
      <c r="S9" s="265">
        <f t="shared" si="2"/>
        <v>5833</v>
      </c>
      <c r="T9" s="264">
        <f t="shared" si="11"/>
        <v>1.7312485126169314E-2</v>
      </c>
      <c r="V9" s="29"/>
      <c r="W9" s="81"/>
      <c r="AE9" s="1"/>
    </row>
    <row r="10" spans="1:31" s="4" customFormat="1" x14ac:dyDescent="0.25">
      <c r="B10" s="241" t="s">
        <v>50</v>
      </c>
      <c r="C10" s="258">
        <v>23087</v>
      </c>
      <c r="D10" s="258">
        <v>115113</v>
      </c>
      <c r="E10" s="258">
        <v>123715</v>
      </c>
      <c r="F10" s="264">
        <f t="shared" si="0"/>
        <v>0.33538097858647414</v>
      </c>
      <c r="G10" s="258">
        <v>132384</v>
      </c>
      <c r="H10" s="266">
        <f t="shared" si="3"/>
        <v>7.0072343693165839E-2</v>
      </c>
      <c r="I10" s="265">
        <f t="shared" si="4"/>
        <v>8669</v>
      </c>
      <c r="J10" s="264">
        <f t="shared" si="5"/>
        <v>0.35882451794068382</v>
      </c>
      <c r="K10" s="258">
        <v>139895</v>
      </c>
      <c r="L10" s="266">
        <f t="shared" si="6"/>
        <v>5.6736463620981281E-2</v>
      </c>
      <c r="M10" s="265">
        <f t="shared" si="7"/>
        <v>7511</v>
      </c>
      <c r="N10" s="264">
        <f t="shared" si="8"/>
        <v>0.37474618677438881</v>
      </c>
      <c r="O10" s="258">
        <v>141066</v>
      </c>
      <c r="P10" s="266">
        <f t="shared" si="9"/>
        <v>8.370563637013495E-3</v>
      </c>
      <c r="Q10" s="265">
        <f t="shared" si="10"/>
        <v>1171</v>
      </c>
      <c r="R10" s="266">
        <f t="shared" si="1"/>
        <v>5.1101918828778103</v>
      </c>
      <c r="S10" s="265">
        <f t="shared" si="2"/>
        <v>117979</v>
      </c>
      <c r="T10" s="264">
        <f>O10/$O$6</f>
        <v>0.36891284392873114</v>
      </c>
      <c r="V10" s="29"/>
      <c r="W10" s="81"/>
      <c r="AE10" s="1"/>
    </row>
    <row r="11" spans="1:31" s="4" customFormat="1" x14ac:dyDescent="0.25">
      <c r="B11" s="241" t="s">
        <v>52</v>
      </c>
      <c r="C11" s="258">
        <v>12072</v>
      </c>
      <c r="D11" s="258">
        <v>15168</v>
      </c>
      <c r="E11" s="258">
        <v>19220</v>
      </c>
      <c r="F11" s="259">
        <f t="shared" si="0"/>
        <v>5.2103806397219683E-2</v>
      </c>
      <c r="G11" s="258">
        <v>17517</v>
      </c>
      <c r="H11" s="270">
        <f t="shared" si="3"/>
        <v>-8.8605619146722159E-2</v>
      </c>
      <c r="I11" s="261">
        <f t="shared" si="4"/>
        <v>-1703</v>
      </c>
      <c r="J11" s="259">
        <f t="shared" si="5"/>
        <v>4.7479522304560658E-2</v>
      </c>
      <c r="K11" s="258">
        <v>19777</v>
      </c>
      <c r="L11" s="266">
        <f t="shared" si="6"/>
        <v>0.12901752583204895</v>
      </c>
      <c r="M11" s="265">
        <f t="shared" si="7"/>
        <v>2260</v>
      </c>
      <c r="N11" s="264">
        <f t="shared" si="8"/>
        <v>5.2977985888252532E-2</v>
      </c>
      <c r="O11" s="258">
        <v>15554</v>
      </c>
      <c r="P11" s="266">
        <f t="shared" si="9"/>
        <v>-0.21353086919148501</v>
      </c>
      <c r="Q11" s="265">
        <f t="shared" si="10"/>
        <v>-4223</v>
      </c>
      <c r="R11" s="266">
        <f t="shared" si="1"/>
        <v>0.28843605036447983</v>
      </c>
      <c r="S11" s="265">
        <f t="shared" si="2"/>
        <v>3482</v>
      </c>
      <c r="T11" s="264">
        <f t="shared" si="11"/>
        <v>4.0676494509431643E-2</v>
      </c>
      <c r="V11" s="29"/>
      <c r="W11" s="81"/>
      <c r="AE11" s="1"/>
    </row>
    <row r="12" spans="1:31" s="4" customFormat="1" x14ac:dyDescent="0.25">
      <c r="B12" s="241" t="s">
        <v>53</v>
      </c>
      <c r="C12" s="258">
        <v>28730</v>
      </c>
      <c r="D12" s="258">
        <v>50567</v>
      </c>
      <c r="E12" s="258">
        <v>63399</v>
      </c>
      <c r="F12" s="264">
        <f t="shared" si="0"/>
        <v>0.17186936637759265</v>
      </c>
      <c r="G12" s="258">
        <v>60484</v>
      </c>
      <c r="H12" s="266">
        <f t="shared" si="3"/>
        <v>-4.5978643196264879E-2</v>
      </c>
      <c r="I12" s="265">
        <f t="shared" si="4"/>
        <v>-2915</v>
      </c>
      <c r="J12" s="264">
        <f t="shared" si="5"/>
        <v>0.16394082474562122</v>
      </c>
      <c r="K12" s="258">
        <v>71053</v>
      </c>
      <c r="L12" s="266">
        <f t="shared" si="6"/>
        <v>0.17474042722042182</v>
      </c>
      <c r="M12" s="265">
        <f t="shared" si="7"/>
        <v>10569</v>
      </c>
      <c r="N12" s="264">
        <f t="shared" si="8"/>
        <v>0.19033447091662067</v>
      </c>
      <c r="O12" s="258">
        <v>73996</v>
      </c>
      <c r="P12" s="266">
        <f t="shared" si="9"/>
        <v>4.1419785230743189E-2</v>
      </c>
      <c r="Q12" s="265">
        <f t="shared" si="10"/>
        <v>2943</v>
      </c>
      <c r="R12" s="266">
        <f t="shared" si="1"/>
        <v>1.5755656108597287</v>
      </c>
      <c r="S12" s="265">
        <f t="shared" si="2"/>
        <v>45266</v>
      </c>
      <c r="T12" s="264">
        <f t="shared" si="11"/>
        <v>0.19351278691782847</v>
      </c>
      <c r="V12" s="29"/>
      <c r="W12" s="81"/>
      <c r="AE12" s="1"/>
    </row>
    <row r="13" spans="1:31" s="4" customFormat="1" x14ac:dyDescent="0.25">
      <c r="B13" s="241" t="s">
        <v>51</v>
      </c>
      <c r="C13" s="258">
        <v>5503</v>
      </c>
      <c r="D13" s="258">
        <v>11803</v>
      </c>
      <c r="E13" s="258">
        <v>16636</v>
      </c>
      <c r="F13" s="259">
        <f t="shared" si="0"/>
        <v>4.5098799335283386E-2</v>
      </c>
      <c r="G13" s="258">
        <v>13888</v>
      </c>
      <c r="H13" s="270">
        <f t="shared" si="3"/>
        <v>-0.16518393844674195</v>
      </c>
      <c r="I13" s="261">
        <f t="shared" si="4"/>
        <v>-2748</v>
      </c>
      <c r="J13" s="259">
        <f t="shared" si="5"/>
        <v>3.764318123912419E-2</v>
      </c>
      <c r="K13" s="258">
        <v>13527</v>
      </c>
      <c r="L13" s="266">
        <f t="shared" si="6"/>
        <v>-2.5993663594470084E-2</v>
      </c>
      <c r="M13" s="265">
        <f t="shared" si="7"/>
        <v>-361</v>
      </c>
      <c r="N13" s="264">
        <f t="shared" si="8"/>
        <v>3.6235688684350106E-2</v>
      </c>
      <c r="O13" s="258">
        <v>14719</v>
      </c>
      <c r="P13" s="266">
        <f t="shared" si="9"/>
        <v>8.8120056183928375E-2</v>
      </c>
      <c r="Q13" s="265">
        <f t="shared" si="10"/>
        <v>1192</v>
      </c>
      <c r="R13" s="266">
        <f t="shared" si="1"/>
        <v>1.6747228784299475</v>
      </c>
      <c r="S13" s="265">
        <f t="shared" si="2"/>
        <v>9216</v>
      </c>
      <c r="T13" s="264">
        <f t="shared" si="11"/>
        <v>3.8492820025994877E-2</v>
      </c>
      <c r="V13" s="29"/>
      <c r="W13" s="81"/>
      <c r="AE13" s="1"/>
    </row>
    <row r="14" spans="1:31" s="4" customFormat="1" x14ac:dyDescent="0.25">
      <c r="B14" s="241" t="s">
        <v>54</v>
      </c>
      <c r="C14" s="258">
        <v>17683</v>
      </c>
      <c r="D14" s="258">
        <v>9518</v>
      </c>
      <c r="E14" s="258">
        <v>11034</v>
      </c>
      <c r="F14" s="264">
        <f t="shared" si="0"/>
        <v>2.9912247647602603E-2</v>
      </c>
      <c r="G14" s="258">
        <v>8325</v>
      </c>
      <c r="H14" s="266">
        <f t="shared" si="3"/>
        <v>-0.24551386623164762</v>
      </c>
      <c r="I14" s="265">
        <f t="shared" si="4"/>
        <v>-2709</v>
      </c>
      <c r="J14" s="264">
        <f t="shared" si="5"/>
        <v>2.2564766979817748E-2</v>
      </c>
      <c r="K14" s="258">
        <v>6547</v>
      </c>
      <c r="L14" s="266">
        <f t="shared" si="6"/>
        <v>-0.21357357357357354</v>
      </c>
      <c r="M14" s="265">
        <f t="shared" si="7"/>
        <v>-1778</v>
      </c>
      <c r="N14" s="264">
        <f t="shared" si="8"/>
        <v>1.7537891167031871E-2</v>
      </c>
      <c r="O14" s="258">
        <v>11376</v>
      </c>
      <c r="P14" s="266">
        <f t="shared" si="9"/>
        <v>0.73758973575683529</v>
      </c>
      <c r="Q14" s="265">
        <f t="shared" si="10"/>
        <v>4829</v>
      </c>
      <c r="R14" s="266">
        <f t="shared" si="1"/>
        <v>-0.35667024826104166</v>
      </c>
      <c r="S14" s="265">
        <f t="shared" si="2"/>
        <v>-6307</v>
      </c>
      <c r="T14" s="264">
        <f t="shared" si="11"/>
        <v>2.9750276555181584E-2</v>
      </c>
      <c r="V14" s="29"/>
      <c r="W14" s="81"/>
      <c r="AE14" s="1"/>
    </row>
    <row r="15" spans="1:31" s="4" customFormat="1" x14ac:dyDescent="0.25">
      <c r="B15" s="241" t="s">
        <v>49</v>
      </c>
      <c r="C15" s="258">
        <v>6965</v>
      </c>
      <c r="D15" s="258">
        <v>12964</v>
      </c>
      <c r="E15" s="258">
        <v>7172</v>
      </c>
      <c r="F15" s="259">
        <f t="shared" si="0"/>
        <v>1.9442689879337127E-2</v>
      </c>
      <c r="G15" s="258">
        <v>21594</v>
      </c>
      <c r="H15" s="270">
        <f t="shared" si="3"/>
        <v>2.0108756274400448</v>
      </c>
      <c r="I15" s="261">
        <f t="shared" si="4"/>
        <v>14422</v>
      </c>
      <c r="J15" s="259">
        <f t="shared" si="5"/>
        <v>5.8530159539001134E-2</v>
      </c>
      <c r="K15" s="258">
        <v>13320</v>
      </c>
      <c r="L15" s="266">
        <f t="shared" si="6"/>
        <v>-0.38316198944151159</v>
      </c>
      <c r="M15" s="265">
        <f t="shared" si="7"/>
        <v>-8274</v>
      </c>
      <c r="N15" s="264">
        <f t="shared" si="8"/>
        <v>3.5681183800956855E-2</v>
      </c>
      <c r="O15" s="258">
        <v>16788</v>
      </c>
      <c r="P15" s="266">
        <f t="shared" si="9"/>
        <v>0.26036036036036037</v>
      </c>
      <c r="Q15" s="265">
        <f t="shared" si="10"/>
        <v>3468</v>
      </c>
      <c r="R15" s="266">
        <f t="shared" si="1"/>
        <v>1.4103374012921752</v>
      </c>
      <c r="S15" s="265">
        <f t="shared" si="2"/>
        <v>9823</v>
      </c>
      <c r="T15" s="264">
        <f t="shared" si="11"/>
        <v>4.3903625422678311E-2</v>
      </c>
      <c r="V15" s="29"/>
      <c r="W15" s="81"/>
      <c r="AE15" s="1"/>
    </row>
    <row r="16" spans="1:31" s="4" customFormat="1" x14ac:dyDescent="0.25">
      <c r="B16" s="241" t="s">
        <v>205</v>
      </c>
      <c r="C16" s="258">
        <f>C6-SUM(C7:C15)</f>
        <v>11547</v>
      </c>
      <c r="D16" s="258">
        <f>D6-SUM(D7:D15)</f>
        <v>23963</v>
      </c>
      <c r="E16" s="258">
        <f>E6-SUM(E7:E15)</f>
        <v>23075</v>
      </c>
      <c r="F16" s="264">
        <f t="shared" si="0"/>
        <v>6.2554387753165672E-2</v>
      </c>
      <c r="G16" s="258">
        <f>G6-SUM(G7:G15)</f>
        <v>22421</v>
      </c>
      <c r="H16" s="266">
        <f t="shared" si="3"/>
        <v>-2.8342361863488597E-2</v>
      </c>
      <c r="I16" s="265">
        <f t="shared" si="4"/>
        <v>-654</v>
      </c>
      <c r="J16" s="264">
        <f t="shared" si="5"/>
        <v>6.0771728583122367E-2</v>
      </c>
      <c r="K16" s="258">
        <f>K6-SUM(K7:K15)</f>
        <v>18945</v>
      </c>
      <c r="L16" s="266">
        <f t="shared" si="6"/>
        <v>-0.15503322777753004</v>
      </c>
      <c r="M16" s="265">
        <f t="shared" si="7"/>
        <v>-3476</v>
      </c>
      <c r="N16" s="264">
        <f t="shared" si="8"/>
        <v>5.0749251284469041E-2</v>
      </c>
      <c r="O16" s="258">
        <f>O6-SUM(O7:O15)</f>
        <v>13116</v>
      </c>
      <c r="P16" s="266">
        <f t="shared" si="9"/>
        <v>-0.307680126682502</v>
      </c>
      <c r="Q16" s="265">
        <f t="shared" si="10"/>
        <v>-5829</v>
      </c>
      <c r="R16" s="266">
        <f t="shared" si="1"/>
        <v>0.13587944920758632</v>
      </c>
      <c r="S16" s="265">
        <f t="shared" si="2"/>
        <v>1569</v>
      </c>
      <c r="T16" s="264">
        <f t="shared" si="11"/>
        <v>3.430068805360071E-2</v>
      </c>
      <c r="V16" s="29"/>
      <c r="W16" s="81"/>
      <c r="AE16" s="1"/>
    </row>
    <row r="17" spans="2:31" s="4" customFormat="1" ht="7.5" customHeight="1" x14ac:dyDescent="0.25"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AE17" s="1" t="s">
        <v>181</v>
      </c>
    </row>
    <row r="18" spans="2:31" s="4" customFormat="1" x14ac:dyDescent="0.25">
      <c r="B18" s="171" t="s">
        <v>182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183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6" t="s">
        <v>184</v>
      </c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185</v>
      </c>
      <c r="O44" s="14">
        <v>2021</v>
      </c>
      <c r="P44" s="14" t="s">
        <v>185</v>
      </c>
      <c r="Q44" s="14" t="s">
        <v>186</v>
      </c>
      <c r="R44" s="14" t="s">
        <v>187</v>
      </c>
      <c r="S44" s="14" t="s">
        <v>188</v>
      </c>
      <c r="T44" s="89"/>
      <c r="AE44" s="1"/>
    </row>
    <row r="45" spans="2:31" s="4" customFormat="1" ht="18.75" hidden="1" x14ac:dyDescent="0.3">
      <c r="B45" s="230" t="s">
        <v>172</v>
      </c>
      <c r="C45" s="231"/>
      <c r="D45" s="231"/>
      <c r="E45" s="231"/>
      <c r="F45" s="231"/>
      <c r="G45" s="231"/>
      <c r="H45" s="231"/>
      <c r="I45" s="231"/>
      <c r="J45" s="231"/>
      <c r="K45" s="231">
        <v>1824653</v>
      </c>
      <c r="L45" s="231"/>
      <c r="M45" s="231"/>
      <c r="N45" s="232"/>
      <c r="O45" s="231">
        <v>2354005</v>
      </c>
      <c r="P45" s="232"/>
      <c r="Q45" s="232">
        <v>1</v>
      </c>
      <c r="R45" s="232">
        <v>0.2901110512519367</v>
      </c>
      <c r="S45" s="231">
        <v>529352</v>
      </c>
      <c r="T45" s="243"/>
      <c r="AE45" s="1"/>
    </row>
    <row r="46" spans="2:31" ht="18.75" hidden="1" x14ac:dyDescent="0.3">
      <c r="B46" s="230" t="s">
        <v>173</v>
      </c>
      <c r="C46" s="231"/>
      <c r="D46" s="231"/>
      <c r="E46" s="231"/>
      <c r="F46" s="231"/>
      <c r="G46" s="231"/>
      <c r="H46" s="231"/>
      <c r="I46" s="231"/>
      <c r="J46" s="231"/>
      <c r="K46" s="231">
        <v>603938</v>
      </c>
      <c r="L46" s="231"/>
      <c r="M46" s="231"/>
      <c r="N46" s="232">
        <v>1</v>
      </c>
      <c r="O46" s="231">
        <v>936181</v>
      </c>
      <c r="P46" s="232">
        <v>1</v>
      </c>
      <c r="Q46" s="232">
        <v>0.39769711619134201</v>
      </c>
      <c r="R46" s="232">
        <v>0.55012766211101138</v>
      </c>
      <c r="S46" s="231">
        <v>332243</v>
      </c>
      <c r="T46" s="243"/>
      <c r="AE46" s="1" t="s">
        <v>174</v>
      </c>
    </row>
    <row r="47" spans="2:31" ht="15.75" hidden="1" x14ac:dyDescent="0.25">
      <c r="B47" s="233" t="s">
        <v>105</v>
      </c>
      <c r="C47" s="234"/>
      <c r="D47" s="234"/>
      <c r="E47" s="234"/>
      <c r="F47" s="234"/>
      <c r="G47" s="234"/>
      <c r="H47" s="234"/>
      <c r="I47" s="234"/>
      <c r="J47" s="234"/>
      <c r="K47" s="234">
        <v>276550.36166633503</v>
      </c>
      <c r="L47" s="234"/>
      <c r="M47" s="234"/>
      <c r="N47" s="235">
        <v>0.45791184139155844</v>
      </c>
      <c r="O47" s="234">
        <v>430252.45635520399</v>
      </c>
      <c r="P47" s="235">
        <v>0.4595825554622493</v>
      </c>
      <c r="Q47" s="235">
        <v>0.18277465695918402</v>
      </c>
      <c r="R47" s="235">
        <v>0.55578337978930015</v>
      </c>
      <c r="S47" s="234">
        <v>153702.09468886897</v>
      </c>
      <c r="T47" s="244"/>
      <c r="AE47" s="1" t="s">
        <v>175</v>
      </c>
    </row>
    <row r="48" spans="2:31" s="4" customFormat="1" hidden="1" x14ac:dyDescent="0.25">
      <c r="B48" s="236" t="s">
        <v>108</v>
      </c>
      <c r="C48" s="237"/>
      <c r="D48" s="237"/>
      <c r="E48" s="237"/>
      <c r="F48" s="237"/>
      <c r="G48" s="237"/>
      <c r="H48" s="237"/>
      <c r="I48" s="237"/>
      <c r="J48" s="237"/>
      <c r="K48" s="237">
        <v>327387.63833385095</v>
      </c>
      <c r="L48" s="237"/>
      <c r="M48" s="237"/>
      <c r="N48" s="240">
        <v>0.54208815860874948</v>
      </c>
      <c r="O48" s="237">
        <v>505927.5436448183</v>
      </c>
      <c r="P48" s="240">
        <v>0.54041637636826456</v>
      </c>
      <c r="Q48" s="240">
        <v>0.21492203442423372</v>
      </c>
      <c r="R48" s="238">
        <v>0.54534711884540576</v>
      </c>
      <c r="S48" s="239">
        <v>178539.90531096736</v>
      </c>
      <c r="T48" s="246"/>
      <c r="AE48" s="1" t="s">
        <v>176</v>
      </c>
    </row>
    <row r="49" spans="2:31" s="4" customFormat="1" hidden="1" x14ac:dyDescent="0.25">
      <c r="B49" s="241" t="s">
        <v>177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178</v>
      </c>
    </row>
    <row r="50" spans="2:31" s="4" customFormat="1" hidden="1" x14ac:dyDescent="0.25">
      <c r="B50" s="241" t="s">
        <v>179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180</v>
      </c>
    </row>
    <row r="51" spans="2:31" s="4" customFormat="1" ht="7.5" hidden="1" customHeight="1" x14ac:dyDescent="0.25"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AE51" s="1" t="s">
        <v>181</v>
      </c>
    </row>
    <row r="52" spans="2:31" s="4" customFormat="1" hidden="1" x14ac:dyDescent="0.25">
      <c r="B52" s="275" t="s">
        <v>182</v>
      </c>
      <c r="C52" s="275"/>
      <c r="D52" s="275"/>
      <c r="E52" s="275"/>
      <c r="F52" s="275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49"/>
      <c r="AE52" s="1" t="s">
        <v>183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203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0" t="s">
        <v>204</v>
      </c>
      <c r="C136" s="234">
        <v>800301</v>
      </c>
      <c r="D136" s="234">
        <v>1017559</v>
      </c>
      <c r="E136" s="234">
        <v>1042721</v>
      </c>
      <c r="F136" s="234">
        <v>1059034</v>
      </c>
      <c r="G136" s="235">
        <f>F136/E136-1</f>
        <v>1.56446451159995E-2</v>
      </c>
      <c r="H136" s="234">
        <f>F136-E136</f>
        <v>16313</v>
      </c>
      <c r="I136" s="235">
        <f>F136/F$136</f>
        <v>1</v>
      </c>
      <c r="J136" s="234">
        <v>1068407</v>
      </c>
      <c r="K136" s="235">
        <f>H136/H$136</f>
        <v>1</v>
      </c>
      <c r="L136" s="235">
        <f>J136/F136-1</f>
        <v>8.8505184913798551E-3</v>
      </c>
      <c r="M136" s="234">
        <f>J136-F136</f>
        <v>9373</v>
      </c>
      <c r="N136" s="235">
        <f>J136/C136-1</f>
        <v>0.33500645382174965</v>
      </c>
      <c r="O136" s="234">
        <f>J136-C136</f>
        <v>268106</v>
      </c>
      <c r="Q136" s="29"/>
      <c r="R136" s="81"/>
      <c r="Z136" s="1" t="s">
        <v>174</v>
      </c>
      <c r="AE136"/>
    </row>
    <row r="137" spans="1:31" s="4" customFormat="1" x14ac:dyDescent="0.25">
      <c r="B137" s="241" t="s">
        <v>46</v>
      </c>
      <c r="C137" s="258">
        <v>247584</v>
      </c>
      <c r="D137" s="258">
        <v>207257</v>
      </c>
      <c r="E137" s="258">
        <v>181700</v>
      </c>
      <c r="F137" s="258">
        <v>161848</v>
      </c>
      <c r="G137" s="264">
        <f t="shared" ref="G137:G146" si="12">F137/E137-1</f>
        <v>-0.1092570170610897</v>
      </c>
      <c r="H137" s="271">
        <f t="shared" ref="H137:H146" si="13">F137-E137</f>
        <v>-19852</v>
      </c>
      <c r="I137" s="266">
        <f t="shared" ref="I137:K146" si="14">F137/F$136</f>
        <v>0.15282606601865473</v>
      </c>
      <c r="J137" s="258">
        <v>147955</v>
      </c>
      <c r="K137" s="266">
        <f t="shared" si="14"/>
        <v>-1.2169435419603998</v>
      </c>
      <c r="L137" s="266">
        <f t="shared" ref="L137:L146" si="15">J137/F137-1</f>
        <v>-8.5839800306460434E-2</v>
      </c>
      <c r="M137" s="265">
        <f t="shared" ref="M137:M146" si="16">J137-F137</f>
        <v>-13893</v>
      </c>
      <c r="N137" s="264">
        <f t="shared" ref="N137:N146" si="17">J137/C137-1</f>
        <v>-0.40240484037740731</v>
      </c>
      <c r="O137" s="258">
        <f t="shared" ref="O137:O146" si="18">J137-C137</f>
        <v>-99629</v>
      </c>
      <c r="Q137" s="29"/>
      <c r="R137" s="81"/>
      <c r="Z137" s="1" t="s">
        <v>176</v>
      </c>
    </row>
    <row r="138" spans="1:31" s="4" customFormat="1" x14ac:dyDescent="0.25">
      <c r="B138" s="241" t="s">
        <v>47</v>
      </c>
      <c r="C138" s="258">
        <v>83468</v>
      </c>
      <c r="D138" s="258">
        <v>124091</v>
      </c>
      <c r="E138" s="258">
        <v>119487</v>
      </c>
      <c r="F138" s="258">
        <v>114632</v>
      </c>
      <c r="G138" s="264">
        <f t="shared" si="12"/>
        <v>-4.063203528417314E-2</v>
      </c>
      <c r="H138" s="271">
        <f t="shared" si="13"/>
        <v>-4855</v>
      </c>
      <c r="I138" s="266">
        <f t="shared" si="14"/>
        <v>0.10824203944349284</v>
      </c>
      <c r="J138" s="258">
        <v>118257</v>
      </c>
      <c r="K138" s="266">
        <f t="shared" si="14"/>
        <v>-0.29761539876172377</v>
      </c>
      <c r="L138" s="266">
        <f t="shared" si="15"/>
        <v>3.1622932514481228E-2</v>
      </c>
      <c r="M138" s="265">
        <f t="shared" si="16"/>
        <v>3625</v>
      </c>
      <c r="N138" s="264">
        <f t="shared" si="17"/>
        <v>0.41679446015239363</v>
      </c>
      <c r="O138" s="258">
        <f t="shared" si="18"/>
        <v>34789</v>
      </c>
      <c r="Q138" s="29"/>
      <c r="R138" s="81"/>
      <c r="Z138" s="1"/>
    </row>
    <row r="139" spans="1:31" s="4" customFormat="1" x14ac:dyDescent="0.25">
      <c r="B139" s="241" t="s">
        <v>48</v>
      </c>
      <c r="C139" s="258">
        <v>4950</v>
      </c>
      <c r="D139" s="258">
        <v>6762</v>
      </c>
      <c r="E139" s="258">
        <v>20295</v>
      </c>
      <c r="F139" s="258">
        <v>11990</v>
      </c>
      <c r="G139" s="264">
        <f t="shared" si="12"/>
        <v>-0.40921409214092141</v>
      </c>
      <c r="H139" s="271">
        <f t="shared" si="13"/>
        <v>-8305</v>
      </c>
      <c r="I139" s="266">
        <f t="shared" si="14"/>
        <v>1.1321638398767179E-2</v>
      </c>
      <c r="J139" s="258">
        <v>10059</v>
      </c>
      <c r="K139" s="270">
        <f t="shared" si="14"/>
        <v>-0.50910316925151722</v>
      </c>
      <c r="L139" s="266">
        <f t="shared" si="15"/>
        <v>-0.16105087572977483</v>
      </c>
      <c r="M139" s="265">
        <f t="shared" si="16"/>
        <v>-1931</v>
      </c>
      <c r="N139" s="264">
        <f t="shared" si="17"/>
        <v>1.0321212121212122</v>
      </c>
      <c r="O139" s="258">
        <f t="shared" si="18"/>
        <v>5109</v>
      </c>
      <c r="Q139" s="29"/>
      <c r="R139" s="81"/>
      <c r="Z139" s="1"/>
    </row>
    <row r="140" spans="1:31" s="4" customFormat="1" x14ac:dyDescent="0.25">
      <c r="B140" s="241" t="s">
        <v>50</v>
      </c>
      <c r="C140" s="258">
        <v>181693</v>
      </c>
      <c r="D140" s="258">
        <v>342907</v>
      </c>
      <c r="E140" s="258">
        <v>343297</v>
      </c>
      <c r="F140" s="258">
        <v>382439</v>
      </c>
      <c r="G140" s="264">
        <f t="shared" si="12"/>
        <v>0.1140178912137304</v>
      </c>
      <c r="H140" s="271">
        <f t="shared" si="13"/>
        <v>39142</v>
      </c>
      <c r="I140" s="266">
        <f t="shared" si="14"/>
        <v>0.36112060613729113</v>
      </c>
      <c r="J140" s="258">
        <v>398420</v>
      </c>
      <c r="K140" s="266">
        <f t="shared" si="14"/>
        <v>2.3994360326120274</v>
      </c>
      <c r="L140" s="266">
        <f t="shared" si="15"/>
        <v>4.1787056236419318E-2</v>
      </c>
      <c r="M140" s="265">
        <f t="shared" si="16"/>
        <v>15981</v>
      </c>
      <c r="N140" s="264">
        <f t="shared" si="17"/>
        <v>1.1928197564022831</v>
      </c>
      <c r="O140" s="258">
        <f t="shared" si="18"/>
        <v>216727</v>
      </c>
      <c r="Q140" s="29"/>
      <c r="R140" s="81"/>
      <c r="Z140" s="1"/>
    </row>
    <row r="141" spans="1:31" s="4" customFormat="1" x14ac:dyDescent="0.25">
      <c r="B141" s="241" t="s">
        <v>52</v>
      </c>
      <c r="C141" s="258">
        <v>44398</v>
      </c>
      <c r="D141" s="258">
        <v>48630</v>
      </c>
      <c r="E141" s="258">
        <v>55684</v>
      </c>
      <c r="F141" s="258">
        <v>49807</v>
      </c>
      <c r="G141" s="264">
        <f t="shared" si="12"/>
        <v>-0.10554198692622652</v>
      </c>
      <c r="H141" s="271">
        <f t="shared" si="13"/>
        <v>-5877</v>
      </c>
      <c r="I141" s="266">
        <f t="shared" si="14"/>
        <v>4.7030595807122343E-2</v>
      </c>
      <c r="J141" s="258">
        <v>52122</v>
      </c>
      <c r="K141" s="270">
        <f t="shared" si="14"/>
        <v>-0.36026481946913502</v>
      </c>
      <c r="L141" s="266">
        <f t="shared" si="15"/>
        <v>4.647941052462512E-2</v>
      </c>
      <c r="M141" s="265">
        <f t="shared" si="16"/>
        <v>2315</v>
      </c>
      <c r="N141" s="264">
        <f t="shared" si="17"/>
        <v>0.17397180053155537</v>
      </c>
      <c r="O141" s="258">
        <f t="shared" si="18"/>
        <v>7724</v>
      </c>
      <c r="Q141" s="29"/>
      <c r="R141" s="81"/>
      <c r="Z141" s="1"/>
    </row>
    <row r="142" spans="1:31" s="4" customFormat="1" x14ac:dyDescent="0.25">
      <c r="B142" s="241" t="s">
        <v>53</v>
      </c>
      <c r="C142" s="258">
        <v>104557</v>
      </c>
      <c r="D142" s="258">
        <v>134886</v>
      </c>
      <c r="E142" s="258">
        <v>147214</v>
      </c>
      <c r="F142" s="258">
        <v>155988</v>
      </c>
      <c r="G142" s="264">
        <f t="shared" si="12"/>
        <v>5.9600309753148561E-2</v>
      </c>
      <c r="H142" s="271">
        <f t="shared" si="13"/>
        <v>8774</v>
      </c>
      <c r="I142" s="266">
        <f t="shared" si="14"/>
        <v>0.14729272148014133</v>
      </c>
      <c r="J142" s="258">
        <v>178403</v>
      </c>
      <c r="K142" s="266">
        <f t="shared" si="14"/>
        <v>0.53785324587752104</v>
      </c>
      <c r="L142" s="266">
        <f t="shared" si="15"/>
        <v>0.14369695104751656</v>
      </c>
      <c r="M142" s="265">
        <f t="shared" si="16"/>
        <v>22415</v>
      </c>
      <c r="N142" s="264">
        <f t="shared" si="17"/>
        <v>0.7062750461470777</v>
      </c>
      <c r="O142" s="258">
        <f t="shared" si="18"/>
        <v>73846</v>
      </c>
      <c r="Q142" s="29"/>
      <c r="R142" s="81"/>
      <c r="Z142" s="1"/>
    </row>
    <row r="143" spans="1:31" s="4" customFormat="1" x14ac:dyDescent="0.25">
      <c r="B143" s="241" t="s">
        <v>51</v>
      </c>
      <c r="C143" s="258">
        <v>21732</v>
      </c>
      <c r="D143" s="258">
        <v>33809</v>
      </c>
      <c r="E143" s="258">
        <v>37722</v>
      </c>
      <c r="F143" s="258">
        <v>35821</v>
      </c>
      <c r="G143" s="264">
        <f t="shared" si="12"/>
        <v>-5.0394994963151474E-2</v>
      </c>
      <c r="H143" s="271">
        <f t="shared" si="13"/>
        <v>-1901</v>
      </c>
      <c r="I143" s="266">
        <f t="shared" si="14"/>
        <v>3.3824220940970734E-2</v>
      </c>
      <c r="J143" s="258">
        <v>35565</v>
      </c>
      <c r="K143" s="270">
        <f t="shared" si="14"/>
        <v>-0.1165328265800282</v>
      </c>
      <c r="L143" s="266">
        <f t="shared" si="15"/>
        <v>-7.146645822282971E-3</v>
      </c>
      <c r="M143" s="265">
        <f t="shared" si="16"/>
        <v>-256</v>
      </c>
      <c r="N143" s="264">
        <f t="shared" si="17"/>
        <v>0.63652678078409708</v>
      </c>
      <c r="O143" s="258">
        <f t="shared" si="18"/>
        <v>13833</v>
      </c>
      <c r="Q143" s="29"/>
      <c r="R143" s="81"/>
      <c r="Z143" s="1"/>
    </row>
    <row r="144" spans="1:31" s="4" customFormat="1" x14ac:dyDescent="0.25">
      <c r="B144" s="241" t="s">
        <v>54</v>
      </c>
      <c r="C144" s="258">
        <v>45216</v>
      </c>
      <c r="D144" s="258">
        <v>29086</v>
      </c>
      <c r="E144" s="258">
        <v>33671</v>
      </c>
      <c r="F144" s="258">
        <v>29209</v>
      </c>
      <c r="G144" s="264">
        <f t="shared" si="12"/>
        <v>-0.13251759674497343</v>
      </c>
      <c r="H144" s="271">
        <f t="shared" si="13"/>
        <v>-4462</v>
      </c>
      <c r="I144" s="266">
        <f t="shared" si="14"/>
        <v>2.7580795328573021E-2</v>
      </c>
      <c r="J144" s="258">
        <v>32990</v>
      </c>
      <c r="K144" s="266">
        <f t="shared" si="14"/>
        <v>-0.27352418316679949</v>
      </c>
      <c r="L144" s="266">
        <f t="shared" si="15"/>
        <v>0.12944640350576875</v>
      </c>
      <c r="M144" s="265">
        <f t="shared" si="16"/>
        <v>3781</v>
      </c>
      <c r="N144" s="264">
        <f t="shared" si="17"/>
        <v>-0.27039101203113947</v>
      </c>
      <c r="O144" s="258">
        <f t="shared" si="18"/>
        <v>-12226</v>
      </c>
      <c r="Q144" s="29"/>
      <c r="R144" s="81"/>
      <c r="Z144" s="1"/>
    </row>
    <row r="145" spans="2:31" s="4" customFormat="1" x14ac:dyDescent="0.25">
      <c r="B145" s="241" t="s">
        <v>49</v>
      </c>
      <c r="C145" s="258">
        <v>26311</v>
      </c>
      <c r="D145" s="258">
        <v>32375</v>
      </c>
      <c r="E145" s="258">
        <v>43847</v>
      </c>
      <c r="F145" s="258">
        <v>61312</v>
      </c>
      <c r="G145" s="264">
        <f t="shared" si="12"/>
        <v>0.39831687458663079</v>
      </c>
      <c r="H145" s="271">
        <f t="shared" si="13"/>
        <v>17465</v>
      </c>
      <c r="I145" s="266">
        <f t="shared" si="14"/>
        <v>5.7894269683504022E-2</v>
      </c>
      <c r="J145" s="258">
        <v>42953</v>
      </c>
      <c r="K145" s="270">
        <f t="shared" si="14"/>
        <v>1.0706185251026787</v>
      </c>
      <c r="L145" s="266">
        <f t="shared" si="15"/>
        <v>-0.29943567327766174</v>
      </c>
      <c r="M145" s="265">
        <f t="shared" si="16"/>
        <v>-18359</v>
      </c>
      <c r="N145" s="264">
        <f t="shared" si="17"/>
        <v>0.63251111702329821</v>
      </c>
      <c r="O145" s="258">
        <f t="shared" si="18"/>
        <v>16642</v>
      </c>
      <c r="Q145" s="29"/>
      <c r="R145" s="81"/>
      <c r="Z145" s="1"/>
    </row>
    <row r="146" spans="2:31" s="4" customFormat="1" x14ac:dyDescent="0.25">
      <c r="B146" s="241" t="s">
        <v>205</v>
      </c>
      <c r="C146" s="258">
        <f>C136-SUM(C137:C145)</f>
        <v>40392</v>
      </c>
      <c r="D146" s="258">
        <f>D136-SUM(D137:D145)</f>
        <v>57756</v>
      </c>
      <c r="E146" s="258">
        <f>E136-SUM(E137:E145)</f>
        <v>59804</v>
      </c>
      <c r="F146" s="258">
        <f>F136-SUM(F137:F145)</f>
        <v>55988</v>
      </c>
      <c r="G146" s="264">
        <f t="shared" si="12"/>
        <v>-6.3808440906962693E-2</v>
      </c>
      <c r="H146" s="271">
        <f t="shared" si="13"/>
        <v>-3816</v>
      </c>
      <c r="I146" s="266">
        <f t="shared" si="14"/>
        <v>5.2867046761482635E-2</v>
      </c>
      <c r="J146" s="258">
        <f>J136-SUM(J137:J145)</f>
        <v>51683</v>
      </c>
      <c r="K146" s="266">
        <f t="shared" si="14"/>
        <v>-0.23392386440262367</v>
      </c>
      <c r="L146" s="266">
        <f t="shared" si="15"/>
        <v>-7.689147674501684E-2</v>
      </c>
      <c r="M146" s="265">
        <f t="shared" si="16"/>
        <v>-4305</v>
      </c>
      <c r="N146" s="264">
        <f t="shared" si="17"/>
        <v>0.27953555159437515</v>
      </c>
      <c r="O146" s="258">
        <f t="shared" si="18"/>
        <v>11291</v>
      </c>
      <c r="Q146" s="29"/>
      <c r="R146" s="81"/>
      <c r="Z146" s="1"/>
    </row>
    <row r="147" spans="2:31" s="4" customFormat="1" ht="7.5" customHeight="1" x14ac:dyDescent="0.25"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Z147" s="1" t="s">
        <v>181</v>
      </c>
    </row>
    <row r="148" spans="2:31" s="4" customFormat="1" x14ac:dyDescent="0.25">
      <c r="B148" s="171" t="s">
        <v>182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183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819F4-2515-4A78-899C-1974BF74CE9B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206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207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4"/>
      <c r="B6" s="230" t="s">
        <v>204</v>
      </c>
      <c r="C6" s="249">
        <v>59393</v>
      </c>
      <c r="D6" s="249">
        <v>196651</v>
      </c>
      <c r="E6" s="249">
        <v>222242</v>
      </c>
      <c r="F6" s="250">
        <f>E6/$E$6</f>
        <v>1</v>
      </c>
      <c r="G6" s="249">
        <v>228121</v>
      </c>
      <c r="H6" s="250">
        <f>G6/E6-1</f>
        <v>2.6453145670035427E-2</v>
      </c>
      <c r="I6" s="249">
        <f>G6-E6</f>
        <v>5879</v>
      </c>
      <c r="J6" s="250">
        <f>G6/$G$6</f>
        <v>1</v>
      </c>
      <c r="K6" s="249">
        <v>237548</v>
      </c>
      <c r="L6" s="250">
        <f>K6/G6-1</f>
        <v>4.1324560211466688E-2</v>
      </c>
      <c r="M6" s="249">
        <f>K6-G6</f>
        <v>9427</v>
      </c>
      <c r="N6" s="250">
        <f>K6/$K$6</f>
        <v>1</v>
      </c>
      <c r="O6" s="249">
        <v>227475</v>
      </c>
      <c r="P6" s="250">
        <f>O6/K6-1</f>
        <v>-4.2404061494939915E-2</v>
      </c>
      <c r="Q6" s="249">
        <f>O6-K6</f>
        <v>-10073</v>
      </c>
      <c r="R6" s="250">
        <f>IFERROR(O6/C6-1,"-")</f>
        <v>2.8299968009698113</v>
      </c>
      <c r="S6" s="249">
        <f>O6-C6</f>
        <v>168082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B7" s="241" t="s">
        <v>46</v>
      </c>
      <c r="C7" s="258">
        <v>23249</v>
      </c>
      <c r="D7" s="258">
        <v>35485</v>
      </c>
      <c r="E7" s="258">
        <v>32677</v>
      </c>
      <c r="F7" s="264">
        <f t="shared" ref="F7:F16" si="0">E7/$E$6</f>
        <v>0.14703341402615167</v>
      </c>
      <c r="G7" s="258">
        <v>31243</v>
      </c>
      <c r="H7" s="266">
        <f>G7/E7-1</f>
        <v>-4.388407748569334E-2</v>
      </c>
      <c r="I7" s="265">
        <f>G7-E7</f>
        <v>-1434</v>
      </c>
      <c r="J7" s="264">
        <f>G7/$G$6</f>
        <v>0.13695801789401238</v>
      </c>
      <c r="K7" s="258">
        <v>27512</v>
      </c>
      <c r="L7" s="266">
        <f>K7/G7-1</f>
        <v>-0.11941874979995515</v>
      </c>
      <c r="M7" s="265">
        <f>K7-G7</f>
        <v>-3731</v>
      </c>
      <c r="N7" s="264">
        <f>K7/$K$6</f>
        <v>0.11581659285702257</v>
      </c>
      <c r="O7" s="258">
        <v>25494</v>
      </c>
      <c r="P7" s="266">
        <f>O7/K7-1</f>
        <v>-7.3349810991567344E-2</v>
      </c>
      <c r="Q7" s="265">
        <f>O7-K7</f>
        <v>-2018</v>
      </c>
      <c r="R7" s="266">
        <f t="shared" ref="R7:R16" si="1">IFERROR(O7/C7-1,"-")</f>
        <v>9.6563293044862109E-2</v>
      </c>
      <c r="S7" s="265">
        <f t="shared" ref="S7:S16" si="2">O7-C7</f>
        <v>2245</v>
      </c>
      <c r="T7" s="264">
        <f>O7/$O$6</f>
        <v>0.11207385426969997</v>
      </c>
      <c r="V7" s="29"/>
      <c r="W7" s="81"/>
      <c r="AE7" s="1" t="s">
        <v>176</v>
      </c>
    </row>
    <row r="8" spans="1:31" s="4" customFormat="1" x14ac:dyDescent="0.25">
      <c r="B8" s="241" t="s">
        <v>47</v>
      </c>
      <c r="C8" s="258">
        <v>3806</v>
      </c>
      <c r="D8" s="258">
        <v>23004</v>
      </c>
      <c r="E8" s="258">
        <v>22463</v>
      </c>
      <c r="F8" s="264">
        <f t="shared" si="0"/>
        <v>0.10107450436911115</v>
      </c>
      <c r="G8" s="258">
        <v>20968</v>
      </c>
      <c r="H8" s="266">
        <f t="shared" ref="H8:H16" si="3">G8/E8-1</f>
        <v>-6.6553888616836532E-2</v>
      </c>
      <c r="I8" s="265">
        <f t="shared" ref="I8:I16" si="4">G8-E8</f>
        <v>-1495</v>
      </c>
      <c r="J8" s="264">
        <f t="shared" ref="J8:J16" si="5">G8/$G$6</f>
        <v>9.1916132228071948E-2</v>
      </c>
      <c r="K8" s="258">
        <v>23308</v>
      </c>
      <c r="L8" s="266">
        <f t="shared" ref="L8:L16" si="6">K8/G8-1</f>
        <v>0.11159862647844343</v>
      </c>
      <c r="M8" s="265">
        <f t="shared" ref="M8:M16" si="7">K8-G8</f>
        <v>2340</v>
      </c>
      <c r="N8" s="264">
        <f t="shared" ref="N8:N16" si="8">K8/$K$6</f>
        <v>9.8119116978463303E-2</v>
      </c>
      <c r="O8" s="258">
        <v>23867</v>
      </c>
      <c r="P8" s="266">
        <f t="shared" ref="P8:P16" si="9">O8/K8-1</f>
        <v>2.3983181740174997E-2</v>
      </c>
      <c r="Q8" s="265">
        <f t="shared" ref="Q8:Q16" si="10">O8-K8</f>
        <v>559</v>
      </c>
      <c r="R8" s="266">
        <f t="shared" si="1"/>
        <v>5.2708880714661062</v>
      </c>
      <c r="S8" s="265">
        <f t="shared" si="2"/>
        <v>20061</v>
      </c>
      <c r="T8" s="264">
        <f t="shared" ref="T8:T16" si="11">O8/$O$6</f>
        <v>0.10492141993625673</v>
      </c>
      <c r="V8" s="29"/>
      <c r="W8" s="81"/>
      <c r="AE8" s="1"/>
    </row>
    <row r="9" spans="1:31" s="4" customFormat="1" x14ac:dyDescent="0.25">
      <c r="B9" s="241" t="s">
        <v>48</v>
      </c>
      <c r="C9" s="258">
        <v>478</v>
      </c>
      <c r="D9" s="258">
        <v>1003</v>
      </c>
      <c r="E9" s="258">
        <v>2724</v>
      </c>
      <c r="F9" s="259">
        <f t="shared" si="0"/>
        <v>1.2256909135086978E-2</v>
      </c>
      <c r="G9" s="258">
        <v>2216</v>
      </c>
      <c r="H9" s="270">
        <f t="shared" si="3"/>
        <v>-0.18649045521292218</v>
      </c>
      <c r="I9" s="261">
        <f t="shared" si="4"/>
        <v>-508</v>
      </c>
      <c r="J9" s="259">
        <f t="shared" si="5"/>
        <v>9.7141429329171795E-3</v>
      </c>
      <c r="K9" s="258">
        <v>1296</v>
      </c>
      <c r="L9" s="266">
        <f t="shared" si="6"/>
        <v>-0.41516245487364623</v>
      </c>
      <c r="M9" s="265">
        <f t="shared" si="7"/>
        <v>-920</v>
      </c>
      <c r="N9" s="264">
        <f t="shared" si="8"/>
        <v>5.4557394716015289E-3</v>
      </c>
      <c r="O9" s="258">
        <v>3765</v>
      </c>
      <c r="P9" s="266">
        <f t="shared" si="9"/>
        <v>1.9050925925925926</v>
      </c>
      <c r="Q9" s="265">
        <f t="shared" si="10"/>
        <v>2469</v>
      </c>
      <c r="R9" s="266">
        <f t="shared" si="1"/>
        <v>6.8765690376569042</v>
      </c>
      <c r="S9" s="265">
        <f t="shared" si="2"/>
        <v>3287</v>
      </c>
      <c r="T9" s="264">
        <f t="shared" si="11"/>
        <v>1.6551269370260469E-2</v>
      </c>
      <c r="V9" s="29"/>
      <c r="W9" s="81"/>
      <c r="AE9" s="1"/>
    </row>
    <row r="10" spans="1:31" s="4" customFormat="1" x14ac:dyDescent="0.25">
      <c r="B10" s="241" t="s">
        <v>50</v>
      </c>
      <c r="C10" s="258">
        <v>11597</v>
      </c>
      <c r="D10" s="258">
        <v>82138</v>
      </c>
      <c r="E10" s="258">
        <v>93908</v>
      </c>
      <c r="F10" s="264">
        <f t="shared" si="0"/>
        <v>0.4225483931930058</v>
      </c>
      <c r="G10" s="258">
        <v>97499</v>
      </c>
      <c r="H10" s="266">
        <f t="shared" si="3"/>
        <v>3.8239553605656562E-2</v>
      </c>
      <c r="I10" s="265">
        <f t="shared" si="4"/>
        <v>3591</v>
      </c>
      <c r="J10" s="264">
        <f t="shared" si="5"/>
        <v>0.42740037085581772</v>
      </c>
      <c r="K10" s="258">
        <v>108590</v>
      </c>
      <c r="L10" s="266">
        <f t="shared" si="6"/>
        <v>0.11375501287192691</v>
      </c>
      <c r="M10" s="265">
        <f t="shared" si="7"/>
        <v>11091</v>
      </c>
      <c r="N10" s="264">
        <f t="shared" si="8"/>
        <v>0.45712866452253859</v>
      </c>
      <c r="O10" s="258">
        <v>99707</v>
      </c>
      <c r="P10" s="266">
        <f t="shared" si="9"/>
        <v>-8.1803112625471908E-2</v>
      </c>
      <c r="Q10" s="265">
        <f t="shared" si="10"/>
        <v>-8883</v>
      </c>
      <c r="R10" s="266">
        <f t="shared" si="1"/>
        <v>7.5976545658359917</v>
      </c>
      <c r="S10" s="265">
        <f t="shared" si="2"/>
        <v>88110</v>
      </c>
      <c r="T10" s="264">
        <f>O10/$O$6</f>
        <v>0.43832069458182216</v>
      </c>
      <c r="V10" s="29"/>
      <c r="W10" s="81"/>
      <c r="AE10" s="1"/>
    </row>
    <row r="11" spans="1:31" s="4" customFormat="1" x14ac:dyDescent="0.25">
      <c r="B11" s="241" t="s">
        <v>52</v>
      </c>
      <c r="C11" s="258">
        <v>898</v>
      </c>
      <c r="D11" s="258">
        <v>8596</v>
      </c>
      <c r="E11" s="258">
        <v>11298</v>
      </c>
      <c r="F11" s="259">
        <f t="shared" si="0"/>
        <v>5.0836475553675722E-2</v>
      </c>
      <c r="G11" s="258">
        <v>12797</v>
      </c>
      <c r="H11" s="270">
        <f t="shared" si="3"/>
        <v>0.13267835015046914</v>
      </c>
      <c r="I11" s="261">
        <f t="shared" si="4"/>
        <v>1499</v>
      </c>
      <c r="J11" s="259">
        <f t="shared" si="5"/>
        <v>5.6097421982193661E-2</v>
      </c>
      <c r="K11" s="258">
        <v>13166</v>
      </c>
      <c r="L11" s="266">
        <f t="shared" si="6"/>
        <v>2.8834883175744341E-2</v>
      </c>
      <c r="M11" s="265">
        <f t="shared" si="7"/>
        <v>369</v>
      </c>
      <c r="N11" s="264">
        <f t="shared" si="8"/>
        <v>5.5424587872766766E-2</v>
      </c>
      <c r="O11" s="258">
        <v>6699</v>
      </c>
      <c r="P11" s="266">
        <f t="shared" si="9"/>
        <v>-0.49118942731277537</v>
      </c>
      <c r="Q11" s="265">
        <f t="shared" si="10"/>
        <v>-6467</v>
      </c>
      <c r="R11" s="266">
        <f t="shared" si="1"/>
        <v>6.4599109131403116</v>
      </c>
      <c r="S11" s="265">
        <f t="shared" si="2"/>
        <v>5801</v>
      </c>
      <c r="T11" s="264">
        <f t="shared" si="11"/>
        <v>2.9449390042861852E-2</v>
      </c>
      <c r="V11" s="29"/>
      <c r="W11" s="81"/>
      <c r="AE11" s="1"/>
    </row>
    <row r="12" spans="1:31" s="4" customFormat="1" x14ac:dyDescent="0.25">
      <c r="B12" s="241" t="s">
        <v>53</v>
      </c>
      <c r="C12" s="258">
        <v>13394</v>
      </c>
      <c r="D12" s="258">
        <v>25860</v>
      </c>
      <c r="E12" s="258">
        <v>34187</v>
      </c>
      <c r="F12" s="264">
        <f t="shared" si="0"/>
        <v>0.15382780932497009</v>
      </c>
      <c r="G12" s="258">
        <v>34313</v>
      </c>
      <c r="H12" s="266">
        <f t="shared" si="3"/>
        <v>3.6856114897476644E-3</v>
      </c>
      <c r="I12" s="265">
        <f t="shared" si="4"/>
        <v>126</v>
      </c>
      <c r="J12" s="264">
        <f t="shared" si="5"/>
        <v>0.1504157881124491</v>
      </c>
      <c r="K12" s="258">
        <v>35908</v>
      </c>
      <c r="L12" s="266">
        <f t="shared" si="6"/>
        <v>4.6483839944044592E-2</v>
      </c>
      <c r="M12" s="265">
        <f t="shared" si="7"/>
        <v>1595</v>
      </c>
      <c r="N12" s="264">
        <f t="shared" si="8"/>
        <v>0.1511610285079226</v>
      </c>
      <c r="O12" s="258">
        <v>38285</v>
      </c>
      <c r="P12" s="266">
        <f t="shared" si="9"/>
        <v>6.6196947755374769E-2</v>
      </c>
      <c r="Q12" s="265">
        <f t="shared" si="10"/>
        <v>2377</v>
      </c>
      <c r="R12" s="266">
        <f t="shared" si="1"/>
        <v>1.8583694191428997</v>
      </c>
      <c r="S12" s="265">
        <f t="shared" si="2"/>
        <v>24891</v>
      </c>
      <c r="T12" s="264">
        <f t="shared" si="11"/>
        <v>0.16830420925376416</v>
      </c>
      <c r="V12" s="29"/>
      <c r="W12" s="81"/>
      <c r="AE12" s="1"/>
    </row>
    <row r="13" spans="1:31" s="4" customFormat="1" x14ac:dyDescent="0.25">
      <c r="B13" s="241" t="s">
        <v>51</v>
      </c>
      <c r="C13" s="258">
        <v>2350</v>
      </c>
      <c r="D13" s="258">
        <v>6154</v>
      </c>
      <c r="E13" s="258">
        <v>11499</v>
      </c>
      <c r="F13" s="259">
        <f t="shared" si="0"/>
        <v>5.1740895060339631E-2</v>
      </c>
      <c r="G13" s="258">
        <v>9940</v>
      </c>
      <c r="H13" s="270">
        <f t="shared" si="3"/>
        <v>-0.1355770066962344</v>
      </c>
      <c r="I13" s="261">
        <f t="shared" si="4"/>
        <v>-1559</v>
      </c>
      <c r="J13" s="259">
        <f t="shared" si="5"/>
        <v>4.3573366765883019E-2</v>
      </c>
      <c r="K13" s="258">
        <v>9155</v>
      </c>
      <c r="L13" s="266">
        <f t="shared" si="6"/>
        <v>-7.8973843058350091E-2</v>
      </c>
      <c r="M13" s="265">
        <f t="shared" si="7"/>
        <v>-785</v>
      </c>
      <c r="N13" s="264">
        <f t="shared" si="8"/>
        <v>3.853957936922222E-2</v>
      </c>
      <c r="O13" s="258">
        <v>8911</v>
      </c>
      <c r="P13" s="266">
        <f t="shared" si="9"/>
        <v>-2.6652102676133271E-2</v>
      </c>
      <c r="Q13" s="265">
        <f t="shared" si="10"/>
        <v>-244</v>
      </c>
      <c r="R13" s="266">
        <f t="shared" si="1"/>
        <v>2.7919148936170215</v>
      </c>
      <c r="S13" s="265">
        <f t="shared" si="2"/>
        <v>6561</v>
      </c>
      <c r="T13" s="264">
        <f t="shared" si="11"/>
        <v>3.9173535553357515E-2</v>
      </c>
      <c r="V13" s="29"/>
      <c r="W13" s="81"/>
      <c r="AE13" s="1"/>
    </row>
    <row r="14" spans="1:31" s="4" customFormat="1" x14ac:dyDescent="0.25">
      <c r="B14" s="241" t="s">
        <v>54</v>
      </c>
      <c r="C14" s="258">
        <v>2208</v>
      </c>
      <c r="D14" s="258">
        <v>2888</v>
      </c>
      <c r="E14" s="258">
        <v>3665</v>
      </c>
      <c r="F14" s="264">
        <f t="shared" si="0"/>
        <v>1.6491032298125468E-2</v>
      </c>
      <c r="G14" s="258">
        <v>3073</v>
      </c>
      <c r="H14" s="266">
        <f t="shared" si="3"/>
        <v>-0.16152796725784446</v>
      </c>
      <c r="I14" s="265">
        <f t="shared" si="4"/>
        <v>-592</v>
      </c>
      <c r="J14" s="264">
        <f t="shared" si="5"/>
        <v>1.3470921133959609E-2</v>
      </c>
      <c r="K14" s="258">
        <v>3545</v>
      </c>
      <c r="L14" s="266">
        <f t="shared" si="6"/>
        <v>0.15359583468922877</v>
      </c>
      <c r="M14" s="265">
        <f t="shared" si="7"/>
        <v>472</v>
      </c>
      <c r="N14" s="264">
        <f t="shared" si="8"/>
        <v>1.4923299712058195E-2</v>
      </c>
      <c r="O14" s="258">
        <v>4503</v>
      </c>
      <c r="P14" s="266">
        <f t="shared" si="9"/>
        <v>0.2702397743300422</v>
      </c>
      <c r="Q14" s="265">
        <f t="shared" si="10"/>
        <v>958</v>
      </c>
      <c r="R14" s="266">
        <f t="shared" si="1"/>
        <v>1.0394021739130435</v>
      </c>
      <c r="S14" s="265">
        <f t="shared" si="2"/>
        <v>2295</v>
      </c>
      <c r="T14" s="264">
        <f t="shared" si="11"/>
        <v>1.9795581932080447E-2</v>
      </c>
      <c r="V14" s="29"/>
      <c r="W14" s="81"/>
      <c r="AE14" s="1"/>
    </row>
    <row r="15" spans="1:31" s="4" customFormat="1" x14ac:dyDescent="0.25">
      <c r="B15" s="241" t="s">
        <v>49</v>
      </c>
      <c r="C15" s="258">
        <v>154</v>
      </c>
      <c r="D15" s="258">
        <v>3868</v>
      </c>
      <c r="E15" s="258">
        <v>2605</v>
      </c>
      <c r="F15" s="259">
        <f t="shared" si="0"/>
        <v>1.1721456790345659E-2</v>
      </c>
      <c r="G15" s="258">
        <v>9404</v>
      </c>
      <c r="H15" s="270">
        <f t="shared" si="3"/>
        <v>2.6099808061420346</v>
      </c>
      <c r="I15" s="261">
        <f t="shared" si="4"/>
        <v>6799</v>
      </c>
      <c r="J15" s="259">
        <f t="shared" si="5"/>
        <v>4.1223736525791137E-2</v>
      </c>
      <c r="K15" s="258">
        <v>8323</v>
      </c>
      <c r="L15" s="266">
        <f t="shared" si="6"/>
        <v>-0.11495108464483195</v>
      </c>
      <c r="M15" s="265">
        <f t="shared" si="7"/>
        <v>-1081</v>
      </c>
      <c r="N15" s="264">
        <f t="shared" si="8"/>
        <v>3.503712933807062E-2</v>
      </c>
      <c r="O15" s="258">
        <v>8301</v>
      </c>
      <c r="P15" s="266">
        <f t="shared" si="9"/>
        <v>-2.6432776643037226E-3</v>
      </c>
      <c r="Q15" s="265">
        <f t="shared" si="10"/>
        <v>-22</v>
      </c>
      <c r="R15" s="266">
        <f t="shared" si="1"/>
        <v>52.902597402597401</v>
      </c>
      <c r="S15" s="265">
        <f t="shared" si="2"/>
        <v>8147</v>
      </c>
      <c r="T15" s="264">
        <f t="shared" si="11"/>
        <v>3.6491922189251569E-2</v>
      </c>
      <c r="V15" s="29"/>
      <c r="W15" s="81"/>
      <c r="AE15" s="1"/>
    </row>
    <row r="16" spans="1:31" s="4" customFormat="1" x14ac:dyDescent="0.25">
      <c r="B16" s="241" t="s">
        <v>205</v>
      </c>
      <c r="C16" s="258">
        <f>C6-SUM(C7:C15)</f>
        <v>1259</v>
      </c>
      <c r="D16" s="258">
        <f>D6-SUM(D7:D15)</f>
        <v>7655</v>
      </c>
      <c r="E16" s="258">
        <f>E6-SUM(E7:E15)</f>
        <v>7216</v>
      </c>
      <c r="F16" s="264">
        <f t="shared" si="0"/>
        <v>3.2469110249187826E-2</v>
      </c>
      <c r="G16" s="258">
        <f>G6-SUM(G7:G15)</f>
        <v>6668</v>
      </c>
      <c r="H16" s="266">
        <f t="shared" si="3"/>
        <v>-7.5942350332594222E-2</v>
      </c>
      <c r="I16" s="265">
        <f t="shared" si="4"/>
        <v>-548</v>
      </c>
      <c r="J16" s="264">
        <f t="shared" si="5"/>
        <v>2.923010156890422E-2</v>
      </c>
      <c r="K16" s="258">
        <f>K6-SUM(K7:K15)</f>
        <v>6745</v>
      </c>
      <c r="L16" s="266">
        <f t="shared" si="6"/>
        <v>1.1547690461907623E-2</v>
      </c>
      <c r="M16" s="265">
        <f t="shared" si="7"/>
        <v>77</v>
      </c>
      <c r="N16" s="264">
        <f t="shared" si="8"/>
        <v>2.8394261370333573E-2</v>
      </c>
      <c r="O16" s="258">
        <f>O6-SUM(O7:O15)</f>
        <v>7943</v>
      </c>
      <c r="P16" s="266">
        <f t="shared" si="9"/>
        <v>0.17761304670126021</v>
      </c>
      <c r="Q16" s="265">
        <f t="shared" si="10"/>
        <v>1198</v>
      </c>
      <c r="R16" s="266">
        <f t="shared" si="1"/>
        <v>5.3089753772835584</v>
      </c>
      <c r="S16" s="265">
        <f t="shared" si="2"/>
        <v>6684</v>
      </c>
      <c r="T16" s="264">
        <f t="shared" si="11"/>
        <v>3.4918122870645128E-2</v>
      </c>
      <c r="V16" s="29"/>
      <c r="W16" s="81"/>
      <c r="AE16" s="1"/>
    </row>
    <row r="17" spans="2:31" s="4" customFormat="1" ht="7.5" customHeight="1" x14ac:dyDescent="0.25"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AE17" s="1" t="s">
        <v>181</v>
      </c>
    </row>
    <row r="18" spans="2:31" s="4" customFormat="1" x14ac:dyDescent="0.25">
      <c r="B18" s="171" t="s">
        <v>182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183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6" t="s">
        <v>184</v>
      </c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185</v>
      </c>
      <c r="O44" s="14">
        <v>2021</v>
      </c>
      <c r="P44" s="14" t="s">
        <v>185</v>
      </c>
      <c r="Q44" s="14" t="s">
        <v>186</v>
      </c>
      <c r="R44" s="14" t="s">
        <v>187</v>
      </c>
      <c r="S44" s="14" t="s">
        <v>188</v>
      </c>
      <c r="T44" s="89"/>
      <c r="AE44" s="1"/>
    </row>
    <row r="45" spans="2:31" s="4" customFormat="1" ht="18.75" hidden="1" x14ac:dyDescent="0.3">
      <c r="B45" s="230" t="s">
        <v>172</v>
      </c>
      <c r="C45" s="231"/>
      <c r="D45" s="231"/>
      <c r="E45" s="231"/>
      <c r="F45" s="231"/>
      <c r="G45" s="231"/>
      <c r="H45" s="231"/>
      <c r="I45" s="231"/>
      <c r="J45" s="231"/>
      <c r="K45" s="231">
        <v>1824653</v>
      </c>
      <c r="L45" s="231"/>
      <c r="M45" s="231"/>
      <c r="N45" s="232"/>
      <c r="O45" s="231">
        <v>2354005</v>
      </c>
      <c r="P45" s="232"/>
      <c r="Q45" s="232">
        <v>1</v>
      </c>
      <c r="R45" s="232">
        <v>0.2901110512519367</v>
      </c>
      <c r="S45" s="231">
        <v>529352</v>
      </c>
      <c r="T45" s="243"/>
      <c r="AE45" s="1"/>
    </row>
    <row r="46" spans="2:31" ht="18.75" hidden="1" x14ac:dyDescent="0.3">
      <c r="B46" s="230" t="s">
        <v>173</v>
      </c>
      <c r="C46" s="231"/>
      <c r="D46" s="231"/>
      <c r="E46" s="231"/>
      <c r="F46" s="231"/>
      <c r="G46" s="231"/>
      <c r="H46" s="231"/>
      <c r="I46" s="231"/>
      <c r="J46" s="231"/>
      <c r="K46" s="231">
        <v>603938</v>
      </c>
      <c r="L46" s="231"/>
      <c r="M46" s="231"/>
      <c r="N46" s="232">
        <v>1</v>
      </c>
      <c r="O46" s="231">
        <v>936181</v>
      </c>
      <c r="P46" s="232">
        <v>1</v>
      </c>
      <c r="Q46" s="232">
        <v>0.39769711619134201</v>
      </c>
      <c r="R46" s="232">
        <v>0.55012766211101138</v>
      </c>
      <c r="S46" s="231">
        <v>332243</v>
      </c>
      <c r="T46" s="243"/>
      <c r="AE46" s="1" t="s">
        <v>174</v>
      </c>
    </row>
    <row r="47" spans="2:31" ht="15.75" hidden="1" x14ac:dyDescent="0.25">
      <c r="B47" s="233" t="s">
        <v>105</v>
      </c>
      <c r="C47" s="234"/>
      <c r="D47" s="234"/>
      <c r="E47" s="234"/>
      <c r="F47" s="234"/>
      <c r="G47" s="234"/>
      <c r="H47" s="234"/>
      <c r="I47" s="234"/>
      <c r="J47" s="234"/>
      <c r="K47" s="234">
        <v>276550.36166633503</v>
      </c>
      <c r="L47" s="234"/>
      <c r="M47" s="234"/>
      <c r="N47" s="235">
        <v>0.45791184139155844</v>
      </c>
      <c r="O47" s="234">
        <v>430252.45635520399</v>
      </c>
      <c r="P47" s="235">
        <v>0.4595825554622493</v>
      </c>
      <c r="Q47" s="235">
        <v>0.18277465695918402</v>
      </c>
      <c r="R47" s="235">
        <v>0.55578337978930015</v>
      </c>
      <c r="S47" s="234">
        <v>153702.09468886897</v>
      </c>
      <c r="T47" s="244"/>
      <c r="AE47" s="1" t="s">
        <v>175</v>
      </c>
    </row>
    <row r="48" spans="2:31" s="4" customFormat="1" hidden="1" x14ac:dyDescent="0.25">
      <c r="B48" s="236" t="s">
        <v>108</v>
      </c>
      <c r="C48" s="237"/>
      <c r="D48" s="237"/>
      <c r="E48" s="237"/>
      <c r="F48" s="237"/>
      <c r="G48" s="237"/>
      <c r="H48" s="237"/>
      <c r="I48" s="237"/>
      <c r="J48" s="237"/>
      <c r="K48" s="237">
        <v>327387.63833385095</v>
      </c>
      <c r="L48" s="237"/>
      <c r="M48" s="237"/>
      <c r="N48" s="240">
        <v>0.54208815860874948</v>
      </c>
      <c r="O48" s="237">
        <v>505927.5436448183</v>
      </c>
      <c r="P48" s="240">
        <v>0.54041637636826456</v>
      </c>
      <c r="Q48" s="240">
        <v>0.21492203442423372</v>
      </c>
      <c r="R48" s="238">
        <v>0.54534711884540576</v>
      </c>
      <c r="S48" s="239">
        <v>178539.90531096736</v>
      </c>
      <c r="T48" s="246"/>
      <c r="AE48" s="1" t="s">
        <v>176</v>
      </c>
    </row>
    <row r="49" spans="2:31" s="4" customFormat="1" hidden="1" x14ac:dyDescent="0.25">
      <c r="B49" s="241" t="s">
        <v>177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178</v>
      </c>
    </row>
    <row r="50" spans="2:31" s="4" customFormat="1" hidden="1" x14ac:dyDescent="0.25">
      <c r="B50" s="241" t="s">
        <v>179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180</v>
      </c>
    </row>
    <row r="51" spans="2:31" s="4" customFormat="1" ht="7.5" hidden="1" customHeight="1" x14ac:dyDescent="0.25"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AE51" s="1" t="s">
        <v>181</v>
      </c>
    </row>
    <row r="52" spans="2:31" s="4" customFormat="1" hidden="1" x14ac:dyDescent="0.25">
      <c r="B52" s="275" t="s">
        <v>182</v>
      </c>
      <c r="C52" s="275"/>
      <c r="D52" s="275"/>
      <c r="E52" s="275"/>
      <c r="F52" s="275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49"/>
      <c r="AE52" s="1" t="s">
        <v>183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207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0" t="s">
        <v>204</v>
      </c>
      <c r="C136" s="234">
        <v>384253</v>
      </c>
      <c r="D136" s="234">
        <v>593573</v>
      </c>
      <c r="E136" s="234">
        <v>612402</v>
      </c>
      <c r="F136" s="234">
        <v>637010</v>
      </c>
      <c r="G136" s="235">
        <f>F136/E136-1</f>
        <v>4.0182755771535739E-2</v>
      </c>
      <c r="H136" s="234">
        <f>F136-E136</f>
        <v>24608</v>
      </c>
      <c r="I136" s="235">
        <f>F136/F$136</f>
        <v>1</v>
      </c>
      <c r="J136" s="234">
        <v>644247</v>
      </c>
      <c r="K136" s="235">
        <f>H136/H$136</f>
        <v>1</v>
      </c>
      <c r="L136" s="235">
        <f>J136/F136-1</f>
        <v>1.1360889154016451E-2</v>
      </c>
      <c r="M136" s="234">
        <f>J136-F136</f>
        <v>7237</v>
      </c>
      <c r="N136" s="235">
        <f>J136/C136-1</f>
        <v>0.6766219131665856</v>
      </c>
      <c r="O136" s="234">
        <f>J136-C136</f>
        <v>259994</v>
      </c>
      <c r="Q136" s="29"/>
      <c r="R136" s="81"/>
      <c r="Z136" s="1" t="s">
        <v>174</v>
      </c>
      <c r="AE136"/>
    </row>
    <row r="137" spans="1:31" s="4" customFormat="1" x14ac:dyDescent="0.25">
      <c r="B137" s="241" t="s">
        <v>46</v>
      </c>
      <c r="C137" s="258">
        <v>120918</v>
      </c>
      <c r="D137" s="258">
        <v>120397</v>
      </c>
      <c r="E137" s="258">
        <v>106339</v>
      </c>
      <c r="F137" s="258">
        <v>101169</v>
      </c>
      <c r="G137" s="264">
        <f t="shared" ref="G137:G146" si="12">F137/E137-1</f>
        <v>-4.8618098722011727E-2</v>
      </c>
      <c r="H137" s="271">
        <f t="shared" ref="H137:H146" si="13">F137-E137</f>
        <v>-5170</v>
      </c>
      <c r="I137" s="266">
        <f t="shared" ref="I137:K146" si="14">F137/F$136</f>
        <v>0.15881854288001759</v>
      </c>
      <c r="J137" s="258">
        <v>80536</v>
      </c>
      <c r="K137" s="266">
        <f t="shared" si="14"/>
        <v>-0.21009427828348504</v>
      </c>
      <c r="L137" s="266">
        <f t="shared" ref="L137:L146" si="15">J137/F137-1</f>
        <v>-0.2039458727475808</v>
      </c>
      <c r="M137" s="265">
        <f t="shared" ref="M137:M146" si="16">J137-F137</f>
        <v>-20633</v>
      </c>
      <c r="N137" s="264">
        <f t="shared" ref="N137:N145" si="17">J137/C137-1</f>
        <v>-0.33396185844952775</v>
      </c>
      <c r="O137" s="258">
        <f t="shared" ref="O137:O146" si="18">J137-C137</f>
        <v>-40382</v>
      </c>
      <c r="Q137" s="29"/>
      <c r="R137" s="81"/>
      <c r="Z137" s="1" t="s">
        <v>176</v>
      </c>
    </row>
    <row r="138" spans="1:31" s="4" customFormat="1" x14ac:dyDescent="0.25">
      <c r="B138" s="241" t="s">
        <v>47</v>
      </c>
      <c r="C138" s="258">
        <v>39986</v>
      </c>
      <c r="D138" s="258">
        <v>75857</v>
      </c>
      <c r="E138" s="258">
        <v>66877</v>
      </c>
      <c r="F138" s="258">
        <v>64410</v>
      </c>
      <c r="G138" s="264">
        <f t="shared" si="12"/>
        <v>-3.6888616415210018E-2</v>
      </c>
      <c r="H138" s="271">
        <f t="shared" si="13"/>
        <v>-2467</v>
      </c>
      <c r="I138" s="266">
        <f t="shared" si="14"/>
        <v>0.10111301235459412</v>
      </c>
      <c r="J138" s="258">
        <v>66849</v>
      </c>
      <c r="K138" s="266">
        <f t="shared" si="14"/>
        <v>-0.10025195058517555</v>
      </c>
      <c r="L138" s="266">
        <f t="shared" si="15"/>
        <v>3.7866790870982658E-2</v>
      </c>
      <c r="M138" s="265">
        <f t="shared" si="16"/>
        <v>2439</v>
      </c>
      <c r="N138" s="264">
        <f t="shared" si="17"/>
        <v>0.67181013354674146</v>
      </c>
      <c r="O138" s="258">
        <f t="shared" si="18"/>
        <v>26863</v>
      </c>
      <c r="Q138" s="29"/>
      <c r="R138" s="81"/>
      <c r="Z138" s="1"/>
    </row>
    <row r="139" spans="1:31" s="4" customFormat="1" x14ac:dyDescent="0.25">
      <c r="B139" s="241" t="s">
        <v>48</v>
      </c>
      <c r="C139" s="258">
        <v>2535</v>
      </c>
      <c r="D139" s="258">
        <v>3247</v>
      </c>
      <c r="E139" s="258">
        <v>5439</v>
      </c>
      <c r="F139" s="258">
        <v>4225</v>
      </c>
      <c r="G139" s="264">
        <f t="shared" si="12"/>
        <v>-0.22320279463136605</v>
      </c>
      <c r="H139" s="272">
        <f t="shared" si="13"/>
        <v>-1214</v>
      </c>
      <c r="I139" s="270">
        <f t="shared" si="14"/>
        <v>6.6325489395770865E-3</v>
      </c>
      <c r="J139" s="258">
        <v>4151</v>
      </c>
      <c r="K139" s="270">
        <f t="shared" si="14"/>
        <v>-4.9333550065019507E-2</v>
      </c>
      <c r="L139" s="266">
        <f t="shared" si="15"/>
        <v>-1.7514792899408271E-2</v>
      </c>
      <c r="M139" s="265">
        <f t="shared" si="16"/>
        <v>-74</v>
      </c>
      <c r="N139" s="264">
        <f t="shared" si="17"/>
        <v>0.63747534516765292</v>
      </c>
      <c r="O139" s="258">
        <f t="shared" si="18"/>
        <v>1616</v>
      </c>
      <c r="Q139" s="29"/>
      <c r="R139" s="81"/>
      <c r="Z139" s="1"/>
    </row>
    <row r="140" spans="1:31" s="4" customFormat="1" x14ac:dyDescent="0.25">
      <c r="B140" s="241" t="s">
        <v>50</v>
      </c>
      <c r="C140" s="258">
        <v>114704</v>
      </c>
      <c r="D140" s="258">
        <v>244952</v>
      </c>
      <c r="E140" s="258">
        <v>250432</v>
      </c>
      <c r="F140" s="258">
        <v>276037</v>
      </c>
      <c r="G140" s="264">
        <f t="shared" si="12"/>
        <v>0.10224332353692822</v>
      </c>
      <c r="H140" s="271">
        <f t="shared" si="13"/>
        <v>25605</v>
      </c>
      <c r="I140" s="266">
        <f t="shared" si="14"/>
        <v>0.43333228677728763</v>
      </c>
      <c r="J140" s="258">
        <v>294370</v>
      </c>
      <c r="K140" s="266">
        <f t="shared" si="14"/>
        <v>1.0405152795838752</v>
      </c>
      <c r="L140" s="266">
        <f t="shared" si="15"/>
        <v>6.6415009582048823E-2</v>
      </c>
      <c r="M140" s="265">
        <f t="shared" si="16"/>
        <v>18333</v>
      </c>
      <c r="N140" s="264">
        <f t="shared" si="17"/>
        <v>1.5663446784767752</v>
      </c>
      <c r="O140" s="258">
        <f t="shared" si="18"/>
        <v>179666</v>
      </c>
      <c r="Q140" s="29"/>
      <c r="R140" s="81"/>
      <c r="Z140" s="1"/>
    </row>
    <row r="141" spans="1:31" s="4" customFormat="1" x14ac:dyDescent="0.25">
      <c r="B141" s="241" t="s">
        <v>52</v>
      </c>
      <c r="C141" s="258">
        <v>20278</v>
      </c>
      <c r="D141" s="258">
        <v>32271</v>
      </c>
      <c r="E141" s="258">
        <v>36164</v>
      </c>
      <c r="F141" s="258">
        <v>33708</v>
      </c>
      <c r="G141" s="264">
        <f t="shared" si="12"/>
        <v>-6.791284149983412E-2</v>
      </c>
      <c r="H141" s="272">
        <f t="shared" si="13"/>
        <v>-2456</v>
      </c>
      <c r="I141" s="270">
        <f t="shared" si="14"/>
        <v>5.2915966782311107E-2</v>
      </c>
      <c r="J141" s="258">
        <v>31636</v>
      </c>
      <c r="K141" s="270">
        <f t="shared" si="14"/>
        <v>-9.9804941482444731E-2</v>
      </c>
      <c r="L141" s="266">
        <f t="shared" si="15"/>
        <v>-6.146908745698354E-2</v>
      </c>
      <c r="M141" s="265">
        <f t="shared" si="16"/>
        <v>-2072</v>
      </c>
      <c r="N141" s="264">
        <f t="shared" si="17"/>
        <v>0.56011440970509918</v>
      </c>
      <c r="O141" s="258">
        <f t="shared" si="18"/>
        <v>11358</v>
      </c>
      <c r="Q141" s="29"/>
      <c r="R141" s="81"/>
      <c r="Z141" s="1"/>
    </row>
    <row r="142" spans="1:31" s="4" customFormat="1" x14ac:dyDescent="0.25">
      <c r="B142" s="241" t="s">
        <v>53</v>
      </c>
      <c r="C142" s="258">
        <v>51310</v>
      </c>
      <c r="D142" s="258">
        <v>65021</v>
      </c>
      <c r="E142" s="258">
        <v>80189</v>
      </c>
      <c r="F142" s="258">
        <v>80800</v>
      </c>
      <c r="G142" s="264">
        <f t="shared" si="12"/>
        <v>7.6194989337690089E-3</v>
      </c>
      <c r="H142" s="271">
        <f t="shared" si="13"/>
        <v>611</v>
      </c>
      <c r="I142" s="266">
        <f t="shared" si="14"/>
        <v>0.1268425927379476</v>
      </c>
      <c r="J142" s="258">
        <v>84941</v>
      </c>
      <c r="K142" s="266">
        <f t="shared" si="14"/>
        <v>2.4829323797139143E-2</v>
      </c>
      <c r="L142" s="266">
        <f t="shared" si="15"/>
        <v>5.1250000000000018E-2</v>
      </c>
      <c r="M142" s="265">
        <f t="shared" si="16"/>
        <v>4141</v>
      </c>
      <c r="N142" s="264">
        <f t="shared" si="17"/>
        <v>0.65544728123172868</v>
      </c>
      <c r="O142" s="258">
        <f t="shared" si="18"/>
        <v>33631</v>
      </c>
      <c r="Q142" s="29"/>
      <c r="R142" s="81"/>
      <c r="Z142" s="1"/>
    </row>
    <row r="143" spans="1:31" s="4" customFormat="1" x14ac:dyDescent="0.25">
      <c r="B143" s="241" t="s">
        <v>51</v>
      </c>
      <c r="C143" s="258">
        <v>10731</v>
      </c>
      <c r="D143" s="258">
        <v>17520</v>
      </c>
      <c r="E143" s="258">
        <v>25698</v>
      </c>
      <c r="F143" s="258">
        <v>23944</v>
      </c>
      <c r="G143" s="264">
        <f t="shared" si="12"/>
        <v>-6.8254338859055186E-2</v>
      </c>
      <c r="H143" s="272">
        <f t="shared" si="13"/>
        <v>-1754</v>
      </c>
      <c r="I143" s="270">
        <f t="shared" si="14"/>
        <v>3.758810693709675E-2</v>
      </c>
      <c r="J143" s="258">
        <v>21878</v>
      </c>
      <c r="K143" s="270">
        <f t="shared" si="14"/>
        <v>-7.1277633289987E-2</v>
      </c>
      <c r="L143" s="266">
        <f t="shared" si="15"/>
        <v>-8.6284664216505158E-2</v>
      </c>
      <c r="M143" s="265">
        <f t="shared" si="16"/>
        <v>-2066</v>
      </c>
      <c r="N143" s="264">
        <f t="shared" si="17"/>
        <v>1.0387661914080701</v>
      </c>
      <c r="O143" s="258">
        <f t="shared" si="18"/>
        <v>11147</v>
      </c>
      <c r="Q143" s="29"/>
      <c r="R143" s="81"/>
      <c r="Z143" s="1"/>
    </row>
    <row r="144" spans="1:31" s="4" customFormat="1" x14ac:dyDescent="0.25">
      <c r="B144" s="241" t="s">
        <v>54</v>
      </c>
      <c r="C144" s="258">
        <v>11021</v>
      </c>
      <c r="D144" s="258">
        <v>9118</v>
      </c>
      <c r="E144" s="258">
        <v>11319</v>
      </c>
      <c r="F144" s="258">
        <v>10833</v>
      </c>
      <c r="G144" s="264">
        <f t="shared" si="12"/>
        <v>-4.2936655181553096E-2</v>
      </c>
      <c r="H144" s="271">
        <f t="shared" si="13"/>
        <v>-486</v>
      </c>
      <c r="I144" s="266">
        <f t="shared" si="14"/>
        <v>1.7006012464482505E-2</v>
      </c>
      <c r="J144" s="258">
        <v>13384</v>
      </c>
      <c r="K144" s="266">
        <f t="shared" si="14"/>
        <v>-1.9749674902470742E-2</v>
      </c>
      <c r="L144" s="266">
        <f t="shared" si="15"/>
        <v>0.23548416874365374</v>
      </c>
      <c r="M144" s="265">
        <f t="shared" si="16"/>
        <v>2551</v>
      </c>
      <c r="N144" s="264">
        <f t="shared" si="17"/>
        <v>0.21440885582070601</v>
      </c>
      <c r="O144" s="258">
        <f t="shared" si="18"/>
        <v>2363</v>
      </c>
      <c r="Q144" s="29"/>
      <c r="R144" s="81"/>
      <c r="Z144" s="1"/>
    </row>
    <row r="145" spans="2:31" s="4" customFormat="1" x14ac:dyDescent="0.25">
      <c r="B145" s="241" t="s">
        <v>49</v>
      </c>
      <c r="C145" s="258">
        <v>4744</v>
      </c>
      <c r="D145" s="258">
        <v>9037</v>
      </c>
      <c r="E145" s="258">
        <v>14448</v>
      </c>
      <c r="F145" s="258">
        <v>23750</v>
      </c>
      <c r="G145" s="264">
        <f t="shared" si="12"/>
        <v>0.64382613510520481</v>
      </c>
      <c r="H145" s="272">
        <f t="shared" si="13"/>
        <v>9302</v>
      </c>
      <c r="I145" s="270">
        <f t="shared" si="14"/>
        <v>3.7283559127800195E-2</v>
      </c>
      <c r="J145" s="258">
        <v>26454</v>
      </c>
      <c r="K145" s="270">
        <f t="shared" si="14"/>
        <v>0.37800715214564368</v>
      </c>
      <c r="L145" s="266">
        <f t="shared" si="15"/>
        <v>0.11385263157894743</v>
      </c>
      <c r="M145" s="265">
        <f t="shared" si="16"/>
        <v>2704</v>
      </c>
      <c r="N145" s="264">
        <f t="shared" si="17"/>
        <v>4.5763069139966275</v>
      </c>
      <c r="O145" s="258">
        <f t="shared" si="18"/>
        <v>21710</v>
      </c>
      <c r="Q145" s="29"/>
      <c r="R145" s="81"/>
      <c r="Z145" s="1"/>
    </row>
    <row r="146" spans="2:31" s="4" customFormat="1" x14ac:dyDescent="0.25">
      <c r="B146" s="241" t="s">
        <v>205</v>
      </c>
      <c r="C146" s="258">
        <f>C136-SUM(C137:C145)</f>
        <v>8026</v>
      </c>
      <c r="D146" s="258">
        <f>D136-SUM(D137:D145)</f>
        <v>16153</v>
      </c>
      <c r="E146" s="258">
        <f>E136-SUM(E137:E145)</f>
        <v>15497</v>
      </c>
      <c r="F146" s="258">
        <f>F136-SUM(F137:F145)</f>
        <v>18134</v>
      </c>
      <c r="G146" s="264">
        <f t="shared" si="12"/>
        <v>0.17016196683229001</v>
      </c>
      <c r="H146" s="271">
        <f t="shared" si="13"/>
        <v>2637</v>
      </c>
      <c r="I146" s="266">
        <f t="shared" si="14"/>
        <v>2.8467370998885418E-2</v>
      </c>
      <c r="J146" s="258">
        <f>J136-SUM(J137:J145)</f>
        <v>20048</v>
      </c>
      <c r="K146" s="266">
        <f t="shared" si="14"/>
        <v>0.10716027308192458</v>
      </c>
      <c r="L146" s="266">
        <f t="shared" si="15"/>
        <v>0.10554759016212634</v>
      </c>
      <c r="M146" s="265">
        <f t="shared" si="16"/>
        <v>1914</v>
      </c>
      <c r="N146" s="264">
        <f>J146/C146-1</f>
        <v>1.4978818838773984</v>
      </c>
      <c r="O146" s="258">
        <f t="shared" si="18"/>
        <v>12022</v>
      </c>
      <c r="Q146" s="29"/>
      <c r="R146" s="81"/>
      <c r="Z146" s="1"/>
    </row>
    <row r="147" spans="2:31" s="4" customFormat="1" ht="7.5" customHeight="1" x14ac:dyDescent="0.25"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Z147" s="1" t="s">
        <v>181</v>
      </c>
    </row>
    <row r="148" spans="2:31" s="4" customFormat="1" x14ac:dyDescent="0.25">
      <c r="B148" s="171" t="s">
        <v>182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183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0BB5-0606-45F4-B9BD-EC53602BFE6F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208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209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4"/>
      <c r="B6" s="230" t="s">
        <v>204</v>
      </c>
      <c r="C6" s="249">
        <v>135054</v>
      </c>
      <c r="D6" s="249">
        <v>149185</v>
      </c>
      <c r="E6" s="249">
        <v>146637</v>
      </c>
      <c r="F6" s="250">
        <f>E6/$E$6</f>
        <v>1</v>
      </c>
      <c r="G6" s="249">
        <v>140817</v>
      </c>
      <c r="H6" s="250">
        <f>G6/E6-1</f>
        <v>-3.9689846355285496E-2</v>
      </c>
      <c r="I6" s="249">
        <f>G6-E6</f>
        <v>-5820</v>
      </c>
      <c r="J6" s="250">
        <f>G6/$G$6</f>
        <v>1</v>
      </c>
      <c r="K6" s="249">
        <v>135758</v>
      </c>
      <c r="L6" s="250">
        <f>K6/G6-1</f>
        <v>-3.5926060063770748E-2</v>
      </c>
      <c r="M6" s="249">
        <f>K6-G6</f>
        <v>-5059</v>
      </c>
      <c r="N6" s="250">
        <f>K6/$K$6</f>
        <v>1</v>
      </c>
      <c r="O6" s="249">
        <v>154908</v>
      </c>
      <c r="P6" s="250">
        <f>O6/K6-1</f>
        <v>0.14105982704518327</v>
      </c>
      <c r="Q6" s="249">
        <f>O6-K6</f>
        <v>19150</v>
      </c>
      <c r="R6" s="250">
        <f>IFERROR(O6/C6-1,"-")</f>
        <v>0.14700786352125816</v>
      </c>
      <c r="S6" s="249">
        <f>O6-C6</f>
        <v>19854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B7" s="241" t="s">
        <v>46</v>
      </c>
      <c r="C7" s="258">
        <v>44610</v>
      </c>
      <c r="D7" s="258">
        <v>30408</v>
      </c>
      <c r="E7" s="258">
        <v>24427</v>
      </c>
      <c r="F7" s="264">
        <f t="shared" ref="F7:F16" si="0">E7/$E$6</f>
        <v>0.16658142215129879</v>
      </c>
      <c r="G7" s="258">
        <v>18596</v>
      </c>
      <c r="H7" s="266">
        <f>G7/E7-1</f>
        <v>-0.23871126212797311</v>
      </c>
      <c r="I7" s="265">
        <f>G7-E7</f>
        <v>-5831</v>
      </c>
      <c r="J7" s="264">
        <f>G7/$G$6</f>
        <v>0.13205791914328527</v>
      </c>
      <c r="K7" s="258">
        <v>20243</v>
      </c>
      <c r="L7" s="266">
        <f>K7/G7-1</f>
        <v>8.8567433856743483E-2</v>
      </c>
      <c r="M7" s="265">
        <f>K7-G7</f>
        <v>1647</v>
      </c>
      <c r="N7" s="264">
        <f>K7/$K$6</f>
        <v>0.1491109179569528</v>
      </c>
      <c r="O7" s="258">
        <v>19540</v>
      </c>
      <c r="P7" s="266">
        <f>O7/K7-1</f>
        <v>-3.4728054142172615E-2</v>
      </c>
      <c r="Q7" s="265">
        <f>O7-K7</f>
        <v>-703</v>
      </c>
      <c r="R7" s="266">
        <f t="shared" ref="R7:R16" si="1">IFERROR(O7/C7-1,"-")</f>
        <v>-0.56198161847119477</v>
      </c>
      <c r="S7" s="265">
        <f t="shared" ref="S7:S16" si="2">O7-C7</f>
        <v>-25070</v>
      </c>
      <c r="T7" s="264">
        <f>O7/$O$6</f>
        <v>0.12613938595811708</v>
      </c>
      <c r="V7" s="29"/>
      <c r="W7" s="81"/>
      <c r="AE7" s="1" t="s">
        <v>176</v>
      </c>
    </row>
    <row r="8" spans="1:31" s="4" customFormat="1" x14ac:dyDescent="0.25">
      <c r="B8" s="241" t="s">
        <v>47</v>
      </c>
      <c r="C8" s="258">
        <v>16408</v>
      </c>
      <c r="D8" s="258">
        <v>16361</v>
      </c>
      <c r="E8" s="258">
        <v>14446</v>
      </c>
      <c r="F8" s="264">
        <f t="shared" si="0"/>
        <v>9.8515381520352982E-2</v>
      </c>
      <c r="G8" s="258">
        <v>14909</v>
      </c>
      <c r="H8" s="266">
        <f t="shared" ref="H8:H16" si="3">G8/E8-1</f>
        <v>3.2050394572892049E-2</v>
      </c>
      <c r="I8" s="265">
        <f t="shared" ref="I8:I16" si="4">G8-E8</f>
        <v>463</v>
      </c>
      <c r="J8" s="264">
        <f t="shared" ref="J8:J16" si="5">G8/$G$6</f>
        <v>0.10587500088767691</v>
      </c>
      <c r="K8" s="258">
        <v>15698</v>
      </c>
      <c r="L8" s="266">
        <f t="shared" ref="L8:L16" si="6">K8/G8-1</f>
        <v>5.2921054396673162E-2</v>
      </c>
      <c r="M8" s="265">
        <f t="shared" ref="M8:M16" si="7">K8-G8</f>
        <v>789</v>
      </c>
      <c r="N8" s="264">
        <f t="shared" ref="N8:N16" si="8">K8/$K$6</f>
        <v>0.11563222793500198</v>
      </c>
      <c r="O8" s="258">
        <v>20247</v>
      </c>
      <c r="P8" s="266">
        <f t="shared" ref="P8:P16" si="9">O8/K8-1</f>
        <v>0.28978213785195561</v>
      </c>
      <c r="Q8" s="265">
        <f t="shared" ref="Q8:Q16" si="10">O8-K8</f>
        <v>4549</v>
      </c>
      <c r="R8" s="266">
        <f t="shared" si="1"/>
        <v>0.23397123354461247</v>
      </c>
      <c r="S8" s="265">
        <f t="shared" si="2"/>
        <v>3839</v>
      </c>
      <c r="T8" s="264">
        <f t="shared" ref="T8:T16" si="11">O8/$O$6</f>
        <v>0.1307033852351073</v>
      </c>
      <c r="V8" s="29"/>
      <c r="W8" s="81"/>
      <c r="AE8" s="1"/>
    </row>
    <row r="9" spans="1:31" s="4" customFormat="1" x14ac:dyDescent="0.25">
      <c r="B9" s="241" t="s">
        <v>48</v>
      </c>
      <c r="C9" s="258">
        <v>309</v>
      </c>
      <c r="D9" s="258">
        <v>479</v>
      </c>
      <c r="E9" s="258">
        <v>7891</v>
      </c>
      <c r="F9" s="259">
        <f t="shared" si="0"/>
        <v>5.3813157661436066E-2</v>
      </c>
      <c r="G9" s="258">
        <v>4393</v>
      </c>
      <c r="H9" s="270">
        <f t="shared" si="3"/>
        <v>-0.44328982384995563</v>
      </c>
      <c r="I9" s="261">
        <f t="shared" si="4"/>
        <v>-3498</v>
      </c>
      <c r="J9" s="259">
        <f t="shared" si="5"/>
        <v>3.119651746593096E-2</v>
      </c>
      <c r="K9" s="258">
        <v>2185</v>
      </c>
      <c r="L9" s="266">
        <f t="shared" si="6"/>
        <v>-0.50261780104712039</v>
      </c>
      <c r="M9" s="265">
        <f t="shared" si="7"/>
        <v>-2208</v>
      </c>
      <c r="N9" s="264">
        <f t="shared" si="8"/>
        <v>1.6094815775129275E-2</v>
      </c>
      <c r="O9" s="258">
        <v>2855</v>
      </c>
      <c r="P9" s="266">
        <f t="shared" si="9"/>
        <v>0.30663615560640722</v>
      </c>
      <c r="Q9" s="265">
        <f t="shared" si="10"/>
        <v>670</v>
      </c>
      <c r="R9" s="266">
        <f t="shared" si="1"/>
        <v>8.2394822006472488</v>
      </c>
      <c r="S9" s="265">
        <f t="shared" si="2"/>
        <v>2546</v>
      </c>
      <c r="T9" s="264">
        <f t="shared" si="11"/>
        <v>1.8430294110052418E-2</v>
      </c>
      <c r="V9" s="29"/>
      <c r="W9" s="81"/>
      <c r="AE9" s="1"/>
    </row>
    <row r="10" spans="1:31" s="4" customFormat="1" x14ac:dyDescent="0.25">
      <c r="B10" s="241" t="s">
        <v>50</v>
      </c>
      <c r="C10" s="258">
        <v>11490</v>
      </c>
      <c r="D10" s="258">
        <v>32975</v>
      </c>
      <c r="E10" s="258">
        <v>29807</v>
      </c>
      <c r="F10" s="264">
        <f t="shared" si="0"/>
        <v>0.20327066156563486</v>
      </c>
      <c r="G10" s="258">
        <v>34885</v>
      </c>
      <c r="H10" s="266">
        <f t="shared" si="3"/>
        <v>0.17036266648773779</v>
      </c>
      <c r="I10" s="265">
        <f t="shared" si="4"/>
        <v>5078</v>
      </c>
      <c r="J10" s="264">
        <f t="shared" si="5"/>
        <v>0.2477328731616211</v>
      </c>
      <c r="K10" s="258">
        <v>31305</v>
      </c>
      <c r="L10" s="266">
        <f t="shared" si="6"/>
        <v>-0.10262290382685968</v>
      </c>
      <c r="M10" s="265">
        <f t="shared" si="7"/>
        <v>-3580</v>
      </c>
      <c r="N10" s="264">
        <f t="shared" si="8"/>
        <v>0.23059414546472398</v>
      </c>
      <c r="O10" s="258">
        <v>41359</v>
      </c>
      <c r="P10" s="266">
        <f t="shared" si="9"/>
        <v>0.32116275355374535</v>
      </c>
      <c r="Q10" s="265">
        <f t="shared" si="10"/>
        <v>10054</v>
      </c>
      <c r="R10" s="266">
        <f t="shared" si="1"/>
        <v>2.5995648389904265</v>
      </c>
      <c r="S10" s="265">
        <f t="shared" si="2"/>
        <v>29869</v>
      </c>
      <c r="T10" s="264">
        <f>O10/$O$6</f>
        <v>0.26699072998166656</v>
      </c>
      <c r="V10" s="29"/>
      <c r="W10" s="81"/>
      <c r="AE10" s="1"/>
    </row>
    <row r="11" spans="1:31" s="4" customFormat="1" x14ac:dyDescent="0.25">
      <c r="B11" s="241" t="s">
        <v>52</v>
      </c>
      <c r="C11" s="258">
        <v>11174</v>
      </c>
      <c r="D11" s="258">
        <v>6572</v>
      </c>
      <c r="E11" s="258">
        <v>7922</v>
      </c>
      <c r="F11" s="259">
        <f t="shared" si="0"/>
        <v>5.4024564059548412E-2</v>
      </c>
      <c r="G11" s="258">
        <v>4720</v>
      </c>
      <c r="H11" s="270">
        <f t="shared" si="3"/>
        <v>-0.4041908608937137</v>
      </c>
      <c r="I11" s="261">
        <f t="shared" si="4"/>
        <v>-3202</v>
      </c>
      <c r="J11" s="259">
        <f t="shared" si="5"/>
        <v>3.3518680272978406E-2</v>
      </c>
      <c r="K11" s="258">
        <v>6611</v>
      </c>
      <c r="L11" s="266">
        <f t="shared" si="6"/>
        <v>0.40063559322033893</v>
      </c>
      <c r="M11" s="265">
        <f t="shared" si="7"/>
        <v>1891</v>
      </c>
      <c r="N11" s="264">
        <f t="shared" si="8"/>
        <v>4.8696946036329354E-2</v>
      </c>
      <c r="O11" s="258">
        <v>8855</v>
      </c>
      <c r="P11" s="266">
        <f t="shared" si="9"/>
        <v>0.33943427620632272</v>
      </c>
      <c r="Q11" s="265">
        <f t="shared" si="10"/>
        <v>2244</v>
      </c>
      <c r="R11" s="266">
        <f t="shared" si="1"/>
        <v>-0.20753534991945588</v>
      </c>
      <c r="S11" s="265">
        <f t="shared" si="2"/>
        <v>-2319</v>
      </c>
      <c r="T11" s="264">
        <f t="shared" si="11"/>
        <v>5.7162961241511087E-2</v>
      </c>
      <c r="V11" s="29"/>
      <c r="W11" s="81"/>
      <c r="AE11" s="1"/>
    </row>
    <row r="12" spans="1:31" s="4" customFormat="1" x14ac:dyDescent="0.25">
      <c r="B12" s="241" t="s">
        <v>53</v>
      </c>
      <c r="C12" s="258">
        <v>15336</v>
      </c>
      <c r="D12" s="258">
        <v>24707</v>
      </c>
      <c r="E12" s="258">
        <v>29212</v>
      </c>
      <c r="F12" s="264">
        <f t="shared" si="0"/>
        <v>0.19921302263412372</v>
      </c>
      <c r="G12" s="258">
        <v>26171</v>
      </c>
      <c r="H12" s="266">
        <f t="shared" si="3"/>
        <v>-0.10410105436122141</v>
      </c>
      <c r="I12" s="265">
        <f t="shared" si="4"/>
        <v>-3041</v>
      </c>
      <c r="J12" s="264">
        <f t="shared" si="5"/>
        <v>0.18585114013222837</v>
      </c>
      <c r="K12" s="258">
        <v>35145</v>
      </c>
      <c r="L12" s="266">
        <f t="shared" si="6"/>
        <v>0.34289862825264605</v>
      </c>
      <c r="M12" s="265">
        <f t="shared" si="7"/>
        <v>8974</v>
      </c>
      <c r="N12" s="264">
        <f t="shared" si="8"/>
        <v>0.25887977135785739</v>
      </c>
      <c r="O12" s="258">
        <v>35711</v>
      </c>
      <c r="P12" s="266">
        <f t="shared" si="9"/>
        <v>1.6104709062455536E-2</v>
      </c>
      <c r="Q12" s="265">
        <f t="shared" si="10"/>
        <v>566</v>
      </c>
      <c r="R12" s="266">
        <f t="shared" si="1"/>
        <v>1.3285732916014608</v>
      </c>
      <c r="S12" s="265">
        <f t="shared" si="2"/>
        <v>20375</v>
      </c>
      <c r="T12" s="264">
        <f t="shared" si="11"/>
        <v>0.23053037932192011</v>
      </c>
      <c r="V12" s="29"/>
      <c r="W12" s="81"/>
      <c r="AE12" s="1"/>
    </row>
    <row r="13" spans="1:31" s="4" customFormat="1" x14ac:dyDescent="0.25">
      <c r="B13" s="241" t="s">
        <v>51</v>
      </c>
      <c r="C13" s="258">
        <v>3153</v>
      </c>
      <c r="D13" s="258">
        <v>5649</v>
      </c>
      <c r="E13" s="258">
        <v>5137</v>
      </c>
      <c r="F13" s="259">
        <f t="shared" si="0"/>
        <v>3.503208603558447E-2</v>
      </c>
      <c r="G13" s="258">
        <v>3948</v>
      </c>
      <c r="H13" s="270">
        <f t="shared" si="3"/>
        <v>-0.23145804944520143</v>
      </c>
      <c r="I13" s="261">
        <f t="shared" si="4"/>
        <v>-1189</v>
      </c>
      <c r="J13" s="259">
        <f t="shared" si="5"/>
        <v>2.8036387652059055E-2</v>
      </c>
      <c r="K13" s="258">
        <v>4372</v>
      </c>
      <c r="L13" s="266">
        <f t="shared" si="6"/>
        <v>0.10739614994934144</v>
      </c>
      <c r="M13" s="265">
        <f t="shared" si="7"/>
        <v>424</v>
      </c>
      <c r="N13" s="264">
        <f t="shared" si="8"/>
        <v>3.2204363647077891E-2</v>
      </c>
      <c r="O13" s="258">
        <v>5808</v>
      </c>
      <c r="P13" s="266">
        <f t="shared" si="9"/>
        <v>0.32845379688929555</v>
      </c>
      <c r="Q13" s="265">
        <f t="shared" si="10"/>
        <v>1436</v>
      </c>
      <c r="R13" s="266">
        <f t="shared" si="1"/>
        <v>0.8420551855375833</v>
      </c>
      <c r="S13" s="265">
        <f t="shared" si="2"/>
        <v>2655</v>
      </c>
      <c r="T13" s="264">
        <f t="shared" si="11"/>
        <v>3.7493221783251998E-2</v>
      </c>
      <c r="V13" s="29"/>
      <c r="W13" s="81"/>
      <c r="AE13" s="1"/>
    </row>
    <row r="14" spans="1:31" s="4" customFormat="1" x14ac:dyDescent="0.25">
      <c r="B14" s="241" t="s">
        <v>54</v>
      </c>
      <c r="C14" s="258">
        <v>15475</v>
      </c>
      <c r="D14" s="258">
        <v>6630</v>
      </c>
      <c r="E14" s="258">
        <v>7369</v>
      </c>
      <c r="F14" s="264">
        <f t="shared" si="0"/>
        <v>5.0253346699673344E-2</v>
      </c>
      <c r="G14" s="258">
        <v>5252</v>
      </c>
      <c r="H14" s="266">
        <f t="shared" si="3"/>
        <v>-0.28728457049803224</v>
      </c>
      <c r="I14" s="265">
        <f t="shared" si="4"/>
        <v>-2117</v>
      </c>
      <c r="J14" s="264">
        <f t="shared" si="5"/>
        <v>3.729663321900055E-2</v>
      </c>
      <c r="K14" s="258">
        <v>3002</v>
      </c>
      <c r="L14" s="266">
        <f t="shared" si="6"/>
        <v>-0.42840822543792845</v>
      </c>
      <c r="M14" s="265">
        <f t="shared" si="7"/>
        <v>-2250</v>
      </c>
      <c r="N14" s="264">
        <f t="shared" si="8"/>
        <v>2.2112877325829786E-2</v>
      </c>
      <c r="O14" s="258">
        <v>6873</v>
      </c>
      <c r="P14" s="266">
        <f t="shared" si="9"/>
        <v>1.2894736842105261</v>
      </c>
      <c r="Q14" s="265">
        <f t="shared" si="10"/>
        <v>3871</v>
      </c>
      <c r="R14" s="266">
        <f t="shared" si="1"/>
        <v>-0.55586429725363495</v>
      </c>
      <c r="S14" s="265">
        <f t="shared" si="2"/>
        <v>-8602</v>
      </c>
      <c r="T14" s="264">
        <f t="shared" si="11"/>
        <v>4.4368270199085909E-2</v>
      </c>
      <c r="V14" s="29"/>
      <c r="W14" s="81"/>
      <c r="AE14" s="1"/>
    </row>
    <row r="15" spans="1:31" s="4" customFormat="1" x14ac:dyDescent="0.25">
      <c r="B15" s="241" t="s">
        <v>49</v>
      </c>
      <c r="C15" s="258">
        <v>6811</v>
      </c>
      <c r="D15" s="258">
        <v>9096</v>
      </c>
      <c r="E15" s="258">
        <v>4567</v>
      </c>
      <c r="F15" s="259">
        <f t="shared" si="0"/>
        <v>3.1144936134809086E-2</v>
      </c>
      <c r="G15" s="258">
        <v>12190</v>
      </c>
      <c r="H15" s="270">
        <f t="shared" si="3"/>
        <v>1.6691482373549378</v>
      </c>
      <c r="I15" s="261">
        <f t="shared" si="4"/>
        <v>7623</v>
      </c>
      <c r="J15" s="259">
        <f t="shared" si="5"/>
        <v>8.6566252654153977E-2</v>
      </c>
      <c r="K15" s="258">
        <v>4997</v>
      </c>
      <c r="L15" s="266">
        <f t="shared" si="6"/>
        <v>-0.59007383100902377</v>
      </c>
      <c r="M15" s="265">
        <f t="shared" si="7"/>
        <v>-7193</v>
      </c>
      <c r="N15" s="264">
        <f t="shared" si="8"/>
        <v>3.6808143903121732E-2</v>
      </c>
      <c r="O15" s="258">
        <v>8487</v>
      </c>
      <c r="P15" s="266">
        <f t="shared" si="9"/>
        <v>0.69841905143085858</v>
      </c>
      <c r="Q15" s="265">
        <f t="shared" si="10"/>
        <v>3490</v>
      </c>
      <c r="R15" s="266">
        <f t="shared" si="1"/>
        <v>0.24607252973131688</v>
      </c>
      <c r="S15" s="265">
        <f t="shared" si="2"/>
        <v>1676</v>
      </c>
      <c r="T15" s="264">
        <f t="shared" si="11"/>
        <v>5.4787357657448292E-2</v>
      </c>
      <c r="V15" s="29"/>
      <c r="W15" s="81"/>
      <c r="AE15" s="1"/>
    </row>
    <row r="16" spans="1:31" s="4" customFormat="1" x14ac:dyDescent="0.25">
      <c r="B16" s="241" t="s">
        <v>205</v>
      </c>
      <c r="C16" s="258">
        <f>C6-SUM(C7:C15)</f>
        <v>10288</v>
      </c>
      <c r="D16" s="258">
        <f>D6-SUM(D7:D15)</f>
        <v>16308</v>
      </c>
      <c r="E16" s="258">
        <f>E6-SUM(E7:E15)</f>
        <v>15859</v>
      </c>
      <c r="F16" s="264">
        <f t="shared" si="0"/>
        <v>0.10815142153753828</v>
      </c>
      <c r="G16" s="258">
        <f>G6-SUM(G7:G15)</f>
        <v>15753</v>
      </c>
      <c r="H16" s="266">
        <f t="shared" si="3"/>
        <v>-6.6839018853648291E-3</v>
      </c>
      <c r="I16" s="265">
        <f t="shared" si="4"/>
        <v>-106</v>
      </c>
      <c r="J16" s="264">
        <f t="shared" si="5"/>
        <v>0.11186859541106542</v>
      </c>
      <c r="K16" s="258">
        <f>K6-SUM(K7:K15)</f>
        <v>12200</v>
      </c>
      <c r="L16" s="266">
        <f t="shared" si="6"/>
        <v>-0.22554434076049001</v>
      </c>
      <c r="M16" s="265">
        <f t="shared" si="7"/>
        <v>-3553</v>
      </c>
      <c r="N16" s="264">
        <f t="shared" si="8"/>
        <v>8.9865790597975809E-2</v>
      </c>
      <c r="O16" s="258">
        <f>O6-SUM(O7:O15)</f>
        <v>5173</v>
      </c>
      <c r="P16" s="266">
        <f t="shared" si="9"/>
        <v>-0.57598360655737713</v>
      </c>
      <c r="Q16" s="265">
        <f t="shared" si="10"/>
        <v>-7027</v>
      </c>
      <c r="R16" s="266">
        <f t="shared" si="1"/>
        <v>-0.49718118195956451</v>
      </c>
      <c r="S16" s="265">
        <f t="shared" si="2"/>
        <v>-5115</v>
      </c>
      <c r="T16" s="264">
        <f t="shared" si="11"/>
        <v>3.3394014511839286E-2</v>
      </c>
      <c r="V16" s="29"/>
      <c r="W16" s="81"/>
      <c r="AE16" s="1"/>
    </row>
    <row r="17" spans="2:31" s="4" customFormat="1" ht="7.5" customHeight="1" x14ac:dyDescent="0.25"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AE17" s="1" t="s">
        <v>181</v>
      </c>
    </row>
    <row r="18" spans="2:31" s="4" customFormat="1" x14ac:dyDescent="0.25">
      <c r="B18" s="171" t="s">
        <v>182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183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6" t="s">
        <v>184</v>
      </c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185</v>
      </c>
      <c r="O44" s="14">
        <v>2021</v>
      </c>
      <c r="P44" s="14" t="s">
        <v>185</v>
      </c>
      <c r="Q44" s="14" t="s">
        <v>186</v>
      </c>
      <c r="R44" s="14" t="s">
        <v>187</v>
      </c>
      <c r="S44" s="14" t="s">
        <v>188</v>
      </c>
      <c r="T44" s="89"/>
      <c r="AE44" s="1"/>
    </row>
    <row r="45" spans="2:31" s="4" customFormat="1" ht="18.75" hidden="1" x14ac:dyDescent="0.3">
      <c r="B45" s="230" t="s">
        <v>172</v>
      </c>
      <c r="C45" s="231"/>
      <c r="D45" s="231"/>
      <c r="E45" s="231"/>
      <c r="F45" s="231"/>
      <c r="G45" s="231"/>
      <c r="H45" s="231"/>
      <c r="I45" s="231"/>
      <c r="J45" s="231"/>
      <c r="K45" s="231">
        <v>1824653</v>
      </c>
      <c r="L45" s="231"/>
      <c r="M45" s="231"/>
      <c r="N45" s="232"/>
      <c r="O45" s="231">
        <v>2354005</v>
      </c>
      <c r="P45" s="232"/>
      <c r="Q45" s="232">
        <v>1</v>
      </c>
      <c r="R45" s="232">
        <v>0.2901110512519367</v>
      </c>
      <c r="S45" s="231">
        <v>529352</v>
      </c>
      <c r="T45" s="243"/>
      <c r="AE45" s="1"/>
    </row>
    <row r="46" spans="2:31" ht="18.75" hidden="1" x14ac:dyDescent="0.3">
      <c r="B46" s="230" t="s">
        <v>173</v>
      </c>
      <c r="C46" s="231"/>
      <c r="D46" s="231"/>
      <c r="E46" s="231"/>
      <c r="F46" s="231"/>
      <c r="G46" s="231"/>
      <c r="H46" s="231"/>
      <c r="I46" s="231"/>
      <c r="J46" s="231"/>
      <c r="K46" s="231">
        <v>603938</v>
      </c>
      <c r="L46" s="231"/>
      <c r="M46" s="231"/>
      <c r="N46" s="232">
        <v>1</v>
      </c>
      <c r="O46" s="231">
        <v>936181</v>
      </c>
      <c r="P46" s="232">
        <v>1</v>
      </c>
      <c r="Q46" s="232">
        <v>0.39769711619134201</v>
      </c>
      <c r="R46" s="232">
        <v>0.55012766211101138</v>
      </c>
      <c r="S46" s="231">
        <v>332243</v>
      </c>
      <c r="T46" s="243"/>
      <c r="AE46" s="1" t="s">
        <v>174</v>
      </c>
    </row>
    <row r="47" spans="2:31" ht="15.75" hidden="1" x14ac:dyDescent="0.25">
      <c r="B47" s="233" t="s">
        <v>105</v>
      </c>
      <c r="C47" s="234"/>
      <c r="D47" s="234"/>
      <c r="E47" s="234"/>
      <c r="F47" s="234"/>
      <c r="G47" s="234"/>
      <c r="H47" s="234"/>
      <c r="I47" s="234"/>
      <c r="J47" s="234"/>
      <c r="K47" s="234">
        <v>276550.36166633503</v>
      </c>
      <c r="L47" s="234"/>
      <c r="M47" s="234"/>
      <c r="N47" s="235">
        <v>0.45791184139155844</v>
      </c>
      <c r="O47" s="234">
        <v>430252.45635520399</v>
      </c>
      <c r="P47" s="235">
        <v>0.4595825554622493</v>
      </c>
      <c r="Q47" s="235">
        <v>0.18277465695918402</v>
      </c>
      <c r="R47" s="235">
        <v>0.55578337978930015</v>
      </c>
      <c r="S47" s="234">
        <v>153702.09468886897</v>
      </c>
      <c r="T47" s="244"/>
      <c r="AE47" s="1" t="s">
        <v>175</v>
      </c>
    </row>
    <row r="48" spans="2:31" s="4" customFormat="1" hidden="1" x14ac:dyDescent="0.25">
      <c r="B48" s="236" t="s">
        <v>108</v>
      </c>
      <c r="C48" s="237"/>
      <c r="D48" s="237"/>
      <c r="E48" s="237"/>
      <c r="F48" s="237"/>
      <c r="G48" s="237"/>
      <c r="H48" s="237"/>
      <c r="I48" s="237"/>
      <c r="J48" s="237"/>
      <c r="K48" s="237">
        <v>327387.63833385095</v>
      </c>
      <c r="L48" s="237"/>
      <c r="M48" s="237"/>
      <c r="N48" s="240">
        <v>0.54208815860874948</v>
      </c>
      <c r="O48" s="237">
        <v>505927.5436448183</v>
      </c>
      <c r="P48" s="240">
        <v>0.54041637636826456</v>
      </c>
      <c r="Q48" s="240">
        <v>0.21492203442423372</v>
      </c>
      <c r="R48" s="238">
        <v>0.54534711884540576</v>
      </c>
      <c r="S48" s="239">
        <v>178539.90531096736</v>
      </c>
      <c r="T48" s="246"/>
      <c r="AE48" s="1" t="s">
        <v>176</v>
      </c>
    </row>
    <row r="49" spans="2:31" s="4" customFormat="1" hidden="1" x14ac:dyDescent="0.25">
      <c r="B49" s="241" t="s">
        <v>177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178</v>
      </c>
    </row>
    <row r="50" spans="2:31" s="4" customFormat="1" hidden="1" x14ac:dyDescent="0.25">
      <c r="B50" s="241" t="s">
        <v>179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180</v>
      </c>
    </row>
    <row r="51" spans="2:31" s="4" customFormat="1" ht="7.5" hidden="1" customHeight="1" x14ac:dyDescent="0.25"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AE51" s="1" t="s">
        <v>181</v>
      </c>
    </row>
    <row r="52" spans="2:31" s="4" customFormat="1" hidden="1" x14ac:dyDescent="0.25">
      <c r="B52" s="275" t="s">
        <v>182</v>
      </c>
      <c r="C52" s="275"/>
      <c r="D52" s="275"/>
      <c r="E52" s="275"/>
      <c r="F52" s="275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49"/>
      <c r="AE52" s="1" t="s">
        <v>183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209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0" t="s">
        <v>204</v>
      </c>
      <c r="C136" s="234">
        <v>416048</v>
      </c>
      <c r="D136" s="234">
        <v>423986</v>
      </c>
      <c r="E136" s="234">
        <v>430319</v>
      </c>
      <c r="F136" s="234">
        <v>422024</v>
      </c>
      <c r="G136" s="235">
        <f>F136/E136-1</f>
        <v>-1.9276397277368629E-2</v>
      </c>
      <c r="H136" s="234">
        <f>F136-E136</f>
        <v>-8295</v>
      </c>
      <c r="I136" s="235">
        <f>F136/F$136</f>
        <v>1</v>
      </c>
      <c r="J136" s="234">
        <v>424160</v>
      </c>
      <c r="K136" s="235">
        <f>H136/H$136</f>
        <v>1</v>
      </c>
      <c r="L136" s="235">
        <f>J136/F136-1</f>
        <v>5.0613235266241396E-3</v>
      </c>
      <c r="M136" s="234">
        <f>J136-F136</f>
        <v>2136</v>
      </c>
      <c r="N136" s="235">
        <f>J136/C136-1</f>
        <v>1.9497750259585445E-2</v>
      </c>
      <c r="O136" s="234">
        <f>J136-C136</f>
        <v>8112</v>
      </c>
      <c r="Q136" s="29"/>
      <c r="R136" s="81"/>
      <c r="Z136" s="1" t="s">
        <v>174</v>
      </c>
      <c r="AE136"/>
    </row>
    <row r="137" spans="1:31" s="4" customFormat="1" x14ac:dyDescent="0.25">
      <c r="B137" s="241" t="s">
        <v>46</v>
      </c>
      <c r="C137" s="258">
        <v>126666</v>
      </c>
      <c r="D137" s="258">
        <v>86860</v>
      </c>
      <c r="E137" s="258">
        <v>75361</v>
      </c>
      <c r="F137" s="258">
        <v>60679</v>
      </c>
      <c r="G137" s="264">
        <f t="shared" ref="G137:G146" si="12">F137/E137-1</f>
        <v>-0.19482225554331811</v>
      </c>
      <c r="H137" s="271">
        <f t="shared" ref="H137:H146" si="13">F137-E137</f>
        <v>-14682</v>
      </c>
      <c r="I137" s="266">
        <f t="shared" ref="I137:K146" si="14">F137/F$136</f>
        <v>0.14378092241199553</v>
      </c>
      <c r="J137" s="258">
        <v>67419</v>
      </c>
      <c r="K137" s="266">
        <f t="shared" si="14"/>
        <v>1.7699819168173598</v>
      </c>
      <c r="L137" s="266">
        <f t="shared" ref="L137:L146" si="15">J137/F137-1</f>
        <v>0.11107631964930209</v>
      </c>
      <c r="M137" s="265">
        <f t="shared" ref="M137:M146" si="16">J137-F137</f>
        <v>6740</v>
      </c>
      <c r="N137" s="264">
        <f t="shared" ref="N137:N146" si="17">J137/C137-1</f>
        <v>-0.467741935483871</v>
      </c>
      <c r="O137" s="258">
        <f t="shared" ref="O137:O146" si="18">J137-C137</f>
        <v>-59247</v>
      </c>
      <c r="Q137" s="29"/>
      <c r="R137" s="81"/>
      <c r="Z137" s="1" t="s">
        <v>176</v>
      </c>
    </row>
    <row r="138" spans="1:31" s="4" customFormat="1" x14ac:dyDescent="0.25">
      <c r="B138" s="241" t="s">
        <v>47</v>
      </c>
      <c r="C138" s="258">
        <v>43482</v>
      </c>
      <c r="D138" s="258">
        <v>48234</v>
      </c>
      <c r="E138" s="258">
        <v>52610</v>
      </c>
      <c r="F138" s="258">
        <v>50222</v>
      </c>
      <c r="G138" s="264">
        <f t="shared" si="12"/>
        <v>-4.5390610150161548E-2</v>
      </c>
      <c r="H138" s="271">
        <f t="shared" si="13"/>
        <v>-2388</v>
      </c>
      <c r="I138" s="266">
        <f t="shared" si="14"/>
        <v>0.11900271074630826</v>
      </c>
      <c r="J138" s="258">
        <v>51408</v>
      </c>
      <c r="K138" s="266">
        <f t="shared" si="14"/>
        <v>0.28788426763110309</v>
      </c>
      <c r="L138" s="266">
        <f t="shared" si="15"/>
        <v>2.3615148739596137E-2</v>
      </c>
      <c r="M138" s="265">
        <f t="shared" si="16"/>
        <v>1186</v>
      </c>
      <c r="N138" s="264">
        <f t="shared" si="17"/>
        <v>0.18228232372016007</v>
      </c>
      <c r="O138" s="258">
        <f t="shared" si="18"/>
        <v>7926</v>
      </c>
      <c r="Q138" s="29"/>
      <c r="R138" s="81"/>
      <c r="Z138" s="1"/>
    </row>
    <row r="139" spans="1:31" s="4" customFormat="1" x14ac:dyDescent="0.25">
      <c r="B139" s="241" t="s">
        <v>48</v>
      </c>
      <c r="C139" s="258">
        <v>2415</v>
      </c>
      <c r="D139" s="258">
        <v>3515</v>
      </c>
      <c r="E139" s="258">
        <v>14856</v>
      </c>
      <c r="F139" s="258">
        <v>7765</v>
      </c>
      <c r="G139" s="264">
        <f t="shared" si="12"/>
        <v>-0.47731556273559506</v>
      </c>
      <c r="H139" s="272">
        <f t="shared" si="13"/>
        <v>-7091</v>
      </c>
      <c r="I139" s="270">
        <f t="shared" si="14"/>
        <v>1.8399427520709721E-2</v>
      </c>
      <c r="J139" s="258">
        <v>5908</v>
      </c>
      <c r="K139" s="270">
        <f t="shared" si="14"/>
        <v>0.85485232067510553</v>
      </c>
      <c r="L139" s="266">
        <f t="shared" si="15"/>
        <v>-0.23915003219575015</v>
      </c>
      <c r="M139" s="265">
        <f t="shared" si="16"/>
        <v>-1857</v>
      </c>
      <c r="N139" s="264">
        <f t="shared" si="17"/>
        <v>1.4463768115942028</v>
      </c>
      <c r="O139" s="258">
        <f t="shared" si="18"/>
        <v>3493</v>
      </c>
      <c r="Q139" s="29"/>
      <c r="R139" s="81"/>
      <c r="Z139" s="1"/>
    </row>
    <row r="140" spans="1:31" s="4" customFormat="1" x14ac:dyDescent="0.25">
      <c r="B140" s="241" t="s">
        <v>50</v>
      </c>
      <c r="C140" s="258">
        <v>66989</v>
      </c>
      <c r="D140" s="258">
        <v>97955</v>
      </c>
      <c r="E140" s="258">
        <v>92865</v>
      </c>
      <c r="F140" s="258">
        <v>106402</v>
      </c>
      <c r="G140" s="264">
        <f t="shared" si="12"/>
        <v>0.14577074247563671</v>
      </c>
      <c r="H140" s="271">
        <f t="shared" si="13"/>
        <v>13537</v>
      </c>
      <c r="I140" s="266">
        <f t="shared" si="14"/>
        <v>0.25212310200367749</v>
      </c>
      <c r="J140" s="258">
        <v>104050</v>
      </c>
      <c r="K140" s="266">
        <f t="shared" si="14"/>
        <v>-1.631946955997589</v>
      </c>
      <c r="L140" s="266">
        <f t="shared" si="15"/>
        <v>-2.2104847653239612E-2</v>
      </c>
      <c r="M140" s="265">
        <f t="shared" si="16"/>
        <v>-2352</v>
      </c>
      <c r="N140" s="264">
        <f t="shared" si="17"/>
        <v>0.55324008419292725</v>
      </c>
      <c r="O140" s="258">
        <f t="shared" si="18"/>
        <v>37061</v>
      </c>
      <c r="Q140" s="29"/>
      <c r="R140" s="81"/>
      <c r="Z140" s="1"/>
    </row>
    <row r="141" spans="1:31" s="4" customFormat="1" x14ac:dyDescent="0.25">
      <c r="B141" s="241" t="s">
        <v>52</v>
      </c>
      <c r="C141" s="258">
        <v>24120</v>
      </c>
      <c r="D141" s="258">
        <v>16359</v>
      </c>
      <c r="E141" s="258">
        <v>19520</v>
      </c>
      <c r="F141" s="258">
        <v>16099</v>
      </c>
      <c r="G141" s="264">
        <f t="shared" si="12"/>
        <v>-0.17525614754098362</v>
      </c>
      <c r="H141" s="272">
        <f t="shared" si="13"/>
        <v>-3421</v>
      </c>
      <c r="I141" s="270">
        <f t="shared" si="14"/>
        <v>3.814711959509412E-2</v>
      </c>
      <c r="J141" s="258">
        <v>20486</v>
      </c>
      <c r="K141" s="270">
        <f t="shared" si="14"/>
        <v>0.41241711874623266</v>
      </c>
      <c r="L141" s="266">
        <f t="shared" si="15"/>
        <v>0.2725013976023356</v>
      </c>
      <c r="M141" s="265">
        <f t="shared" si="16"/>
        <v>4387</v>
      </c>
      <c r="N141" s="264">
        <f t="shared" si="17"/>
        <v>-0.1506633499170813</v>
      </c>
      <c r="O141" s="258">
        <f t="shared" si="18"/>
        <v>-3634</v>
      </c>
      <c r="Q141" s="29"/>
      <c r="R141" s="81"/>
      <c r="Z141" s="1"/>
    </row>
    <row r="142" spans="1:31" s="4" customFormat="1" x14ac:dyDescent="0.25">
      <c r="B142" s="241" t="s">
        <v>53</v>
      </c>
      <c r="C142" s="258">
        <v>53247</v>
      </c>
      <c r="D142" s="258">
        <v>69865</v>
      </c>
      <c r="E142" s="258">
        <v>67025</v>
      </c>
      <c r="F142" s="258">
        <v>75188</v>
      </c>
      <c r="G142" s="264">
        <f t="shared" si="12"/>
        <v>0.12179037672510251</v>
      </c>
      <c r="H142" s="271">
        <f t="shared" si="13"/>
        <v>8163</v>
      </c>
      <c r="I142" s="266">
        <f t="shared" si="14"/>
        <v>0.17816048376395655</v>
      </c>
      <c r="J142" s="258">
        <v>93462</v>
      </c>
      <c r="K142" s="266">
        <f t="shared" si="14"/>
        <v>-0.98408679927667264</v>
      </c>
      <c r="L142" s="266">
        <f t="shared" si="15"/>
        <v>0.24304410278235888</v>
      </c>
      <c r="M142" s="265">
        <f t="shared" si="16"/>
        <v>18274</v>
      </c>
      <c r="N142" s="264">
        <f t="shared" si="17"/>
        <v>0.75525381711645734</v>
      </c>
      <c r="O142" s="258">
        <f t="shared" si="18"/>
        <v>40215</v>
      </c>
      <c r="Q142" s="29"/>
      <c r="R142" s="81"/>
      <c r="Z142" s="1"/>
    </row>
    <row r="143" spans="1:31" s="4" customFormat="1" x14ac:dyDescent="0.25">
      <c r="B143" s="241" t="s">
        <v>51</v>
      </c>
      <c r="C143" s="258">
        <v>11001</v>
      </c>
      <c r="D143" s="258">
        <v>16289</v>
      </c>
      <c r="E143" s="258">
        <v>12024</v>
      </c>
      <c r="F143" s="258">
        <v>11877</v>
      </c>
      <c r="G143" s="264">
        <f t="shared" si="12"/>
        <v>-1.2225548902195627E-2</v>
      </c>
      <c r="H143" s="272">
        <f t="shared" si="13"/>
        <v>-147</v>
      </c>
      <c r="I143" s="270">
        <f t="shared" si="14"/>
        <v>2.8142949216158324E-2</v>
      </c>
      <c r="J143" s="258">
        <v>13687</v>
      </c>
      <c r="K143" s="270">
        <f t="shared" si="14"/>
        <v>1.7721518987341773E-2</v>
      </c>
      <c r="L143" s="266">
        <f t="shared" si="15"/>
        <v>0.15239538604024583</v>
      </c>
      <c r="M143" s="265">
        <f t="shared" si="16"/>
        <v>1810</v>
      </c>
      <c r="N143" s="264">
        <f t="shared" si="17"/>
        <v>0.24415962185255879</v>
      </c>
      <c r="O143" s="258">
        <f t="shared" si="18"/>
        <v>2686</v>
      </c>
      <c r="Q143" s="29"/>
      <c r="R143" s="81"/>
      <c r="Z143" s="1"/>
    </row>
    <row r="144" spans="1:31" s="4" customFormat="1" x14ac:dyDescent="0.25">
      <c r="B144" s="241" t="s">
        <v>54</v>
      </c>
      <c r="C144" s="258">
        <v>34195</v>
      </c>
      <c r="D144" s="258">
        <v>19968</v>
      </c>
      <c r="E144" s="258">
        <v>22352</v>
      </c>
      <c r="F144" s="258">
        <v>18376</v>
      </c>
      <c r="G144" s="264">
        <f t="shared" si="12"/>
        <v>-0.17788117394416603</v>
      </c>
      <c r="H144" s="271">
        <f t="shared" si="13"/>
        <v>-3976</v>
      </c>
      <c r="I144" s="266">
        <f t="shared" si="14"/>
        <v>4.3542547343279052E-2</v>
      </c>
      <c r="J144" s="258">
        <v>19606</v>
      </c>
      <c r="K144" s="266">
        <f t="shared" si="14"/>
        <v>0.47932489451476795</v>
      </c>
      <c r="L144" s="266">
        <f t="shared" si="15"/>
        <v>6.693513278188945E-2</v>
      </c>
      <c r="M144" s="265">
        <f t="shared" si="16"/>
        <v>1230</v>
      </c>
      <c r="N144" s="264">
        <f t="shared" si="17"/>
        <v>-0.42664132183067704</v>
      </c>
      <c r="O144" s="258">
        <f t="shared" si="18"/>
        <v>-14589</v>
      </c>
      <c r="Q144" s="29"/>
      <c r="R144" s="81"/>
      <c r="Z144" s="1"/>
    </row>
    <row r="145" spans="2:31" s="4" customFormat="1" x14ac:dyDescent="0.25">
      <c r="B145" s="241" t="s">
        <v>49</v>
      </c>
      <c r="C145" s="258">
        <v>21567</v>
      </c>
      <c r="D145" s="258">
        <v>23338</v>
      </c>
      <c r="E145" s="258">
        <v>29399</v>
      </c>
      <c r="F145" s="258">
        <v>37562</v>
      </c>
      <c r="G145" s="264">
        <f t="shared" si="12"/>
        <v>0.27766250552739891</v>
      </c>
      <c r="H145" s="272">
        <f t="shared" si="13"/>
        <v>8163</v>
      </c>
      <c r="I145" s="270">
        <f t="shared" si="14"/>
        <v>8.900441681041836E-2</v>
      </c>
      <c r="J145" s="258">
        <v>16499</v>
      </c>
      <c r="K145" s="270">
        <f t="shared" si="14"/>
        <v>-0.98408679927667264</v>
      </c>
      <c r="L145" s="266">
        <f t="shared" si="15"/>
        <v>-0.56075288855758476</v>
      </c>
      <c r="M145" s="265">
        <f t="shared" si="16"/>
        <v>-21063</v>
      </c>
      <c r="N145" s="264">
        <f t="shared" si="17"/>
        <v>-0.23498864005193121</v>
      </c>
      <c r="O145" s="258">
        <f t="shared" si="18"/>
        <v>-5068</v>
      </c>
      <c r="Q145" s="29"/>
      <c r="R145" s="81"/>
      <c r="Z145" s="1"/>
    </row>
    <row r="146" spans="2:31" s="4" customFormat="1" x14ac:dyDescent="0.25">
      <c r="B146" s="241" t="s">
        <v>205</v>
      </c>
      <c r="C146" s="258">
        <f>C136-SUM(C137:C145)</f>
        <v>32366</v>
      </c>
      <c r="D146" s="258">
        <f>D136-SUM(D137:D145)</f>
        <v>41603</v>
      </c>
      <c r="E146" s="258">
        <f>E136-SUM(E137:E145)</f>
        <v>44307</v>
      </c>
      <c r="F146" s="258">
        <f>F136-SUM(F137:F145)</f>
        <v>37854</v>
      </c>
      <c r="G146" s="264">
        <f t="shared" si="12"/>
        <v>-0.14564290067032293</v>
      </c>
      <c r="H146" s="271">
        <f t="shared" si="13"/>
        <v>-6453</v>
      </c>
      <c r="I146" s="266">
        <f t="shared" si="14"/>
        <v>8.9696320588402559E-2</v>
      </c>
      <c r="J146" s="258">
        <f>J136-SUM(J137:J145)</f>
        <v>31635</v>
      </c>
      <c r="K146" s="266">
        <f t="shared" si="14"/>
        <v>0.77793851717902351</v>
      </c>
      <c r="L146" s="266">
        <f t="shared" si="15"/>
        <v>-0.16428911079410369</v>
      </c>
      <c r="M146" s="265">
        <f t="shared" si="16"/>
        <v>-6219</v>
      </c>
      <c r="N146" s="264">
        <f t="shared" si="17"/>
        <v>-2.2585429154050596E-2</v>
      </c>
      <c r="O146" s="258">
        <f t="shared" si="18"/>
        <v>-731</v>
      </c>
      <c r="Q146" s="29"/>
      <c r="R146" s="81"/>
      <c r="Z146" s="1"/>
    </row>
    <row r="147" spans="2:31" s="4" customFormat="1" ht="7.5" customHeight="1" x14ac:dyDescent="0.25"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Z147" s="1" t="s">
        <v>181</v>
      </c>
    </row>
    <row r="148" spans="2:31" s="4" customFormat="1" x14ac:dyDescent="0.25">
      <c r="B148" s="171" t="s">
        <v>182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183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2390F-6EF1-45F5-A693-E413B1A20D86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6" t="s">
        <v>307</v>
      </c>
      <c r="C4" s="276"/>
      <c r="D4" s="276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210</v>
      </c>
      <c r="D6" s="299"/>
    </row>
    <row r="7" spans="1:5" ht="16.5" thickTop="1" thickBot="1" x14ac:dyDescent="0.3">
      <c r="B7" s="87"/>
      <c r="C7" s="113" t="s">
        <v>144</v>
      </c>
      <c r="D7" s="114" t="s">
        <v>145</v>
      </c>
    </row>
    <row r="8" spans="1:5" x14ac:dyDescent="0.25">
      <c r="A8" s="1" t="s">
        <v>75</v>
      </c>
      <c r="B8" s="116">
        <v>2025</v>
      </c>
      <c r="C8" s="117">
        <v>42953</v>
      </c>
      <c r="D8" s="118">
        <f t="shared" ref="D8:D21" si="0">C8/C9-1</f>
        <v>-0.29943567327766174</v>
      </c>
    </row>
    <row r="9" spans="1:5" x14ac:dyDescent="0.25">
      <c r="A9" s="1"/>
      <c r="B9" s="116">
        <f>B8-1</f>
        <v>2024</v>
      </c>
      <c r="C9" s="117">
        <v>61312</v>
      </c>
      <c r="D9" s="118">
        <f t="shared" si="0"/>
        <v>0.39831687458663079</v>
      </c>
    </row>
    <row r="10" spans="1:5" x14ac:dyDescent="0.25">
      <c r="A10" s="1"/>
      <c r="B10" s="116">
        <f t="shared" ref="B10:B22" si="1">B9-1</f>
        <v>2023</v>
      </c>
      <c r="C10" s="117">
        <v>43847</v>
      </c>
      <c r="D10" s="118">
        <f t="shared" si="0"/>
        <v>0.35434749034749036</v>
      </c>
    </row>
    <row r="11" spans="1:5" x14ac:dyDescent="0.25">
      <c r="A11" s="1"/>
      <c r="B11" s="116">
        <f t="shared" si="1"/>
        <v>2022</v>
      </c>
      <c r="C11" s="117">
        <v>32375</v>
      </c>
      <c r="D11" s="118">
        <f t="shared" si="0"/>
        <v>0.23047394625821904</v>
      </c>
    </row>
    <row r="12" spans="1:5" x14ac:dyDescent="0.25">
      <c r="A12" s="1" t="s">
        <v>77</v>
      </c>
      <c r="B12" s="116">
        <f t="shared" si="1"/>
        <v>2021</v>
      </c>
      <c r="C12" s="117">
        <v>26311</v>
      </c>
      <c r="D12" s="118">
        <f t="shared" si="0"/>
        <v>8.396160342767689E-2</v>
      </c>
    </row>
    <row r="13" spans="1:5" x14ac:dyDescent="0.25">
      <c r="A13" s="1" t="s">
        <v>79</v>
      </c>
      <c r="B13" s="116">
        <f t="shared" si="1"/>
        <v>2020</v>
      </c>
      <c r="C13" s="117">
        <v>24273</v>
      </c>
      <c r="D13" s="118">
        <f t="shared" si="0"/>
        <v>-0.42074742268041232</v>
      </c>
    </row>
    <row r="14" spans="1:5" x14ac:dyDescent="0.25">
      <c r="A14" s="1" t="s">
        <v>81</v>
      </c>
      <c r="B14" s="116">
        <f t="shared" si="1"/>
        <v>2019</v>
      </c>
      <c r="C14" s="117">
        <v>41904</v>
      </c>
      <c r="D14" s="118">
        <f t="shared" si="0"/>
        <v>0.19422041095500009</v>
      </c>
    </row>
    <row r="15" spans="1:5" x14ac:dyDescent="0.25">
      <c r="A15" s="1" t="s">
        <v>83</v>
      </c>
      <c r="B15" s="116">
        <f t="shared" si="1"/>
        <v>2018</v>
      </c>
      <c r="C15" s="117">
        <v>35089</v>
      </c>
      <c r="D15" s="118">
        <f t="shared" si="0"/>
        <v>0.43448755161277131</v>
      </c>
    </row>
    <row r="16" spans="1:5" x14ac:dyDescent="0.25">
      <c r="A16" s="1" t="s">
        <v>85</v>
      </c>
      <c r="B16" s="116">
        <f t="shared" si="1"/>
        <v>2017</v>
      </c>
      <c r="C16" s="117">
        <v>24461</v>
      </c>
      <c r="D16" s="118">
        <f>C16/C17-1</f>
        <v>5.0549733722728085E-2</v>
      </c>
    </row>
    <row r="17" spans="1:4" x14ac:dyDescent="0.25">
      <c r="A17" s="1" t="s">
        <v>87</v>
      </c>
      <c r="B17" s="116">
        <f t="shared" si="1"/>
        <v>2016</v>
      </c>
      <c r="C17" s="117">
        <v>23284</v>
      </c>
      <c r="D17" s="118">
        <f t="shared" si="0"/>
        <v>-0.15148864837287268</v>
      </c>
    </row>
    <row r="18" spans="1:4" x14ac:dyDescent="0.25">
      <c r="A18" s="1" t="s">
        <v>89</v>
      </c>
      <c r="B18" s="116">
        <f t="shared" si="1"/>
        <v>2015</v>
      </c>
      <c r="C18" s="117">
        <v>27441</v>
      </c>
      <c r="D18" s="118">
        <f t="shared" si="0"/>
        <v>-0.15586932447397561</v>
      </c>
    </row>
    <row r="19" spans="1:4" x14ac:dyDescent="0.25">
      <c r="A19" s="1" t="s">
        <v>91</v>
      </c>
      <c r="B19" s="116">
        <f t="shared" si="1"/>
        <v>2014</v>
      </c>
      <c r="C19" s="117">
        <v>32508</v>
      </c>
      <c r="D19" s="118">
        <f t="shared" si="0"/>
        <v>-3.99574731992558E-2</v>
      </c>
    </row>
    <row r="20" spans="1:4" x14ac:dyDescent="0.25">
      <c r="A20" s="1" t="s">
        <v>93</v>
      </c>
      <c r="B20" s="116">
        <f t="shared" si="1"/>
        <v>2013</v>
      </c>
      <c r="C20" s="117">
        <v>33861</v>
      </c>
      <c r="D20" s="118">
        <f>C20/C21-1</f>
        <v>-6.3966827919834102E-2</v>
      </c>
    </row>
    <row r="21" spans="1:4" x14ac:dyDescent="0.25">
      <c r="A21" s="1" t="s">
        <v>95</v>
      </c>
      <c r="B21" s="116">
        <f t="shared" si="1"/>
        <v>2012</v>
      </c>
      <c r="C21" s="117">
        <v>36175</v>
      </c>
      <c r="D21" s="118">
        <f t="shared" si="0"/>
        <v>0.29640911697247696</v>
      </c>
    </row>
    <row r="22" spans="1:4" x14ac:dyDescent="0.25">
      <c r="A22" s="1" t="s">
        <v>97</v>
      </c>
      <c r="B22" s="116">
        <f t="shared" si="1"/>
        <v>2011</v>
      </c>
      <c r="C22" s="117">
        <v>27904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BA454-A0D5-4475-92CB-68B90D48DC9D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6" t="s">
        <v>308</v>
      </c>
      <c r="C4" s="276"/>
      <c r="D4" s="276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211</v>
      </c>
      <c r="D6" s="299"/>
    </row>
    <row r="7" spans="1:5" ht="16.5" thickTop="1" thickBot="1" x14ac:dyDescent="0.3">
      <c r="B7" s="87"/>
      <c r="C7" s="113" t="s">
        <v>144</v>
      </c>
      <c r="D7" s="114" t="s">
        <v>145</v>
      </c>
    </row>
    <row r="8" spans="1:5" x14ac:dyDescent="0.25">
      <c r="A8" s="1" t="s">
        <v>75</v>
      </c>
      <c r="B8" s="116">
        <v>2025</v>
      </c>
      <c r="C8" s="117">
        <v>26454</v>
      </c>
      <c r="D8" s="118">
        <f t="shared" ref="D8:D21" si="0">C8/C9-1</f>
        <v>0.11385263157894743</v>
      </c>
    </row>
    <row r="9" spans="1:5" x14ac:dyDescent="0.25">
      <c r="A9" s="1"/>
      <c r="B9" s="116">
        <f>B8-1</f>
        <v>2024</v>
      </c>
      <c r="C9" s="117">
        <v>23750</v>
      </c>
      <c r="D9" s="118">
        <f t="shared" si="0"/>
        <v>0.64382613510520481</v>
      </c>
    </row>
    <row r="10" spans="1:5" x14ac:dyDescent="0.25">
      <c r="A10" s="1"/>
      <c r="B10" s="116">
        <f t="shared" ref="B10:B22" si="1">B9-1</f>
        <v>2023</v>
      </c>
      <c r="C10" s="117">
        <v>14448</v>
      </c>
      <c r="D10" s="118">
        <f t="shared" si="0"/>
        <v>0.59876065065840445</v>
      </c>
    </row>
    <row r="11" spans="1:5" x14ac:dyDescent="0.25">
      <c r="A11" s="1"/>
      <c r="B11" s="116">
        <f t="shared" si="1"/>
        <v>2022</v>
      </c>
      <c r="C11" s="117">
        <v>9037</v>
      </c>
      <c r="D11" s="118">
        <f t="shared" si="0"/>
        <v>0.9049325463743676</v>
      </c>
    </row>
    <row r="12" spans="1:5" x14ac:dyDescent="0.25">
      <c r="A12" s="1" t="s">
        <v>77</v>
      </c>
      <c r="B12" s="116">
        <f t="shared" si="1"/>
        <v>2021</v>
      </c>
      <c r="C12" s="117">
        <v>4744</v>
      </c>
      <c r="D12" s="118">
        <f t="shared" si="0"/>
        <v>-0.69080362380238547</v>
      </c>
    </row>
    <row r="13" spans="1:5" x14ac:dyDescent="0.25">
      <c r="A13" s="1" t="s">
        <v>79</v>
      </c>
      <c r="B13" s="116">
        <f t="shared" si="1"/>
        <v>2020</v>
      </c>
      <c r="C13" s="117">
        <v>15343</v>
      </c>
      <c r="D13" s="118">
        <f t="shared" si="0"/>
        <v>-0.19888262322472849</v>
      </c>
    </row>
    <row r="14" spans="1:5" x14ac:dyDescent="0.25">
      <c r="A14" s="1" t="s">
        <v>81</v>
      </c>
      <c r="B14" s="116">
        <f t="shared" si="1"/>
        <v>2019</v>
      </c>
      <c r="C14" s="117">
        <v>19152</v>
      </c>
      <c r="D14" s="118">
        <f t="shared" si="0"/>
        <v>0.24315201869401526</v>
      </c>
    </row>
    <row r="15" spans="1:5" x14ac:dyDescent="0.25">
      <c r="A15" s="1" t="s">
        <v>83</v>
      </c>
      <c r="B15" s="116">
        <f t="shared" si="1"/>
        <v>2018</v>
      </c>
      <c r="C15" s="117">
        <v>15406</v>
      </c>
      <c r="D15" s="118">
        <f>C15/C16-1</f>
        <v>0.35128497500219269</v>
      </c>
    </row>
    <row r="16" spans="1:5" x14ac:dyDescent="0.25">
      <c r="A16" s="1" t="s">
        <v>85</v>
      </c>
      <c r="B16" s="116">
        <f t="shared" si="1"/>
        <v>2017</v>
      </c>
      <c r="C16" s="117">
        <v>11401</v>
      </c>
      <c r="D16" s="118">
        <f>C16/C17-1</f>
        <v>-9.7450918302723233E-2</v>
      </c>
    </row>
    <row r="17" spans="1:4" x14ac:dyDescent="0.25">
      <c r="A17" s="1" t="s">
        <v>87</v>
      </c>
      <c r="B17" s="116">
        <f t="shared" si="1"/>
        <v>2016</v>
      </c>
      <c r="C17" s="117">
        <v>12632</v>
      </c>
      <c r="D17" s="118">
        <f t="shared" si="0"/>
        <v>-0.26626394052044611</v>
      </c>
    </row>
    <row r="18" spans="1:4" x14ac:dyDescent="0.25">
      <c r="A18" s="1" t="s">
        <v>89</v>
      </c>
      <c r="B18" s="116">
        <f t="shared" si="1"/>
        <v>2015</v>
      </c>
      <c r="C18" s="117">
        <v>17216</v>
      </c>
      <c r="D18" s="118">
        <f t="shared" si="0"/>
        <v>-0.16483942951392261</v>
      </c>
    </row>
    <row r="19" spans="1:4" x14ac:dyDescent="0.25">
      <c r="A19" s="1" t="s">
        <v>91</v>
      </c>
      <c r="B19" s="116">
        <f t="shared" si="1"/>
        <v>2014</v>
      </c>
      <c r="C19" s="117">
        <v>20614</v>
      </c>
      <c r="D19" s="118">
        <f t="shared" si="0"/>
        <v>0.10176376269374665</v>
      </c>
    </row>
    <row r="20" spans="1:4" x14ac:dyDescent="0.25">
      <c r="A20" s="1" t="s">
        <v>93</v>
      </c>
      <c r="B20" s="116">
        <f t="shared" si="1"/>
        <v>2013</v>
      </c>
      <c r="C20" s="117">
        <v>18710</v>
      </c>
      <c r="D20" s="118">
        <f>C20/C21-1</f>
        <v>-0.18758141554494134</v>
      </c>
    </row>
    <row r="21" spans="1:4" x14ac:dyDescent="0.25">
      <c r="A21" s="1" t="s">
        <v>95</v>
      </c>
      <c r="B21" s="116">
        <f t="shared" si="1"/>
        <v>2012</v>
      </c>
      <c r="C21" s="117">
        <v>23030</v>
      </c>
      <c r="D21" s="118">
        <f t="shared" si="0"/>
        <v>0.29265828468792088</v>
      </c>
    </row>
    <row r="22" spans="1:4" x14ac:dyDescent="0.25">
      <c r="A22" s="1" t="s">
        <v>97</v>
      </c>
      <c r="B22" s="116">
        <f t="shared" si="1"/>
        <v>2011</v>
      </c>
      <c r="C22" s="117">
        <v>17816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384F1-F4BB-454A-A002-E27A913303CF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6" t="s">
        <v>309</v>
      </c>
      <c r="C4" s="276"/>
      <c r="D4" s="276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212</v>
      </c>
      <c r="D6" s="299"/>
    </row>
    <row r="7" spans="1:5" ht="16.5" thickTop="1" thickBot="1" x14ac:dyDescent="0.3">
      <c r="B7" s="87"/>
      <c r="C7" s="113" t="s">
        <v>144</v>
      </c>
      <c r="D7" s="114" t="s">
        <v>145</v>
      </c>
    </row>
    <row r="8" spans="1:5" x14ac:dyDescent="0.25">
      <c r="A8" s="1" t="s">
        <v>75</v>
      </c>
      <c r="B8" s="116">
        <v>2025</v>
      </c>
      <c r="C8" s="117">
        <v>16499</v>
      </c>
      <c r="D8" s="118">
        <f t="shared" ref="D8:D21" si="0">C8/C9-1</f>
        <v>-0.56075288855758476</v>
      </c>
    </row>
    <row r="9" spans="1:5" x14ac:dyDescent="0.25">
      <c r="A9" s="1"/>
      <c r="B9" s="116">
        <f>B8-1</f>
        <v>2024</v>
      </c>
      <c r="C9" s="117">
        <v>37562</v>
      </c>
      <c r="D9" s="118">
        <f t="shared" si="0"/>
        <v>0.27766250552739891</v>
      </c>
    </row>
    <row r="10" spans="1:5" x14ac:dyDescent="0.25">
      <c r="A10" s="1"/>
      <c r="B10" s="116">
        <f t="shared" ref="B10:B22" si="1">B9-1</f>
        <v>2023</v>
      </c>
      <c r="C10" s="117">
        <v>29399</v>
      </c>
      <c r="D10" s="118">
        <f t="shared" si="0"/>
        <v>0.25970520181677959</v>
      </c>
    </row>
    <row r="11" spans="1:5" x14ac:dyDescent="0.25">
      <c r="A11" s="1"/>
      <c r="B11" s="116">
        <f t="shared" si="1"/>
        <v>2022</v>
      </c>
      <c r="C11" s="117">
        <v>23338</v>
      </c>
      <c r="D11" s="118">
        <f t="shared" si="0"/>
        <v>8.2116196040246781E-2</v>
      </c>
    </row>
    <row r="12" spans="1:5" x14ac:dyDescent="0.25">
      <c r="A12" s="1" t="s">
        <v>77</v>
      </c>
      <c r="B12" s="116">
        <f t="shared" si="1"/>
        <v>2021</v>
      </c>
      <c r="C12" s="117">
        <v>21567</v>
      </c>
      <c r="D12" s="118">
        <f t="shared" si="0"/>
        <v>1.41511758118701</v>
      </c>
    </row>
    <row r="13" spans="1:5" x14ac:dyDescent="0.25">
      <c r="A13" s="1" t="s">
        <v>79</v>
      </c>
      <c r="B13" s="116">
        <f t="shared" si="1"/>
        <v>2020</v>
      </c>
      <c r="C13" s="117">
        <v>8930</v>
      </c>
      <c r="D13" s="118">
        <f t="shared" si="0"/>
        <v>-0.60750703234880454</v>
      </c>
    </row>
    <row r="14" spans="1:5" x14ac:dyDescent="0.25">
      <c r="A14" s="1" t="s">
        <v>81</v>
      </c>
      <c r="B14" s="116">
        <f t="shared" si="1"/>
        <v>2019</v>
      </c>
      <c r="C14" s="117">
        <v>22752</v>
      </c>
      <c r="D14" s="118">
        <f t="shared" si="0"/>
        <v>0.15592135345221769</v>
      </c>
    </row>
    <row r="15" spans="1:5" x14ac:dyDescent="0.25">
      <c r="A15" s="1" t="s">
        <v>83</v>
      </c>
      <c r="B15" s="116">
        <f t="shared" si="1"/>
        <v>2018</v>
      </c>
      <c r="C15" s="117">
        <v>19683</v>
      </c>
      <c r="D15" s="118">
        <f>C15/C16-1</f>
        <v>0.50712098009188367</v>
      </c>
    </row>
    <row r="16" spans="1:5" x14ac:dyDescent="0.25">
      <c r="A16" s="1" t="s">
        <v>85</v>
      </c>
      <c r="B16" s="116">
        <f t="shared" si="1"/>
        <v>2017</v>
      </c>
      <c r="C16" s="117">
        <v>13060</v>
      </c>
      <c r="D16" s="118">
        <f>C16/C17-1</f>
        <v>0.2260608336462635</v>
      </c>
    </row>
    <row r="17" spans="1:4" x14ac:dyDescent="0.25">
      <c r="A17" s="1" t="s">
        <v>87</v>
      </c>
      <c r="B17" s="116">
        <f t="shared" si="1"/>
        <v>2016</v>
      </c>
      <c r="C17" s="117">
        <v>10652</v>
      </c>
      <c r="D17" s="118">
        <f t="shared" si="0"/>
        <v>4.1760391198043978E-2</v>
      </c>
    </row>
    <row r="18" spans="1:4" x14ac:dyDescent="0.25">
      <c r="A18" s="1" t="s">
        <v>89</v>
      </c>
      <c r="B18" s="116">
        <f t="shared" si="1"/>
        <v>2015</v>
      </c>
      <c r="C18" s="117">
        <v>10225</v>
      </c>
      <c r="D18" s="118">
        <f t="shared" si="0"/>
        <v>-0.14032285185807969</v>
      </c>
    </row>
    <row r="19" spans="1:4" x14ac:dyDescent="0.25">
      <c r="A19" s="1" t="s">
        <v>91</v>
      </c>
      <c r="B19" s="116">
        <f t="shared" si="1"/>
        <v>2014</v>
      </c>
      <c r="C19" s="117">
        <v>11894</v>
      </c>
      <c r="D19" s="118">
        <f t="shared" si="0"/>
        <v>-0.21496930895650457</v>
      </c>
    </row>
    <row r="20" spans="1:4" x14ac:dyDescent="0.25">
      <c r="A20" s="1" t="s">
        <v>93</v>
      </c>
      <c r="B20" s="116">
        <f t="shared" si="1"/>
        <v>2013</v>
      </c>
      <c r="C20" s="117">
        <v>15151</v>
      </c>
      <c r="D20" s="118">
        <f>C20/C21-1</f>
        <v>0.15260555344237359</v>
      </c>
    </row>
    <row r="21" spans="1:4" x14ac:dyDescent="0.25">
      <c r="A21" s="1" t="s">
        <v>95</v>
      </c>
      <c r="B21" s="116">
        <f t="shared" si="1"/>
        <v>2012</v>
      </c>
      <c r="C21" s="117">
        <v>13145</v>
      </c>
      <c r="D21" s="118">
        <f t="shared" si="0"/>
        <v>0.30303330689928631</v>
      </c>
    </row>
    <row r="22" spans="1:4" x14ac:dyDescent="0.25">
      <c r="A22" s="1" t="s">
        <v>97</v>
      </c>
      <c r="B22" s="116">
        <f t="shared" si="1"/>
        <v>2011</v>
      </c>
      <c r="C22" s="117">
        <v>10088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F6AC-2C73-4699-BEEE-06D41E8FF031}">
  <sheetPr>
    <tabColor rgb="FF92D050"/>
  </sheetPr>
  <dimension ref="B1:W54"/>
  <sheetViews>
    <sheetView showGridLines="0" zoomScaleNormal="100" workbookViewId="0">
      <selection activeCell="D25" sqref="D25"/>
    </sheetView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10" width="10.7109375" customWidth="1"/>
    <col min="11" max="11" width="12" customWidth="1"/>
    <col min="12" max="12" width="10.7109375" customWidth="1"/>
    <col min="13" max="18" width="12.28515625" customWidth="1"/>
    <col min="19" max="19" width="10.7109375" customWidth="1"/>
    <col min="20" max="20" width="13" customWidth="1"/>
    <col min="21" max="21" width="10.7109375" customWidth="1"/>
    <col min="24" max="24" width="14.42578125" customWidth="1"/>
    <col min="25" max="26" width="7.85546875" customWidth="1"/>
    <col min="27" max="27" width="8.140625" customWidth="1"/>
    <col min="28" max="28" width="9" customWidth="1"/>
    <col min="29" max="30" width="9.42578125" customWidth="1"/>
  </cols>
  <sheetData>
    <row r="1" spans="2:23" ht="42.75" customHeight="1" x14ac:dyDescent="0.25"/>
    <row r="3" spans="2:23" ht="30.75" customHeight="1" thickBot="1" x14ac:dyDescent="0.3">
      <c r="B3" s="84" t="str">
        <f>CONCATENATE("Plazas alojativas en funcionamiento Tenerife y municipios")</f>
        <v>Plazas alojativas en funcionamiento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2:23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  <c r="W4" s="86"/>
    </row>
    <row r="5" spans="2:23" ht="15.75" thickBot="1" x14ac:dyDescent="0.3">
      <c r="B5" s="87"/>
      <c r="C5" s="296" t="s">
        <v>60</v>
      </c>
      <c r="D5" s="296"/>
      <c r="E5" s="296"/>
      <c r="F5" s="296"/>
      <c r="G5" s="296"/>
      <c r="H5" s="296"/>
      <c r="I5" s="88"/>
      <c r="J5" s="88"/>
      <c r="K5" s="88"/>
      <c r="L5" s="88"/>
      <c r="M5" s="89"/>
      <c r="N5" s="297" t="s">
        <v>61</v>
      </c>
      <c r="O5" s="297"/>
      <c r="P5" s="297"/>
      <c r="Q5" s="297"/>
      <c r="R5" s="297"/>
      <c r="S5" s="88"/>
      <c r="T5" s="88"/>
      <c r="U5" s="88"/>
      <c r="V5" s="88"/>
      <c r="W5" s="89"/>
    </row>
    <row r="6" spans="2:23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CONCATENATE("var. ",RIGHT(H6,2),"/",RIGHT(D6,2))</f>
        <v>var. 25/21</v>
      </c>
      <c r="K6" s="91" t="str">
        <f>CONCATENATE("dif. ",RIGHT(H6,2),"/",RIGHT(G6,2))</f>
        <v>dif. 25/24</v>
      </c>
      <c r="L6" s="91" t="str">
        <f>CONCATENATE("dif. ",RIGHT(H6,2),"/",RIGHT(D6,2))</f>
        <v>dif. 25/21</v>
      </c>
      <c r="M6" s="14" t="str">
        <f>CONCATENATE("cuota/ total isla ",RIGHT(H6,2))</f>
        <v>cuota/ total isla 25</v>
      </c>
      <c r="N6" s="92" t="s">
        <v>228</v>
      </c>
      <c r="O6" s="92" t="s">
        <v>229</v>
      </c>
      <c r="P6" s="92" t="s">
        <v>230</v>
      </c>
      <c r="Q6" s="92" t="s">
        <v>231</v>
      </c>
      <c r="R6" s="92" t="s">
        <v>232</v>
      </c>
      <c r="S6" s="91" t="str">
        <f>CONCATENATE("var. ",RIGHT(R6,2),"/",RIGHT(Q6,2))</f>
        <v>var. 26/25</v>
      </c>
      <c r="T6" s="91" t="str">
        <f>CONCATENATE("var. ",RIGHT(R6,2),"/",RIGHT(N6,2))</f>
        <v>var. 26/22</v>
      </c>
      <c r="U6" s="91" t="str">
        <f>CONCATENATE("dif. ",RIGHT(R6,2),"/",RIGHT(Q6,2))</f>
        <v>dif. 26/25</v>
      </c>
      <c r="V6" s="91" t="str">
        <f>CONCATENATE("dif. ",RIGHT(R6,2),"/",RIGHT(N6,2))</f>
        <v>dif. 26/22</v>
      </c>
      <c r="W6" s="89" t="str">
        <f>CONCATENATE("cuota/ total isla ",RIGHT(R6,2))</f>
        <v>cuota/ total isla 26</v>
      </c>
    </row>
    <row r="7" spans="2:23" x14ac:dyDescent="0.25">
      <c r="B7" s="93" t="s">
        <v>45</v>
      </c>
      <c r="C7" s="94">
        <v>66601</v>
      </c>
      <c r="D7" s="94">
        <v>82456</v>
      </c>
      <c r="E7" s="94">
        <v>123696</v>
      </c>
      <c r="F7" s="94">
        <v>125536</v>
      </c>
      <c r="G7" s="94">
        <v>135046</v>
      </c>
      <c r="H7" s="94">
        <v>125647</v>
      </c>
      <c r="I7" s="95">
        <f t="shared" ref="I7:I52" si="0">IFERROR(H7/G7-1,"-")</f>
        <v>-6.9598507175332891E-2</v>
      </c>
      <c r="J7" s="95">
        <f t="shared" ref="J7:J52" si="1">IFERROR(H7/D7-1,"-")</f>
        <v>0.52380663626661494</v>
      </c>
      <c r="K7" s="94">
        <f t="shared" ref="K7:K52" si="2">IFERROR(H7-G7,"-")</f>
        <v>-9399</v>
      </c>
      <c r="L7" s="94">
        <f t="shared" ref="L7:L52" si="3">IFERROR(H7-D7,"-")</f>
        <v>43191</v>
      </c>
      <c r="M7" s="95">
        <f>H7/H7</f>
        <v>1</v>
      </c>
      <c r="N7" s="94">
        <v>366819</v>
      </c>
      <c r="O7" s="94">
        <v>371679</v>
      </c>
      <c r="P7" s="94">
        <v>377490</v>
      </c>
      <c r="Q7" s="94">
        <v>369561</v>
      </c>
      <c r="R7" s="94">
        <v>384249</v>
      </c>
      <c r="S7" s="95">
        <f t="shared" ref="S7:S52" si="4">IFERROR(R7/Q7-1,"-")</f>
        <v>3.9744453554352299E-2</v>
      </c>
      <c r="T7" s="95">
        <f t="shared" ref="T7:T52" si="5">IFERROR(R7/N7-1,"-")</f>
        <v>4.7516622639503403E-2</v>
      </c>
      <c r="U7" s="94">
        <f t="shared" ref="U7:U52" si="6">IFERROR(R7-Q7,"-")</f>
        <v>14688</v>
      </c>
      <c r="V7" s="94">
        <f t="shared" ref="V7:V52" si="7">IFERROR(R7-N7,"-")</f>
        <v>17430</v>
      </c>
      <c r="W7" s="95">
        <f>R7/R7</f>
        <v>1</v>
      </c>
    </row>
    <row r="8" spans="2:23" x14ac:dyDescent="0.25">
      <c r="B8" s="96" t="s">
        <v>62</v>
      </c>
      <c r="C8" s="97">
        <v>44487</v>
      </c>
      <c r="D8" s="97">
        <v>56791</v>
      </c>
      <c r="E8" s="97">
        <v>89503</v>
      </c>
      <c r="F8" s="97">
        <v>89318</v>
      </c>
      <c r="G8" s="97">
        <v>99213</v>
      </c>
      <c r="H8" s="97">
        <v>89678</v>
      </c>
      <c r="I8" s="98">
        <f t="shared" si="0"/>
        <v>-9.6106357029824729E-2</v>
      </c>
      <c r="J8" s="98">
        <f t="shared" si="1"/>
        <v>0.57908823581201241</v>
      </c>
      <c r="K8" s="97">
        <f t="shared" si="2"/>
        <v>-9535</v>
      </c>
      <c r="L8" s="97">
        <f t="shared" si="3"/>
        <v>32887</v>
      </c>
      <c r="M8" s="98">
        <f>H8/H7</f>
        <v>0.71372973489219793</v>
      </c>
      <c r="N8" s="97">
        <v>88060</v>
      </c>
      <c r="O8" s="97">
        <v>87810</v>
      </c>
      <c r="P8" s="97">
        <v>90751</v>
      </c>
      <c r="Q8" s="97">
        <v>87853</v>
      </c>
      <c r="R8" s="97">
        <v>92235</v>
      </c>
      <c r="S8" s="98">
        <f t="shared" si="4"/>
        <v>4.9878774771493273E-2</v>
      </c>
      <c r="T8" s="98">
        <f t="shared" si="5"/>
        <v>4.7410856234385568E-2</v>
      </c>
      <c r="U8" s="97">
        <f t="shared" si="6"/>
        <v>4382</v>
      </c>
      <c r="V8" s="97">
        <f t="shared" si="7"/>
        <v>4175</v>
      </c>
      <c r="W8" s="98">
        <f>R8/R7</f>
        <v>0.24003966178181335</v>
      </c>
    </row>
    <row r="9" spans="2:23" x14ac:dyDescent="0.25">
      <c r="B9" s="99" t="s">
        <v>63</v>
      </c>
      <c r="C9" s="53">
        <v>34865</v>
      </c>
      <c r="D9" s="53">
        <v>45244</v>
      </c>
      <c r="E9" s="53">
        <v>71471</v>
      </c>
      <c r="F9" s="53">
        <v>72829</v>
      </c>
      <c r="G9" s="53">
        <v>81170</v>
      </c>
      <c r="H9" s="53">
        <v>73859</v>
      </c>
      <c r="I9" s="100">
        <f t="shared" si="0"/>
        <v>-9.0070222988788973E-2</v>
      </c>
      <c r="J9" s="100">
        <f t="shared" si="1"/>
        <v>0.63245955264786491</v>
      </c>
      <c r="K9" s="53">
        <f t="shared" si="2"/>
        <v>-7311</v>
      </c>
      <c r="L9" s="53">
        <f t="shared" si="3"/>
        <v>28615</v>
      </c>
      <c r="M9" s="100">
        <f>H9/H7</f>
        <v>0.5878293950512149</v>
      </c>
      <c r="N9" s="53">
        <v>70739</v>
      </c>
      <c r="O9" s="53">
        <v>71887</v>
      </c>
      <c r="P9" s="53">
        <v>74240</v>
      </c>
      <c r="Q9" s="53">
        <v>72308</v>
      </c>
      <c r="R9" s="53">
        <v>76168</v>
      </c>
      <c r="S9" s="100">
        <f t="shared" si="4"/>
        <v>5.3382751562759401E-2</v>
      </c>
      <c r="T9" s="100">
        <f t="shared" si="5"/>
        <v>7.6746914714655334E-2</v>
      </c>
      <c r="U9" s="53">
        <f t="shared" si="6"/>
        <v>3860</v>
      </c>
      <c r="V9" s="53">
        <f t="shared" si="7"/>
        <v>5429</v>
      </c>
      <c r="W9" s="100">
        <f>R9/R7</f>
        <v>0.19822562973488544</v>
      </c>
    </row>
    <row r="10" spans="2:23" x14ac:dyDescent="0.25">
      <c r="B10" s="99" t="s">
        <v>64</v>
      </c>
      <c r="C10" s="53">
        <v>9622</v>
      </c>
      <c r="D10" s="53">
        <v>11547</v>
      </c>
      <c r="E10" s="53">
        <v>18032</v>
      </c>
      <c r="F10" s="53">
        <v>16489</v>
      </c>
      <c r="G10" s="53">
        <v>18043</v>
      </c>
      <c r="H10" s="53">
        <v>15819</v>
      </c>
      <c r="I10" s="100">
        <f t="shared" si="0"/>
        <v>-0.12326109848694788</v>
      </c>
      <c r="J10" s="100">
        <f t="shared" si="1"/>
        <v>0.36996622499350473</v>
      </c>
      <c r="K10" s="53">
        <f t="shared" si="2"/>
        <v>-2224</v>
      </c>
      <c r="L10" s="53">
        <f t="shared" si="3"/>
        <v>4272</v>
      </c>
      <c r="M10" s="100">
        <f>H10/H7</f>
        <v>0.12590033984098306</v>
      </c>
      <c r="N10" s="53">
        <v>17321</v>
      </c>
      <c r="O10" s="53">
        <v>15923</v>
      </c>
      <c r="P10" s="53">
        <v>16511</v>
      </c>
      <c r="Q10" s="53">
        <v>15545</v>
      </c>
      <c r="R10" s="53">
        <v>16067</v>
      </c>
      <c r="S10" s="100">
        <f t="shared" si="4"/>
        <v>3.3579929237697037E-2</v>
      </c>
      <c r="T10" s="100">
        <f t="shared" si="5"/>
        <v>-7.2397667571156399E-2</v>
      </c>
      <c r="U10" s="53">
        <f t="shared" si="6"/>
        <v>522</v>
      </c>
      <c r="V10" s="53">
        <f t="shared" si="7"/>
        <v>-1254</v>
      </c>
      <c r="W10" s="100">
        <f>R10/R7</f>
        <v>4.1814032046927907E-2</v>
      </c>
    </row>
    <row r="11" spans="2:23" x14ac:dyDescent="0.25">
      <c r="B11" s="96" t="s">
        <v>65</v>
      </c>
      <c r="C11" s="97">
        <v>22114</v>
      </c>
      <c r="D11" s="97">
        <v>25665</v>
      </c>
      <c r="E11" s="97">
        <v>34193</v>
      </c>
      <c r="F11" s="97">
        <v>36218</v>
      </c>
      <c r="G11" s="97">
        <v>35833</v>
      </c>
      <c r="H11" s="97">
        <v>35968</v>
      </c>
      <c r="I11" s="98">
        <f t="shared" si="0"/>
        <v>3.7674769067619351E-3</v>
      </c>
      <c r="J11" s="98">
        <f t="shared" si="1"/>
        <v>0.40144165205532834</v>
      </c>
      <c r="K11" s="97">
        <f t="shared" si="2"/>
        <v>135</v>
      </c>
      <c r="L11" s="97">
        <f t="shared" si="3"/>
        <v>10303</v>
      </c>
      <c r="M11" s="98">
        <f>H11/H7</f>
        <v>0.28626230630257787</v>
      </c>
      <c r="N11" s="97">
        <v>34213</v>
      </c>
      <c r="O11" s="97">
        <v>36083</v>
      </c>
      <c r="P11" s="97">
        <v>35079</v>
      </c>
      <c r="Q11" s="97">
        <v>35334</v>
      </c>
      <c r="R11" s="97">
        <v>35848</v>
      </c>
      <c r="S11" s="98">
        <f t="shared" si="4"/>
        <v>1.4546895341597255E-2</v>
      </c>
      <c r="T11" s="98">
        <f t="shared" si="5"/>
        <v>4.7788852190687736E-2</v>
      </c>
      <c r="U11" s="97">
        <f t="shared" si="6"/>
        <v>514</v>
      </c>
      <c r="V11" s="97">
        <f t="shared" si="7"/>
        <v>1635</v>
      </c>
      <c r="W11" s="98">
        <f>R11/R7</f>
        <v>9.3293671551519977E-2</v>
      </c>
    </row>
    <row r="12" spans="2:23" x14ac:dyDescent="0.25">
      <c r="B12" s="93" t="s">
        <v>46</v>
      </c>
      <c r="C12" s="101">
        <v>23742</v>
      </c>
      <c r="D12" s="101">
        <v>29697</v>
      </c>
      <c r="E12" s="101">
        <v>44233</v>
      </c>
      <c r="F12" s="101">
        <v>45902</v>
      </c>
      <c r="G12" s="101">
        <v>49468</v>
      </c>
      <c r="H12" s="101">
        <v>45191</v>
      </c>
      <c r="I12" s="102">
        <f t="shared" si="0"/>
        <v>-8.645993369450955E-2</v>
      </c>
      <c r="J12" s="102">
        <f t="shared" si="1"/>
        <v>0.52173620230999762</v>
      </c>
      <c r="K12" s="101">
        <f t="shared" si="2"/>
        <v>-4277</v>
      </c>
      <c r="L12" s="101">
        <f t="shared" si="3"/>
        <v>15494</v>
      </c>
      <c r="M12" s="95">
        <f>H12/H12</f>
        <v>1</v>
      </c>
      <c r="N12" s="101">
        <v>44594</v>
      </c>
      <c r="O12" s="101">
        <v>45668</v>
      </c>
      <c r="P12" s="101">
        <v>46009</v>
      </c>
      <c r="Q12" s="101">
        <v>43356</v>
      </c>
      <c r="R12" s="101">
        <v>46718</v>
      </c>
      <c r="S12" s="102">
        <f t="shared" si="4"/>
        <v>7.7544053879509134E-2</v>
      </c>
      <c r="T12" s="102">
        <f t="shared" si="5"/>
        <v>4.7629725972103909E-2</v>
      </c>
      <c r="U12" s="101">
        <f t="shared" si="6"/>
        <v>3362</v>
      </c>
      <c r="V12" s="101">
        <f t="shared" si="7"/>
        <v>2124</v>
      </c>
      <c r="W12" s="95">
        <f>R12/R12</f>
        <v>1</v>
      </c>
    </row>
    <row r="13" spans="2:23" x14ac:dyDescent="0.25">
      <c r="B13" s="96" t="s">
        <v>62</v>
      </c>
      <c r="C13" s="97">
        <v>17566</v>
      </c>
      <c r="D13" s="97">
        <v>23340</v>
      </c>
      <c r="E13" s="97">
        <v>34827</v>
      </c>
      <c r="F13" s="97">
        <v>34946</v>
      </c>
      <c r="G13" s="97">
        <v>38139</v>
      </c>
      <c r="H13" s="97">
        <v>33613</v>
      </c>
      <c r="I13" s="98">
        <f t="shared" si="0"/>
        <v>-0.11867117648601166</v>
      </c>
      <c r="J13" s="98">
        <f t="shared" si="1"/>
        <v>0.44014567266495286</v>
      </c>
      <c r="K13" s="97">
        <f t="shared" si="2"/>
        <v>-4526</v>
      </c>
      <c r="L13" s="97">
        <f t="shared" si="3"/>
        <v>10273</v>
      </c>
      <c r="M13" s="98">
        <f>H13/H12</f>
        <v>0.74379854395786771</v>
      </c>
      <c r="N13" s="97">
        <v>34839</v>
      </c>
      <c r="O13" s="97">
        <v>34658</v>
      </c>
      <c r="P13" s="97">
        <v>34832</v>
      </c>
      <c r="Q13" s="97">
        <v>32335</v>
      </c>
      <c r="R13" s="97">
        <v>35012</v>
      </c>
      <c r="S13" s="98">
        <f t="shared" si="4"/>
        <v>8.2789546930570612E-2</v>
      </c>
      <c r="T13" s="98">
        <f t="shared" si="5"/>
        <v>4.9656993599127563E-3</v>
      </c>
      <c r="U13" s="97">
        <f t="shared" si="6"/>
        <v>2677</v>
      </c>
      <c r="V13" s="97">
        <f t="shared" si="7"/>
        <v>173</v>
      </c>
      <c r="W13" s="98">
        <f>R13/R12</f>
        <v>0.7494327668136479</v>
      </c>
    </row>
    <row r="14" spans="2:23" x14ac:dyDescent="0.25">
      <c r="B14" s="99" t="s">
        <v>63</v>
      </c>
      <c r="C14" s="53">
        <v>14847</v>
      </c>
      <c r="D14" s="53">
        <v>20181</v>
      </c>
      <c r="E14" s="53">
        <v>29820</v>
      </c>
      <c r="F14" s="53">
        <v>30493</v>
      </c>
      <c r="G14" s="53">
        <v>33752</v>
      </c>
      <c r="H14" s="53">
        <v>29550</v>
      </c>
      <c r="I14" s="100">
        <f t="shared" si="0"/>
        <v>-0.12449632614363593</v>
      </c>
      <c r="J14" s="100">
        <f t="shared" si="1"/>
        <v>0.46424855061691694</v>
      </c>
      <c r="K14" s="53">
        <f t="shared" si="2"/>
        <v>-4202</v>
      </c>
      <c r="L14" s="53">
        <f t="shared" si="3"/>
        <v>9369</v>
      </c>
      <c r="M14" s="100">
        <f>H14/H12</f>
        <v>0.65389126153437627</v>
      </c>
      <c r="N14" s="53">
        <v>29827</v>
      </c>
      <c r="O14" s="53">
        <v>30333</v>
      </c>
      <c r="P14" s="53">
        <v>30875</v>
      </c>
      <c r="Q14" s="53">
        <v>28330</v>
      </c>
      <c r="R14" s="53">
        <v>30861</v>
      </c>
      <c r="S14" s="100">
        <f t="shared" si="4"/>
        <v>8.9339922343805167E-2</v>
      </c>
      <c r="T14" s="100">
        <f t="shared" si="5"/>
        <v>3.4666577262212117E-2</v>
      </c>
      <c r="U14" s="53">
        <f t="shared" si="6"/>
        <v>2531</v>
      </c>
      <c r="V14" s="53">
        <f t="shared" si="7"/>
        <v>1034</v>
      </c>
      <c r="W14" s="100">
        <f>R14/R12</f>
        <v>0.66058050430241022</v>
      </c>
    </row>
    <row r="15" spans="2:23" x14ac:dyDescent="0.25">
      <c r="B15" s="99" t="s">
        <v>64</v>
      </c>
      <c r="C15" s="53">
        <v>2720</v>
      </c>
      <c r="D15" s="53">
        <v>3159</v>
      </c>
      <c r="E15" s="53">
        <v>5006</v>
      </c>
      <c r="F15" s="53">
        <v>4453</v>
      </c>
      <c r="G15" s="53">
        <v>4387</v>
      </c>
      <c r="H15" s="53">
        <v>4063</v>
      </c>
      <c r="I15" s="100">
        <f t="shared" si="0"/>
        <v>-7.3854570321404189E-2</v>
      </c>
      <c r="J15" s="100">
        <f t="shared" si="1"/>
        <v>0.28616650838873059</v>
      </c>
      <c r="K15" s="53">
        <f t="shared" si="2"/>
        <v>-324</v>
      </c>
      <c r="L15" s="53">
        <f t="shared" si="3"/>
        <v>904</v>
      </c>
      <c r="M15" s="100">
        <f>H15/H12</f>
        <v>8.99072824234914E-2</v>
      </c>
      <c r="N15" s="53">
        <v>5012</v>
      </c>
      <c r="O15" s="53">
        <v>4325</v>
      </c>
      <c r="P15" s="53">
        <v>3957</v>
      </c>
      <c r="Q15" s="53">
        <v>4005</v>
      </c>
      <c r="R15" s="53">
        <v>4151</v>
      </c>
      <c r="S15" s="100">
        <f t="shared" si="4"/>
        <v>3.6454431960049938E-2</v>
      </c>
      <c r="T15" s="100">
        <f t="shared" si="5"/>
        <v>-0.17178770949720668</v>
      </c>
      <c r="U15" s="53">
        <f t="shared" si="6"/>
        <v>146</v>
      </c>
      <c r="V15" s="53">
        <f t="shared" si="7"/>
        <v>-861</v>
      </c>
      <c r="W15" s="100">
        <f>R15/R12</f>
        <v>8.8852262511237637E-2</v>
      </c>
    </row>
    <row r="16" spans="2:23" x14ac:dyDescent="0.25">
      <c r="B16" s="96" t="s">
        <v>65</v>
      </c>
      <c r="C16" s="97">
        <v>6176</v>
      </c>
      <c r="D16" s="97">
        <v>6357</v>
      </c>
      <c r="E16" s="97">
        <v>9406</v>
      </c>
      <c r="F16" s="97">
        <v>10956</v>
      </c>
      <c r="G16" s="97">
        <v>11330</v>
      </c>
      <c r="H16" s="97">
        <v>11579</v>
      </c>
      <c r="I16" s="98">
        <f t="shared" si="0"/>
        <v>2.1977052074139358E-2</v>
      </c>
      <c r="J16" s="98">
        <f t="shared" si="1"/>
        <v>0.82145666194745948</v>
      </c>
      <c r="K16" s="97">
        <f t="shared" si="2"/>
        <v>249</v>
      </c>
      <c r="L16" s="97">
        <f t="shared" si="3"/>
        <v>5222</v>
      </c>
      <c r="M16" s="98">
        <f>H16/H12</f>
        <v>0.25622358434201498</v>
      </c>
      <c r="N16" s="97">
        <v>9755</v>
      </c>
      <c r="O16" s="97">
        <v>11010</v>
      </c>
      <c r="P16" s="97">
        <v>11177</v>
      </c>
      <c r="Q16" s="97">
        <v>11021</v>
      </c>
      <c r="R16" s="97">
        <v>11706</v>
      </c>
      <c r="S16" s="98">
        <f t="shared" si="4"/>
        <v>6.2154069503674858E-2</v>
      </c>
      <c r="T16" s="98">
        <f t="shared" si="5"/>
        <v>0.19999999999999996</v>
      </c>
      <c r="U16" s="97">
        <f t="shared" si="6"/>
        <v>685</v>
      </c>
      <c r="V16" s="97">
        <f t="shared" si="7"/>
        <v>1951</v>
      </c>
      <c r="W16" s="98">
        <f>R16/R12</f>
        <v>0.25056723318635216</v>
      </c>
    </row>
    <row r="17" spans="2:23" x14ac:dyDescent="0.25">
      <c r="B17" s="93" t="s">
        <v>49</v>
      </c>
      <c r="C17" s="101">
        <v>2900</v>
      </c>
      <c r="D17" s="101">
        <v>4012</v>
      </c>
      <c r="E17" s="101">
        <v>4562</v>
      </c>
      <c r="F17" s="101">
        <v>4395</v>
      </c>
      <c r="G17" s="101">
        <v>4748</v>
      </c>
      <c r="H17" s="101">
        <v>4616</v>
      </c>
      <c r="I17" s="102">
        <f t="shared" si="0"/>
        <v>-2.780117944397642E-2</v>
      </c>
      <c r="J17" s="102">
        <f t="shared" si="1"/>
        <v>0.15054835493519447</v>
      </c>
      <c r="K17" s="101">
        <f t="shared" si="2"/>
        <v>-132</v>
      </c>
      <c r="L17" s="101">
        <f t="shared" si="3"/>
        <v>604</v>
      </c>
      <c r="M17" s="95">
        <f>H17/H17</f>
        <v>1</v>
      </c>
      <c r="N17" s="101">
        <v>4562</v>
      </c>
      <c r="O17" s="101">
        <v>4276</v>
      </c>
      <c r="P17" s="101">
        <v>4307</v>
      </c>
      <c r="Q17" s="101">
        <v>4616</v>
      </c>
      <c r="R17" s="101">
        <v>4616</v>
      </c>
      <c r="S17" s="102">
        <f t="shared" si="4"/>
        <v>0</v>
      </c>
      <c r="T17" s="102">
        <f t="shared" si="5"/>
        <v>1.1836913634370783E-2</v>
      </c>
      <c r="U17" s="101">
        <f t="shared" si="6"/>
        <v>0</v>
      </c>
      <c r="V17" s="101">
        <f t="shared" si="7"/>
        <v>54</v>
      </c>
      <c r="W17" s="95">
        <f>R17/R17</f>
        <v>1</v>
      </c>
    </row>
    <row r="18" spans="2:23" x14ac:dyDescent="0.25">
      <c r="B18" s="96" t="s">
        <v>62</v>
      </c>
      <c r="C18" s="97">
        <v>2534</v>
      </c>
      <c r="D18" s="97">
        <v>3312</v>
      </c>
      <c r="E18" s="97">
        <v>3862</v>
      </c>
      <c r="F18" s="97">
        <v>3695</v>
      </c>
      <c r="G18" s="97">
        <v>4048</v>
      </c>
      <c r="H18" s="97">
        <v>3916</v>
      </c>
      <c r="I18" s="98">
        <f t="shared" si="0"/>
        <v>-3.2608695652173947E-2</v>
      </c>
      <c r="J18" s="98">
        <f t="shared" si="1"/>
        <v>0.18236714975845403</v>
      </c>
      <c r="K18" s="97">
        <f t="shared" si="2"/>
        <v>-132</v>
      </c>
      <c r="L18" s="97">
        <f t="shared" si="3"/>
        <v>604</v>
      </c>
      <c r="M18" s="98">
        <f>H18/H17</f>
        <v>0.84835355285961866</v>
      </c>
      <c r="N18" s="97">
        <v>3862</v>
      </c>
      <c r="O18" s="97">
        <v>3576</v>
      </c>
      <c r="P18" s="97">
        <v>3607</v>
      </c>
      <c r="Q18" s="97">
        <v>3916</v>
      </c>
      <c r="R18" s="97">
        <v>3916</v>
      </c>
      <c r="S18" s="98">
        <f t="shared" si="4"/>
        <v>0</v>
      </c>
      <c r="T18" s="98">
        <f t="shared" si="5"/>
        <v>1.3982392542724043E-2</v>
      </c>
      <c r="U18" s="97">
        <f t="shared" si="6"/>
        <v>0</v>
      </c>
      <c r="V18" s="97">
        <f t="shared" si="7"/>
        <v>54</v>
      </c>
      <c r="W18" s="98">
        <f>R18/R17</f>
        <v>0.84835355285961866</v>
      </c>
    </row>
    <row r="19" spans="2:23" x14ac:dyDescent="0.25">
      <c r="B19" s="99" t="s">
        <v>63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100" t="str">
        <f t="shared" si="0"/>
        <v>-</v>
      </c>
      <c r="J19" s="100" t="str">
        <f t="shared" si="1"/>
        <v>-</v>
      </c>
      <c r="K19" s="53">
        <f t="shared" si="2"/>
        <v>0</v>
      </c>
      <c r="L19" s="53">
        <f t="shared" si="3"/>
        <v>0</v>
      </c>
      <c r="M19" s="100">
        <f>H19/H17</f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100" t="str">
        <f t="shared" si="4"/>
        <v>-</v>
      </c>
      <c r="T19" s="100" t="str">
        <f t="shared" si="5"/>
        <v>-</v>
      </c>
      <c r="U19" s="53">
        <f t="shared" si="6"/>
        <v>0</v>
      </c>
      <c r="V19" s="53">
        <f t="shared" si="7"/>
        <v>0</v>
      </c>
      <c r="W19" s="100">
        <f>R19/R17</f>
        <v>0</v>
      </c>
    </row>
    <row r="20" spans="2:23" x14ac:dyDescent="0.25">
      <c r="B20" s="99" t="s">
        <v>64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100" t="str">
        <f t="shared" si="0"/>
        <v>-</v>
      </c>
      <c r="J20" s="100" t="str">
        <f t="shared" si="1"/>
        <v>-</v>
      </c>
      <c r="K20" s="53">
        <f t="shared" si="2"/>
        <v>0</v>
      </c>
      <c r="L20" s="53">
        <f t="shared" si="3"/>
        <v>0</v>
      </c>
      <c r="M20" s="100">
        <f>H20/H17</f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100" t="str">
        <f t="shared" si="4"/>
        <v>-</v>
      </c>
      <c r="T20" s="100" t="str">
        <f t="shared" si="5"/>
        <v>-</v>
      </c>
      <c r="U20" s="53">
        <f t="shared" si="6"/>
        <v>0</v>
      </c>
      <c r="V20" s="53">
        <f t="shared" si="7"/>
        <v>0</v>
      </c>
      <c r="W20" s="100">
        <f>R20/R17</f>
        <v>0</v>
      </c>
    </row>
    <row r="21" spans="2:23" x14ac:dyDescent="0.25">
      <c r="B21" s="96" t="s">
        <v>65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8" t="str">
        <f t="shared" si="0"/>
        <v>-</v>
      </c>
      <c r="J21" s="98" t="str">
        <f t="shared" si="1"/>
        <v>-</v>
      </c>
      <c r="K21" s="97">
        <f t="shared" si="2"/>
        <v>0</v>
      </c>
      <c r="L21" s="97">
        <f t="shared" si="3"/>
        <v>0</v>
      </c>
      <c r="M21" s="98">
        <f>H21/H17</f>
        <v>0</v>
      </c>
      <c r="N21" s="97" t="s">
        <v>233</v>
      </c>
      <c r="O21" s="97" t="s">
        <v>233</v>
      </c>
      <c r="P21" s="97" t="s">
        <v>233</v>
      </c>
      <c r="Q21" s="97" t="s">
        <v>233</v>
      </c>
      <c r="R21" s="97" t="s">
        <v>233</v>
      </c>
      <c r="S21" s="98" t="str">
        <f t="shared" si="4"/>
        <v>-</v>
      </c>
      <c r="T21" s="98" t="str">
        <f t="shared" si="5"/>
        <v>-</v>
      </c>
      <c r="U21" s="97" t="str">
        <f t="shared" si="6"/>
        <v>-</v>
      </c>
      <c r="V21" s="97" t="str">
        <f t="shared" si="7"/>
        <v>-</v>
      </c>
      <c r="W21" s="98" t="e">
        <f>R21/R17</f>
        <v>#VALUE!</v>
      </c>
    </row>
    <row r="22" spans="2:23" x14ac:dyDescent="0.25">
      <c r="B22" s="93" t="s">
        <v>48</v>
      </c>
      <c r="C22" s="101">
        <v>437</v>
      </c>
      <c r="D22" s="101">
        <v>669</v>
      </c>
      <c r="E22" s="101">
        <v>857</v>
      </c>
      <c r="F22" s="101">
        <v>900</v>
      </c>
      <c r="G22" s="101">
        <v>975</v>
      </c>
      <c r="H22" s="101">
        <v>912</v>
      </c>
      <c r="I22" s="102">
        <f t="shared" si="0"/>
        <v>-6.461538461538463E-2</v>
      </c>
      <c r="J22" s="102">
        <f t="shared" si="1"/>
        <v>0.36322869955156944</v>
      </c>
      <c r="K22" s="101">
        <f t="shared" si="2"/>
        <v>-63</v>
      </c>
      <c r="L22" s="101">
        <f t="shared" si="3"/>
        <v>243</v>
      </c>
      <c r="M22" s="102">
        <f>H22/H22</f>
        <v>1</v>
      </c>
      <c r="N22" s="101">
        <v>844</v>
      </c>
      <c r="O22" s="101">
        <v>912</v>
      </c>
      <c r="P22" s="101">
        <v>912</v>
      </c>
      <c r="Q22" s="101">
        <v>916</v>
      </c>
      <c r="R22" s="101">
        <v>905</v>
      </c>
      <c r="S22" s="102">
        <f t="shared" si="4"/>
        <v>-1.2008733624454093E-2</v>
      </c>
      <c r="T22" s="102">
        <f t="shared" si="5"/>
        <v>7.2274881516587675E-2</v>
      </c>
      <c r="U22" s="101">
        <f t="shared" si="6"/>
        <v>-11</v>
      </c>
      <c r="V22" s="101">
        <f t="shared" si="7"/>
        <v>61</v>
      </c>
      <c r="W22" s="102">
        <f>R22/R22</f>
        <v>1</v>
      </c>
    </row>
    <row r="23" spans="2:23" x14ac:dyDescent="0.25">
      <c r="B23" s="96" t="s">
        <v>62</v>
      </c>
      <c r="C23" s="97">
        <v>386</v>
      </c>
      <c r="D23" s="97">
        <v>669</v>
      </c>
      <c r="E23" s="97">
        <v>855</v>
      </c>
      <c r="F23" s="97">
        <v>886</v>
      </c>
      <c r="G23" s="97">
        <v>960</v>
      </c>
      <c r="H23" s="97">
        <v>894</v>
      </c>
      <c r="I23" s="98">
        <f t="shared" si="0"/>
        <v>-6.8749999999999978E-2</v>
      </c>
      <c r="J23" s="98">
        <f t="shared" si="1"/>
        <v>0.33632286995515703</v>
      </c>
      <c r="K23" s="97">
        <f t="shared" si="2"/>
        <v>-66</v>
      </c>
      <c r="L23" s="97">
        <f t="shared" si="3"/>
        <v>225</v>
      </c>
      <c r="M23" s="98">
        <f>H23/H22</f>
        <v>0.98026315789473684</v>
      </c>
      <c r="N23" s="97">
        <v>844</v>
      </c>
      <c r="O23" s="97">
        <v>898</v>
      </c>
      <c r="P23" s="97">
        <v>898</v>
      </c>
      <c r="Q23" s="97">
        <v>898</v>
      </c>
      <c r="R23" s="97">
        <v>887</v>
      </c>
      <c r="S23" s="98">
        <f t="shared" si="4"/>
        <v>-1.2249443207126953E-2</v>
      </c>
      <c r="T23" s="98">
        <f t="shared" si="5"/>
        <v>5.0947867298578142E-2</v>
      </c>
      <c r="U23" s="97">
        <f t="shared" si="6"/>
        <v>-11</v>
      </c>
      <c r="V23" s="97">
        <f t="shared" si="7"/>
        <v>43</v>
      </c>
      <c r="W23" s="98">
        <f>R23/R22</f>
        <v>0.98011049723756904</v>
      </c>
    </row>
    <row r="24" spans="2:23" x14ac:dyDescent="0.25"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0"/>
        <v>-</v>
      </c>
      <c r="J24" s="98" t="str">
        <f t="shared" si="1"/>
        <v>-</v>
      </c>
      <c r="K24" s="97">
        <f t="shared" si="2"/>
        <v>0</v>
      </c>
      <c r="L24" s="97">
        <f t="shared" si="3"/>
        <v>0</v>
      </c>
      <c r="M24" s="98">
        <f>H24/H22</f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8" t="str">
        <f t="shared" si="4"/>
        <v>-</v>
      </c>
      <c r="T24" s="98" t="str">
        <f t="shared" si="5"/>
        <v>-</v>
      </c>
      <c r="U24" s="97">
        <f t="shared" si="6"/>
        <v>0</v>
      </c>
      <c r="V24" s="97">
        <f t="shared" si="7"/>
        <v>0</v>
      </c>
      <c r="W24" s="98">
        <f>R24/R22</f>
        <v>0</v>
      </c>
    </row>
    <row r="25" spans="2:23" x14ac:dyDescent="0.25">
      <c r="B25" s="93" t="s">
        <v>49</v>
      </c>
      <c r="C25" s="101">
        <v>2900</v>
      </c>
      <c r="D25" s="101">
        <v>4012</v>
      </c>
      <c r="E25" s="101">
        <v>4562</v>
      </c>
      <c r="F25" s="101">
        <v>4395</v>
      </c>
      <c r="G25" s="101">
        <v>4748</v>
      </c>
      <c r="H25" s="101">
        <v>4616</v>
      </c>
      <c r="I25" s="102">
        <f t="shared" si="0"/>
        <v>-2.780117944397642E-2</v>
      </c>
      <c r="J25" s="102">
        <f t="shared" si="1"/>
        <v>0.15054835493519447</v>
      </c>
      <c r="K25" s="101">
        <f t="shared" si="2"/>
        <v>-132</v>
      </c>
      <c r="L25" s="101">
        <f t="shared" si="3"/>
        <v>604</v>
      </c>
      <c r="M25" s="95">
        <f>H25/H25</f>
        <v>1</v>
      </c>
      <c r="N25" s="101">
        <v>4562</v>
      </c>
      <c r="O25" s="101">
        <v>4276</v>
      </c>
      <c r="P25" s="101">
        <v>4307</v>
      </c>
      <c r="Q25" s="101">
        <v>4616</v>
      </c>
      <c r="R25" s="101">
        <v>4616</v>
      </c>
      <c r="S25" s="102">
        <f t="shared" si="4"/>
        <v>0</v>
      </c>
      <c r="T25" s="102">
        <f t="shared" si="5"/>
        <v>1.1836913634370783E-2</v>
      </c>
      <c r="U25" s="101">
        <f t="shared" si="6"/>
        <v>0</v>
      </c>
      <c r="V25" s="101">
        <f t="shared" si="7"/>
        <v>54</v>
      </c>
      <c r="W25" s="95">
        <f>R25/R25</f>
        <v>1</v>
      </c>
    </row>
    <row r="26" spans="2:23" x14ac:dyDescent="0.25">
      <c r="B26" s="96" t="s">
        <v>62</v>
      </c>
      <c r="C26" s="97">
        <v>2534</v>
      </c>
      <c r="D26" s="97">
        <v>3312</v>
      </c>
      <c r="E26" s="97">
        <v>3862</v>
      </c>
      <c r="F26" s="97">
        <v>3695</v>
      </c>
      <c r="G26" s="97">
        <v>4048</v>
      </c>
      <c r="H26" s="97">
        <v>3916</v>
      </c>
      <c r="I26" s="98">
        <f t="shared" si="0"/>
        <v>-3.2608695652173947E-2</v>
      </c>
      <c r="J26" s="98">
        <f t="shared" si="1"/>
        <v>0.18236714975845403</v>
      </c>
      <c r="K26" s="97">
        <f t="shared" si="2"/>
        <v>-132</v>
      </c>
      <c r="L26" s="97">
        <f t="shared" si="3"/>
        <v>604</v>
      </c>
      <c r="M26" s="98">
        <f>H26/H25</f>
        <v>0.84835355285961866</v>
      </c>
      <c r="N26" s="97">
        <v>3862</v>
      </c>
      <c r="O26" s="97">
        <v>3576</v>
      </c>
      <c r="P26" s="97">
        <v>3607</v>
      </c>
      <c r="Q26" s="97">
        <v>3916</v>
      </c>
      <c r="R26" s="97">
        <v>3916</v>
      </c>
      <c r="S26" s="98">
        <f t="shared" si="4"/>
        <v>0</v>
      </c>
      <c r="T26" s="98">
        <f t="shared" si="5"/>
        <v>1.3982392542724043E-2</v>
      </c>
      <c r="U26" s="97">
        <f t="shared" si="6"/>
        <v>0</v>
      </c>
      <c r="V26" s="97">
        <f t="shared" si="7"/>
        <v>54</v>
      </c>
      <c r="W26" s="98">
        <f>R26/R25</f>
        <v>0.84835355285961866</v>
      </c>
    </row>
    <row r="27" spans="2:23" x14ac:dyDescent="0.25"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0"/>
        <v>-</v>
      </c>
      <c r="J27" s="100" t="str">
        <f t="shared" si="1"/>
        <v>-</v>
      </c>
      <c r="K27" s="53">
        <f t="shared" si="2"/>
        <v>0</v>
      </c>
      <c r="L27" s="53">
        <f t="shared" si="3"/>
        <v>0</v>
      </c>
      <c r="M27" s="100">
        <f>H27/H25</f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100" t="str">
        <f t="shared" si="4"/>
        <v>-</v>
      </c>
      <c r="T27" s="100" t="str">
        <f t="shared" si="5"/>
        <v>-</v>
      </c>
      <c r="U27" s="53">
        <f t="shared" si="6"/>
        <v>0</v>
      </c>
      <c r="V27" s="53">
        <f t="shared" si="7"/>
        <v>0</v>
      </c>
      <c r="W27" s="100">
        <f>R27/R25</f>
        <v>0</v>
      </c>
    </row>
    <row r="28" spans="2:23" x14ac:dyDescent="0.25">
      <c r="B28" s="99" t="s">
        <v>64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0"/>
        <v>-</v>
      </c>
      <c r="J28" s="100" t="str">
        <f t="shared" si="1"/>
        <v>-</v>
      </c>
      <c r="K28" s="53">
        <f t="shared" si="2"/>
        <v>0</v>
      </c>
      <c r="L28" s="53">
        <f t="shared" si="3"/>
        <v>0</v>
      </c>
      <c r="M28" s="100">
        <f>H28/H25</f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100" t="str">
        <f t="shared" si="5"/>
        <v>-</v>
      </c>
      <c r="U28" s="53">
        <f t="shared" si="6"/>
        <v>0</v>
      </c>
      <c r="V28" s="53">
        <f t="shared" si="7"/>
        <v>0</v>
      </c>
      <c r="W28" s="100">
        <f>R28/R25</f>
        <v>0</v>
      </c>
    </row>
    <row r="29" spans="2:23" x14ac:dyDescent="0.25">
      <c r="B29" s="93" t="s">
        <v>50</v>
      </c>
      <c r="C29" s="101">
        <v>9244</v>
      </c>
      <c r="D29" s="101">
        <v>11050</v>
      </c>
      <c r="E29" s="101">
        <v>18364</v>
      </c>
      <c r="F29" s="101">
        <v>19209</v>
      </c>
      <c r="G29" s="101">
        <v>21355</v>
      </c>
      <c r="H29" s="101">
        <v>20029</v>
      </c>
      <c r="I29" s="102">
        <f t="shared" si="0"/>
        <v>-6.2093186607351858E-2</v>
      </c>
      <c r="J29" s="102">
        <f t="shared" si="1"/>
        <v>0.8125791855203619</v>
      </c>
      <c r="K29" s="101">
        <f t="shared" si="2"/>
        <v>-1326</v>
      </c>
      <c r="L29" s="101">
        <f t="shared" si="3"/>
        <v>8979</v>
      </c>
      <c r="M29" s="95">
        <f>H29/H29</f>
        <v>1</v>
      </c>
      <c r="N29" s="101">
        <v>17794</v>
      </c>
      <c r="O29" s="101">
        <v>18608</v>
      </c>
      <c r="P29" s="101">
        <v>20140</v>
      </c>
      <c r="Q29" s="101">
        <v>19545</v>
      </c>
      <c r="R29" s="101">
        <v>20745</v>
      </c>
      <c r="S29" s="102">
        <f t="shared" si="4"/>
        <v>6.1396776669224939E-2</v>
      </c>
      <c r="T29" s="102">
        <f t="shared" si="5"/>
        <v>0.16584241879285155</v>
      </c>
      <c r="U29" s="101">
        <f t="shared" si="6"/>
        <v>1200</v>
      </c>
      <c r="V29" s="101">
        <f t="shared" si="7"/>
        <v>2951</v>
      </c>
      <c r="W29" s="95">
        <f>R29/R29</f>
        <v>1</v>
      </c>
    </row>
    <row r="30" spans="2:23" x14ac:dyDescent="0.25">
      <c r="B30" s="96" t="s">
        <v>62</v>
      </c>
      <c r="C30" s="97">
        <v>6499</v>
      </c>
      <c r="D30" s="97">
        <v>8111</v>
      </c>
      <c r="E30" s="97">
        <v>14162</v>
      </c>
      <c r="F30" s="97">
        <v>14862</v>
      </c>
      <c r="G30" s="97">
        <v>16965</v>
      </c>
      <c r="H30" s="97">
        <v>15578</v>
      </c>
      <c r="I30" s="98">
        <f t="shared" si="0"/>
        <v>-8.1756557618626546E-2</v>
      </c>
      <c r="J30" s="98">
        <f t="shared" si="1"/>
        <v>0.92060165207742561</v>
      </c>
      <c r="K30" s="97">
        <f t="shared" si="2"/>
        <v>-1387</v>
      </c>
      <c r="L30" s="97">
        <f t="shared" si="3"/>
        <v>7467</v>
      </c>
      <c r="M30" s="98">
        <f>H30/H29</f>
        <v>0.77777223026611408</v>
      </c>
      <c r="N30" s="97">
        <v>13709</v>
      </c>
      <c r="O30" s="97">
        <v>14261</v>
      </c>
      <c r="P30" s="97">
        <v>15777</v>
      </c>
      <c r="Q30" s="97">
        <v>15092</v>
      </c>
      <c r="R30" s="97">
        <v>16322</v>
      </c>
      <c r="S30" s="98">
        <f t="shared" si="4"/>
        <v>8.1500132520540669E-2</v>
      </c>
      <c r="T30" s="98">
        <f t="shared" si="5"/>
        <v>0.19060471223283981</v>
      </c>
      <c r="U30" s="97">
        <f t="shared" si="6"/>
        <v>1230</v>
      </c>
      <c r="V30" s="97">
        <f t="shared" si="7"/>
        <v>2613</v>
      </c>
      <c r="W30" s="98">
        <f>R30/R29</f>
        <v>0.78679199807182454</v>
      </c>
    </row>
    <row r="31" spans="2:23" x14ac:dyDescent="0.25">
      <c r="B31" s="99" t="s">
        <v>63</v>
      </c>
      <c r="C31" s="53">
        <v>5381</v>
      </c>
      <c r="D31" s="53">
        <v>6550</v>
      </c>
      <c r="E31" s="53">
        <v>12095</v>
      </c>
      <c r="F31" s="53">
        <v>12793</v>
      </c>
      <c r="G31" s="53">
        <v>14687</v>
      </c>
      <c r="H31" s="53">
        <v>13444</v>
      </c>
      <c r="I31" s="100">
        <f t="shared" si="0"/>
        <v>-8.4632668346156459E-2</v>
      </c>
      <c r="J31" s="100">
        <f t="shared" si="1"/>
        <v>1.0525190839694658</v>
      </c>
      <c r="K31" s="53">
        <f t="shared" si="2"/>
        <v>-1243</v>
      </c>
      <c r="L31" s="53">
        <f t="shared" si="3"/>
        <v>6894</v>
      </c>
      <c r="M31" s="100">
        <f>H31/H29</f>
        <v>0.67122672125418148</v>
      </c>
      <c r="N31" s="53">
        <v>11804</v>
      </c>
      <c r="O31" s="53">
        <v>12252</v>
      </c>
      <c r="P31" s="53">
        <v>13674</v>
      </c>
      <c r="Q31" s="53">
        <v>12983</v>
      </c>
      <c r="R31" s="53">
        <v>13902</v>
      </c>
      <c r="S31" s="100">
        <f t="shared" si="4"/>
        <v>7.0784872525610387E-2</v>
      </c>
      <c r="T31" s="100">
        <f t="shared" si="5"/>
        <v>0.17773636055574382</v>
      </c>
      <c r="U31" s="53">
        <f t="shared" si="6"/>
        <v>919</v>
      </c>
      <c r="V31" s="53">
        <f t="shared" si="7"/>
        <v>2098</v>
      </c>
      <c r="W31" s="100">
        <f>R31/R29</f>
        <v>0.67013738250180765</v>
      </c>
    </row>
    <row r="32" spans="2:23" x14ac:dyDescent="0.25">
      <c r="B32" s="99" t="s">
        <v>64</v>
      </c>
      <c r="C32" s="53">
        <v>1118</v>
      </c>
      <c r="D32" s="53">
        <v>1561</v>
      </c>
      <c r="E32" s="53">
        <v>2067</v>
      </c>
      <c r="F32" s="53">
        <v>2069</v>
      </c>
      <c r="G32" s="53">
        <v>2278</v>
      </c>
      <c r="H32" s="53">
        <v>2134</v>
      </c>
      <c r="I32" s="100">
        <f t="shared" si="0"/>
        <v>-6.3213345039508373E-2</v>
      </c>
      <c r="J32" s="100">
        <f t="shared" si="1"/>
        <v>0.36707238949391408</v>
      </c>
      <c r="K32" s="53">
        <f t="shared" si="2"/>
        <v>-144</v>
      </c>
      <c r="L32" s="53">
        <f t="shared" si="3"/>
        <v>573</v>
      </c>
      <c r="M32" s="100">
        <f>H32/H29</f>
        <v>0.1065455090119327</v>
      </c>
      <c r="N32" s="53">
        <v>1905</v>
      </c>
      <c r="O32" s="53">
        <v>2009</v>
      </c>
      <c r="P32" s="53">
        <v>2103</v>
      </c>
      <c r="Q32" s="53">
        <v>2109</v>
      </c>
      <c r="R32" s="53">
        <v>2420</v>
      </c>
      <c r="S32" s="100">
        <f t="shared" si="4"/>
        <v>0.14746325272641059</v>
      </c>
      <c r="T32" s="100">
        <f t="shared" si="5"/>
        <v>0.2703412073490814</v>
      </c>
      <c r="U32" s="53">
        <f t="shared" si="6"/>
        <v>311</v>
      </c>
      <c r="V32" s="53">
        <f t="shared" si="7"/>
        <v>515</v>
      </c>
      <c r="W32" s="100">
        <f>R32/R29</f>
        <v>0.11665461557001687</v>
      </c>
    </row>
    <row r="33" spans="2:23" x14ac:dyDescent="0.25">
      <c r="B33" s="96" t="s">
        <v>65</v>
      </c>
      <c r="C33" s="97">
        <v>2745</v>
      </c>
      <c r="D33" s="97">
        <v>2940</v>
      </c>
      <c r="E33" s="97">
        <v>4202</v>
      </c>
      <c r="F33" s="97">
        <v>4347</v>
      </c>
      <c r="G33" s="97">
        <v>4390</v>
      </c>
      <c r="H33" s="97">
        <v>4451</v>
      </c>
      <c r="I33" s="98">
        <f t="shared" si="0"/>
        <v>1.3895216400911181E-2</v>
      </c>
      <c r="J33" s="98">
        <f t="shared" si="1"/>
        <v>0.5139455782312925</v>
      </c>
      <c r="K33" s="97">
        <f t="shared" si="2"/>
        <v>61</v>
      </c>
      <c r="L33" s="97">
        <f t="shared" si="3"/>
        <v>1511</v>
      </c>
      <c r="M33" s="98">
        <f>H33/H29</f>
        <v>0.22222776973388586</v>
      </c>
      <c r="N33" s="97">
        <v>4085</v>
      </c>
      <c r="O33" s="97">
        <v>4347</v>
      </c>
      <c r="P33" s="97">
        <v>4363</v>
      </c>
      <c r="Q33" s="97">
        <v>4453</v>
      </c>
      <c r="R33" s="97">
        <v>4423</v>
      </c>
      <c r="S33" s="98">
        <f t="shared" si="4"/>
        <v>-6.7370312149113154E-3</v>
      </c>
      <c r="T33" s="98">
        <f t="shared" si="5"/>
        <v>8.2741738066095527E-2</v>
      </c>
      <c r="U33" s="97">
        <f t="shared" si="6"/>
        <v>-30</v>
      </c>
      <c r="V33" s="97">
        <f t="shared" si="7"/>
        <v>338</v>
      </c>
      <c r="W33" s="98">
        <f>R33/R29</f>
        <v>0.21320800192817546</v>
      </c>
    </row>
    <row r="34" spans="2:23" x14ac:dyDescent="0.25">
      <c r="B34" s="93" t="s">
        <v>51</v>
      </c>
      <c r="C34" s="101">
        <v>339</v>
      </c>
      <c r="D34" s="101">
        <v>532</v>
      </c>
      <c r="E34" s="101">
        <v>654</v>
      </c>
      <c r="F34" s="101">
        <v>663</v>
      </c>
      <c r="G34" s="101">
        <v>729</v>
      </c>
      <c r="H34" s="101">
        <v>673</v>
      </c>
      <c r="I34" s="102">
        <f t="shared" si="0"/>
        <v>-7.6817558299039801E-2</v>
      </c>
      <c r="J34" s="102">
        <f t="shared" si="1"/>
        <v>0.26503759398496252</v>
      </c>
      <c r="K34" s="101">
        <f t="shared" si="2"/>
        <v>-56</v>
      </c>
      <c r="L34" s="101">
        <f t="shared" si="3"/>
        <v>141</v>
      </c>
      <c r="M34" s="95">
        <f>H34/H34</f>
        <v>1</v>
      </c>
      <c r="N34" s="101">
        <v>663</v>
      </c>
      <c r="O34" s="101">
        <v>663</v>
      </c>
      <c r="P34" s="101">
        <v>673</v>
      </c>
      <c r="Q34" s="101">
        <v>673</v>
      </c>
      <c r="R34" s="101">
        <v>677</v>
      </c>
      <c r="S34" s="102">
        <f t="shared" si="4"/>
        <v>5.9435364041604544E-3</v>
      </c>
      <c r="T34" s="102">
        <f t="shared" si="5"/>
        <v>2.1116138763197512E-2</v>
      </c>
      <c r="U34" s="101">
        <f t="shared" si="6"/>
        <v>4</v>
      </c>
      <c r="V34" s="101">
        <f t="shared" si="7"/>
        <v>14</v>
      </c>
      <c r="W34" s="95">
        <f>R34/R34</f>
        <v>1</v>
      </c>
    </row>
    <row r="35" spans="2:23" x14ac:dyDescent="0.25">
      <c r="B35" s="96" t="s">
        <v>62</v>
      </c>
      <c r="C35" s="97">
        <v>339</v>
      </c>
      <c r="D35" s="97">
        <v>532</v>
      </c>
      <c r="E35" s="97">
        <v>654</v>
      </c>
      <c r="F35" s="97">
        <v>663</v>
      </c>
      <c r="G35" s="97">
        <v>729</v>
      </c>
      <c r="H35" s="97">
        <v>673</v>
      </c>
      <c r="I35" s="98">
        <f t="shared" si="0"/>
        <v>-7.6817558299039801E-2</v>
      </c>
      <c r="J35" s="98">
        <f t="shared" si="1"/>
        <v>0.26503759398496252</v>
      </c>
      <c r="K35" s="97">
        <f t="shared" si="2"/>
        <v>-56</v>
      </c>
      <c r="L35" s="97">
        <f t="shared" si="3"/>
        <v>141</v>
      </c>
      <c r="M35" s="98">
        <f>H35/H34</f>
        <v>1</v>
      </c>
      <c r="N35" s="97">
        <v>663</v>
      </c>
      <c r="O35" s="97">
        <v>663</v>
      </c>
      <c r="P35" s="97">
        <v>673</v>
      </c>
      <c r="Q35" s="97">
        <v>673</v>
      </c>
      <c r="R35" s="97">
        <v>677</v>
      </c>
      <c r="S35" s="98">
        <f t="shared" si="4"/>
        <v>5.9435364041604544E-3</v>
      </c>
      <c r="T35" s="98">
        <f t="shared" si="5"/>
        <v>2.1116138763197512E-2</v>
      </c>
      <c r="U35" s="97">
        <f t="shared" si="6"/>
        <v>4</v>
      </c>
      <c r="V35" s="97">
        <f t="shared" si="7"/>
        <v>14</v>
      </c>
      <c r="W35" s="98">
        <f>R35/R34</f>
        <v>1</v>
      </c>
    </row>
    <row r="36" spans="2:23" x14ac:dyDescent="0.25">
      <c r="B36" s="93" t="s">
        <v>52</v>
      </c>
      <c r="C36" s="101">
        <v>2132</v>
      </c>
      <c r="D36" s="101">
        <v>2908</v>
      </c>
      <c r="E36" s="101">
        <v>4497</v>
      </c>
      <c r="F36" s="101">
        <v>4790</v>
      </c>
      <c r="G36" s="101">
        <v>5123</v>
      </c>
      <c r="H36" s="101">
        <v>4725</v>
      </c>
      <c r="I36" s="102">
        <f t="shared" si="0"/>
        <v>-7.7688854186999778E-2</v>
      </c>
      <c r="J36" s="102">
        <f t="shared" si="1"/>
        <v>0.62482806052269591</v>
      </c>
      <c r="K36" s="101">
        <f t="shared" si="2"/>
        <v>-398</v>
      </c>
      <c r="L36" s="101">
        <f t="shared" si="3"/>
        <v>1817</v>
      </c>
      <c r="M36" s="102">
        <f>H36/H36</f>
        <v>1</v>
      </c>
      <c r="N36" s="101">
        <v>4097</v>
      </c>
      <c r="O36" s="101">
        <v>4791</v>
      </c>
      <c r="P36" s="101">
        <v>4797</v>
      </c>
      <c r="Q36" s="101">
        <v>4863</v>
      </c>
      <c r="R36" s="101">
        <v>4635</v>
      </c>
      <c r="S36" s="102">
        <f t="shared" si="4"/>
        <v>-4.6884639111659521E-2</v>
      </c>
      <c r="T36" s="102">
        <f t="shared" si="5"/>
        <v>0.13131559677813032</v>
      </c>
      <c r="U36" s="101">
        <f t="shared" si="6"/>
        <v>-228</v>
      </c>
      <c r="V36" s="101">
        <f t="shared" si="7"/>
        <v>538</v>
      </c>
      <c r="W36" s="102">
        <f>R36/R36</f>
        <v>1</v>
      </c>
    </row>
    <row r="37" spans="2:23" x14ac:dyDescent="0.25">
      <c r="B37" s="96" t="s">
        <v>62</v>
      </c>
      <c r="C37" s="97">
        <v>1559</v>
      </c>
      <c r="D37" s="97">
        <v>2545</v>
      </c>
      <c r="E37" s="97">
        <v>3640</v>
      </c>
      <c r="F37" s="97">
        <v>3915</v>
      </c>
      <c r="G37" s="97">
        <v>4241</v>
      </c>
      <c r="H37" s="97">
        <v>3843</v>
      </c>
      <c r="I37" s="98">
        <f t="shared" si="0"/>
        <v>-9.3845791087007746E-2</v>
      </c>
      <c r="J37" s="98">
        <f t="shared" si="1"/>
        <v>0.5100196463654223</v>
      </c>
      <c r="K37" s="97">
        <f t="shared" si="2"/>
        <v>-398</v>
      </c>
      <c r="L37" s="97">
        <f t="shared" si="3"/>
        <v>1298</v>
      </c>
      <c r="M37" s="98">
        <f>H37/H36</f>
        <v>0.81333333333333335</v>
      </c>
      <c r="N37" s="97">
        <v>3253</v>
      </c>
      <c r="O37" s="97">
        <v>3915</v>
      </c>
      <c r="P37" s="97">
        <v>3915</v>
      </c>
      <c r="Q37" s="97">
        <v>3981</v>
      </c>
      <c r="R37" s="97">
        <v>3753</v>
      </c>
      <c r="S37" s="98">
        <f t="shared" si="4"/>
        <v>-5.7272042200452122E-2</v>
      </c>
      <c r="T37" s="98">
        <f t="shared" si="5"/>
        <v>0.15370427297878875</v>
      </c>
      <c r="U37" s="97">
        <f t="shared" si="6"/>
        <v>-228</v>
      </c>
      <c r="V37" s="97">
        <f t="shared" si="7"/>
        <v>500</v>
      </c>
      <c r="W37" s="98">
        <f>R37/R36</f>
        <v>0.80970873786407771</v>
      </c>
    </row>
    <row r="38" spans="2:23" x14ac:dyDescent="0.25">
      <c r="B38" s="96" t="s">
        <v>65</v>
      </c>
      <c r="C38" s="97">
        <v>573</v>
      </c>
      <c r="D38" s="97">
        <v>363</v>
      </c>
      <c r="E38" s="97">
        <v>857</v>
      </c>
      <c r="F38" s="97">
        <v>875</v>
      </c>
      <c r="G38" s="97">
        <v>882</v>
      </c>
      <c r="H38" s="97">
        <v>882</v>
      </c>
      <c r="I38" s="98">
        <f t="shared" si="0"/>
        <v>0</v>
      </c>
      <c r="J38" s="98">
        <f t="shared" si="1"/>
        <v>1.4297520661157024</v>
      </c>
      <c r="K38" s="97">
        <f t="shared" si="2"/>
        <v>0</v>
      </c>
      <c r="L38" s="97">
        <f t="shared" si="3"/>
        <v>519</v>
      </c>
      <c r="M38" s="98">
        <f>H38/H36</f>
        <v>0.18666666666666668</v>
      </c>
      <c r="N38" s="97">
        <v>844</v>
      </c>
      <c r="O38" s="97">
        <v>876</v>
      </c>
      <c r="P38" s="97">
        <v>882</v>
      </c>
      <c r="Q38" s="97">
        <v>882</v>
      </c>
      <c r="R38" s="97">
        <v>882</v>
      </c>
      <c r="S38" s="98">
        <f t="shared" si="4"/>
        <v>0</v>
      </c>
      <c r="T38" s="98">
        <f t="shared" si="5"/>
        <v>4.502369668246442E-2</v>
      </c>
      <c r="U38" s="97">
        <f t="shared" si="6"/>
        <v>0</v>
      </c>
      <c r="V38" s="97">
        <f t="shared" si="7"/>
        <v>38</v>
      </c>
      <c r="W38" s="98">
        <f>R38/R36</f>
        <v>0.19029126213592232</v>
      </c>
    </row>
    <row r="39" spans="2:23" x14ac:dyDescent="0.25">
      <c r="B39" s="93" t="s">
        <v>53</v>
      </c>
      <c r="C39" s="101">
        <v>1526</v>
      </c>
      <c r="D39" s="101">
        <v>2270</v>
      </c>
      <c r="E39" s="101">
        <v>2680</v>
      </c>
      <c r="F39" s="101">
        <v>2774</v>
      </c>
      <c r="G39" s="101">
        <v>2946</v>
      </c>
      <c r="H39" s="101">
        <v>2675</v>
      </c>
      <c r="I39" s="102">
        <f t="shared" si="0"/>
        <v>-9.19891378139851E-2</v>
      </c>
      <c r="J39" s="102">
        <f t="shared" si="1"/>
        <v>0.1784140969162995</v>
      </c>
      <c r="K39" s="101">
        <f t="shared" si="2"/>
        <v>-271</v>
      </c>
      <c r="L39" s="101">
        <f t="shared" si="3"/>
        <v>405</v>
      </c>
      <c r="M39" s="95">
        <f>H39/H39</f>
        <v>1</v>
      </c>
      <c r="N39" s="101">
        <v>2703</v>
      </c>
      <c r="O39" s="101">
        <v>2855</v>
      </c>
      <c r="P39" s="101">
        <v>2773</v>
      </c>
      <c r="Q39" s="101">
        <v>2679</v>
      </c>
      <c r="R39" s="101">
        <v>2991</v>
      </c>
      <c r="S39" s="102">
        <f t="shared" si="4"/>
        <v>0.1164613661814109</v>
      </c>
      <c r="T39" s="102">
        <f t="shared" si="5"/>
        <v>0.10654827968923408</v>
      </c>
      <c r="U39" s="101">
        <f t="shared" si="6"/>
        <v>312</v>
      </c>
      <c r="V39" s="101">
        <f t="shared" si="7"/>
        <v>288</v>
      </c>
      <c r="W39" s="95">
        <f>R39/R39</f>
        <v>1</v>
      </c>
    </row>
    <row r="40" spans="2:23" x14ac:dyDescent="0.25">
      <c r="B40" s="96" t="s">
        <v>62</v>
      </c>
      <c r="C40" s="97">
        <v>1526</v>
      </c>
      <c r="D40" s="97">
        <v>2270</v>
      </c>
      <c r="E40" s="97">
        <v>2680</v>
      </c>
      <c r="F40" s="97">
        <v>2774</v>
      </c>
      <c r="G40" s="97">
        <v>2946</v>
      </c>
      <c r="H40" s="97">
        <v>2675</v>
      </c>
      <c r="I40" s="98">
        <f t="shared" si="0"/>
        <v>-9.19891378139851E-2</v>
      </c>
      <c r="J40" s="98">
        <f t="shared" si="1"/>
        <v>0.1784140969162995</v>
      </c>
      <c r="K40" s="97">
        <f t="shared" si="2"/>
        <v>-271</v>
      </c>
      <c r="L40" s="97">
        <f t="shared" si="3"/>
        <v>405</v>
      </c>
      <c r="M40" s="98">
        <f>H40/H39</f>
        <v>1</v>
      </c>
      <c r="N40" s="97">
        <v>2703</v>
      </c>
      <c r="O40" s="97">
        <v>2855</v>
      </c>
      <c r="P40" s="97">
        <v>2773</v>
      </c>
      <c r="Q40" s="97">
        <v>2679</v>
      </c>
      <c r="R40" s="97">
        <v>2991</v>
      </c>
      <c r="S40" s="98">
        <f t="shared" si="4"/>
        <v>0.1164613661814109</v>
      </c>
      <c r="T40" s="98">
        <f t="shared" si="5"/>
        <v>0.10654827968923408</v>
      </c>
      <c r="U40" s="97">
        <f t="shared" si="6"/>
        <v>312</v>
      </c>
      <c r="V40" s="97">
        <f t="shared" si="7"/>
        <v>288</v>
      </c>
      <c r="W40" s="98">
        <f>R40/R39</f>
        <v>1</v>
      </c>
    </row>
    <row r="41" spans="2:23" x14ac:dyDescent="0.25">
      <c r="B41" s="99" t="s">
        <v>63</v>
      </c>
      <c r="C41" s="53">
        <v>846</v>
      </c>
      <c r="D41" s="53">
        <v>1514</v>
      </c>
      <c r="E41" s="53">
        <v>1660</v>
      </c>
      <c r="F41" s="53">
        <v>1674</v>
      </c>
      <c r="G41" s="53">
        <v>1852</v>
      </c>
      <c r="H41" s="53">
        <v>1836</v>
      </c>
      <c r="I41" s="100">
        <f t="shared" si="0"/>
        <v>-8.6393088552916275E-3</v>
      </c>
      <c r="J41" s="100">
        <f t="shared" si="1"/>
        <v>0.21268163804491413</v>
      </c>
      <c r="K41" s="53">
        <f t="shared" si="2"/>
        <v>-16</v>
      </c>
      <c r="L41" s="53">
        <f t="shared" si="3"/>
        <v>322</v>
      </c>
      <c r="M41" s="100">
        <f>H41/H39</f>
        <v>0.6863551401869159</v>
      </c>
      <c r="N41" s="53">
        <v>1674</v>
      </c>
      <c r="O41" s="53">
        <v>1674</v>
      </c>
      <c r="P41" s="53">
        <v>1681</v>
      </c>
      <c r="Q41" s="53">
        <v>1847</v>
      </c>
      <c r="R41" s="53">
        <v>2117</v>
      </c>
      <c r="S41" s="100">
        <f t="shared" si="4"/>
        <v>0.14618299945858149</v>
      </c>
      <c r="T41" s="100">
        <f t="shared" si="5"/>
        <v>0.2646356033452808</v>
      </c>
      <c r="U41" s="53">
        <f t="shared" si="6"/>
        <v>270</v>
      </c>
      <c r="V41" s="53">
        <f t="shared" si="7"/>
        <v>443</v>
      </c>
      <c r="W41" s="100">
        <f>R41/R39</f>
        <v>0.7077900367769977</v>
      </c>
    </row>
    <row r="42" spans="2:23" x14ac:dyDescent="0.25">
      <c r="B42" s="99" t="s">
        <v>64</v>
      </c>
      <c r="C42" s="53">
        <v>680</v>
      </c>
      <c r="D42" s="53">
        <v>756</v>
      </c>
      <c r="E42" s="53">
        <v>1020</v>
      </c>
      <c r="F42" s="53">
        <v>1100</v>
      </c>
      <c r="G42" s="53">
        <v>1094</v>
      </c>
      <c r="H42" s="53">
        <v>839</v>
      </c>
      <c r="I42" s="100">
        <f t="shared" si="0"/>
        <v>-0.23308957952468012</v>
      </c>
      <c r="J42" s="100">
        <f t="shared" si="1"/>
        <v>0.10978835978835977</v>
      </c>
      <c r="K42" s="53">
        <f t="shared" si="2"/>
        <v>-255</v>
      </c>
      <c r="L42" s="53">
        <f t="shared" si="3"/>
        <v>83</v>
      </c>
      <c r="M42" s="100">
        <f>H42/H39</f>
        <v>0.3136448598130841</v>
      </c>
      <c r="N42" s="53">
        <v>1029</v>
      </c>
      <c r="O42" s="53">
        <v>1181</v>
      </c>
      <c r="P42" s="53">
        <v>1092</v>
      </c>
      <c r="Q42" s="53">
        <v>832</v>
      </c>
      <c r="R42" s="53">
        <v>874</v>
      </c>
      <c r="S42" s="100">
        <f t="shared" si="4"/>
        <v>5.0480769230769162E-2</v>
      </c>
      <c r="T42" s="100">
        <f t="shared" si="5"/>
        <v>-0.15063168124392612</v>
      </c>
      <c r="U42" s="53">
        <f t="shared" si="6"/>
        <v>42</v>
      </c>
      <c r="V42" s="53">
        <f t="shared" si="7"/>
        <v>-155</v>
      </c>
      <c r="W42" s="100">
        <f>R42/R39</f>
        <v>0.29220996322300236</v>
      </c>
    </row>
    <row r="43" spans="2:23" x14ac:dyDescent="0.25">
      <c r="B43" s="93" t="s">
        <v>54</v>
      </c>
      <c r="C43" s="101">
        <v>3786</v>
      </c>
      <c r="D43" s="101">
        <v>4393</v>
      </c>
      <c r="E43" s="101">
        <v>6413</v>
      </c>
      <c r="F43" s="101">
        <v>6356</v>
      </c>
      <c r="G43" s="101">
        <v>6825</v>
      </c>
      <c r="H43" s="101">
        <v>6497</v>
      </c>
      <c r="I43" s="102">
        <f t="shared" si="0"/>
        <v>-4.8058608058608066E-2</v>
      </c>
      <c r="J43" s="102">
        <f t="shared" si="1"/>
        <v>0.47894377418620526</v>
      </c>
      <c r="K43" s="101">
        <f t="shared" si="2"/>
        <v>-328</v>
      </c>
      <c r="L43" s="101">
        <f t="shared" si="3"/>
        <v>2104</v>
      </c>
      <c r="M43" s="95">
        <f>H43/H43</f>
        <v>1</v>
      </c>
      <c r="N43" s="101">
        <v>6412</v>
      </c>
      <c r="O43" s="101">
        <v>6177</v>
      </c>
      <c r="P43" s="101">
        <v>6415</v>
      </c>
      <c r="Q43" s="101">
        <v>6497</v>
      </c>
      <c r="R43" s="101">
        <v>6393</v>
      </c>
      <c r="S43" s="102">
        <f t="shared" si="4"/>
        <v>-1.6007388025242375E-2</v>
      </c>
      <c r="T43" s="102">
        <f t="shared" si="5"/>
        <v>-2.963194011228909E-3</v>
      </c>
      <c r="U43" s="101">
        <f t="shared" si="6"/>
        <v>-104</v>
      </c>
      <c r="V43" s="101">
        <f t="shared" si="7"/>
        <v>-19</v>
      </c>
      <c r="W43" s="95">
        <f>R43/R43</f>
        <v>1</v>
      </c>
    </row>
    <row r="44" spans="2:23" x14ac:dyDescent="0.25">
      <c r="B44" s="96" t="s">
        <v>62</v>
      </c>
      <c r="C44" s="97">
        <v>2472</v>
      </c>
      <c r="D44" s="97">
        <v>2822</v>
      </c>
      <c r="E44" s="97">
        <v>4753</v>
      </c>
      <c r="F44" s="97">
        <v>4696</v>
      </c>
      <c r="G44" s="97">
        <v>5151</v>
      </c>
      <c r="H44" s="97">
        <v>4755</v>
      </c>
      <c r="I44" s="98">
        <f t="shared" si="0"/>
        <v>-7.687827606290043E-2</v>
      </c>
      <c r="J44" s="98">
        <f t="shared" si="1"/>
        <v>0.68497519489723602</v>
      </c>
      <c r="K44" s="97">
        <f t="shared" si="2"/>
        <v>-396</v>
      </c>
      <c r="L44" s="97">
        <f t="shared" si="3"/>
        <v>1933</v>
      </c>
      <c r="M44" s="98">
        <f>H44/H43</f>
        <v>0.73187625057718952</v>
      </c>
      <c r="N44" s="97">
        <v>4752</v>
      </c>
      <c r="O44" s="97">
        <v>4517</v>
      </c>
      <c r="P44" s="97">
        <v>4755</v>
      </c>
      <c r="Q44" s="97">
        <v>4755</v>
      </c>
      <c r="R44" s="97">
        <v>4755</v>
      </c>
      <c r="S44" s="98">
        <f t="shared" si="4"/>
        <v>0</v>
      </c>
      <c r="T44" s="98">
        <f t="shared" si="5"/>
        <v>6.3131313131314926E-4</v>
      </c>
      <c r="U44" s="97">
        <f t="shared" si="6"/>
        <v>0</v>
      </c>
      <c r="V44" s="97">
        <f t="shared" si="7"/>
        <v>3</v>
      </c>
      <c r="W44" s="98">
        <f>R44/R43</f>
        <v>0.74378226184889729</v>
      </c>
    </row>
    <row r="45" spans="2:23" x14ac:dyDescent="0.25">
      <c r="B45" s="99" t="s">
        <v>63</v>
      </c>
      <c r="C45" s="53">
        <v>0</v>
      </c>
      <c r="D45" s="53">
        <v>2173</v>
      </c>
      <c r="E45" s="53">
        <v>3692</v>
      </c>
      <c r="F45" s="53">
        <v>3635</v>
      </c>
      <c r="G45" s="53">
        <v>4002</v>
      </c>
      <c r="H45" s="53">
        <v>3694</v>
      </c>
      <c r="I45" s="100">
        <f t="shared" si="0"/>
        <v>-7.6961519240379861E-2</v>
      </c>
      <c r="J45" s="100">
        <f t="shared" si="1"/>
        <v>0.69995398067188219</v>
      </c>
      <c r="K45" s="53">
        <f t="shared" si="2"/>
        <v>-308</v>
      </c>
      <c r="L45" s="53">
        <f t="shared" si="3"/>
        <v>1521</v>
      </c>
      <c r="M45" s="100">
        <f>H45/H43</f>
        <v>0.56857010928120666</v>
      </c>
      <c r="N45" s="53">
        <v>3691</v>
      </c>
      <c r="O45" s="53">
        <v>3456</v>
      </c>
      <c r="P45" s="53">
        <v>3694</v>
      </c>
      <c r="Q45" s="53">
        <v>3694</v>
      </c>
      <c r="R45" s="53">
        <v>3694</v>
      </c>
      <c r="S45" s="100">
        <f t="shared" si="4"/>
        <v>0</v>
      </c>
      <c r="T45" s="100">
        <f t="shared" si="5"/>
        <v>8.127878623678253E-4</v>
      </c>
      <c r="U45" s="53">
        <f t="shared" si="6"/>
        <v>0</v>
      </c>
      <c r="V45" s="53">
        <f t="shared" si="7"/>
        <v>3</v>
      </c>
      <c r="W45" s="100">
        <f>R45/R43</f>
        <v>0.57781949006726108</v>
      </c>
    </row>
    <row r="46" spans="2:23" x14ac:dyDescent="0.25">
      <c r="B46" s="99" t="s">
        <v>64</v>
      </c>
      <c r="C46" s="53">
        <v>0</v>
      </c>
      <c r="D46" s="53">
        <v>649</v>
      </c>
      <c r="E46" s="53">
        <v>1061</v>
      </c>
      <c r="F46" s="53">
        <v>1061</v>
      </c>
      <c r="G46" s="53">
        <v>1149</v>
      </c>
      <c r="H46" s="53">
        <v>1061</v>
      </c>
      <c r="I46" s="100">
        <f t="shared" si="0"/>
        <v>-7.6588337684943442E-2</v>
      </c>
      <c r="J46" s="100">
        <f t="shared" si="1"/>
        <v>0.6348228043143298</v>
      </c>
      <c r="K46" s="53">
        <f t="shared" si="2"/>
        <v>-88</v>
      </c>
      <c r="L46" s="53">
        <f t="shared" si="3"/>
        <v>412</v>
      </c>
      <c r="M46" s="100">
        <f>H46/H43</f>
        <v>0.16330614129598275</v>
      </c>
      <c r="N46" s="53">
        <v>1061</v>
      </c>
      <c r="O46" s="53">
        <v>1061</v>
      </c>
      <c r="P46" s="53">
        <v>1061</v>
      </c>
      <c r="Q46" s="53">
        <v>1061</v>
      </c>
      <c r="R46" s="53">
        <v>1061</v>
      </c>
      <c r="S46" s="100">
        <f t="shared" si="4"/>
        <v>0</v>
      </c>
      <c r="T46" s="100">
        <f t="shared" si="5"/>
        <v>0</v>
      </c>
      <c r="U46" s="53">
        <f t="shared" si="6"/>
        <v>0</v>
      </c>
      <c r="V46" s="53">
        <f t="shared" si="7"/>
        <v>0</v>
      </c>
      <c r="W46" s="100">
        <f>R46/R43</f>
        <v>0.16596277178163615</v>
      </c>
    </row>
    <row r="47" spans="2:23" x14ac:dyDescent="0.25">
      <c r="B47" s="96" t="s">
        <v>65</v>
      </c>
      <c r="C47" s="97">
        <v>1314</v>
      </c>
      <c r="D47" s="97">
        <v>1571</v>
      </c>
      <c r="E47" s="97">
        <v>1660</v>
      </c>
      <c r="F47" s="97">
        <v>1660</v>
      </c>
      <c r="G47" s="97">
        <v>1674</v>
      </c>
      <c r="H47" s="97">
        <v>1742</v>
      </c>
      <c r="I47" s="98">
        <f t="shared" si="0"/>
        <v>4.0621266427718128E-2</v>
      </c>
      <c r="J47" s="98">
        <f t="shared" si="1"/>
        <v>0.10884786760025467</v>
      </c>
      <c r="K47" s="97">
        <f t="shared" si="2"/>
        <v>68</v>
      </c>
      <c r="L47" s="97">
        <f t="shared" si="3"/>
        <v>171</v>
      </c>
      <c r="M47" s="98">
        <f>H47/H43</f>
        <v>0.26812374942281053</v>
      </c>
      <c r="N47" s="97">
        <v>1660</v>
      </c>
      <c r="O47" s="97">
        <v>1660</v>
      </c>
      <c r="P47" s="97">
        <v>1660</v>
      </c>
      <c r="Q47" s="97">
        <v>1742</v>
      </c>
      <c r="R47" s="97">
        <v>1638</v>
      </c>
      <c r="S47" s="98">
        <f t="shared" si="4"/>
        <v>-5.9701492537313383E-2</v>
      </c>
      <c r="T47" s="98">
        <f t="shared" si="5"/>
        <v>-1.3253012048192736E-2</v>
      </c>
      <c r="U47" s="97">
        <f t="shared" si="6"/>
        <v>-104</v>
      </c>
      <c r="V47" s="97">
        <f t="shared" si="7"/>
        <v>-22</v>
      </c>
      <c r="W47" s="98">
        <f>R47/R43</f>
        <v>0.25621773815110277</v>
      </c>
    </row>
    <row r="48" spans="2:23" x14ac:dyDescent="0.25">
      <c r="B48" s="93" t="s">
        <v>55</v>
      </c>
      <c r="C48" s="101">
        <v>2158</v>
      </c>
      <c r="D48" s="101">
        <v>2862</v>
      </c>
      <c r="E48" s="101">
        <v>3212</v>
      </c>
      <c r="F48" s="101">
        <v>3072</v>
      </c>
      <c r="G48" s="101">
        <v>3320</v>
      </c>
      <c r="H48" s="101">
        <v>3105</v>
      </c>
      <c r="I48" s="102">
        <f t="shared" si="0"/>
        <v>-6.4759036144578341E-2</v>
      </c>
      <c r="J48" s="102">
        <f t="shared" si="1"/>
        <v>8.4905660377358583E-2</v>
      </c>
      <c r="K48" s="101">
        <f t="shared" si="2"/>
        <v>-215</v>
      </c>
      <c r="L48" s="101">
        <f t="shared" si="3"/>
        <v>243</v>
      </c>
      <c r="M48" s="95">
        <f>H48/H48</f>
        <v>1</v>
      </c>
      <c r="N48" s="101">
        <v>3075</v>
      </c>
      <c r="O48" s="101">
        <v>3081</v>
      </c>
      <c r="P48" s="101">
        <v>3082</v>
      </c>
      <c r="Q48" s="101">
        <v>3113</v>
      </c>
      <c r="R48" s="101">
        <v>3113</v>
      </c>
      <c r="S48" s="102">
        <f t="shared" si="4"/>
        <v>0</v>
      </c>
      <c r="T48" s="102">
        <f t="shared" si="5"/>
        <v>1.2357723577235857E-2</v>
      </c>
      <c r="U48" s="101">
        <f t="shared" si="6"/>
        <v>0</v>
      </c>
      <c r="V48" s="101">
        <f t="shared" si="7"/>
        <v>38</v>
      </c>
      <c r="W48" s="95">
        <f>R48/R48</f>
        <v>1</v>
      </c>
    </row>
    <row r="49" spans="2:23" x14ac:dyDescent="0.25">
      <c r="B49" s="96" t="s">
        <v>62</v>
      </c>
      <c r="C49" s="97">
        <v>2065</v>
      </c>
      <c r="D49" s="97">
        <v>2789</v>
      </c>
      <c r="E49" s="97">
        <v>3008</v>
      </c>
      <c r="F49" s="97">
        <v>2663</v>
      </c>
      <c r="G49" s="97">
        <v>2935</v>
      </c>
      <c r="H49" s="97">
        <v>2717</v>
      </c>
      <c r="I49" s="98">
        <f t="shared" si="0"/>
        <v>-7.4275979557069882E-2</v>
      </c>
      <c r="J49" s="98">
        <f t="shared" si="1"/>
        <v>-2.5815704553603491E-2</v>
      </c>
      <c r="K49" s="97">
        <f t="shared" si="2"/>
        <v>-218</v>
      </c>
      <c r="L49" s="97">
        <f t="shared" si="3"/>
        <v>-72</v>
      </c>
      <c r="M49" s="98">
        <f>H49/H48</f>
        <v>0.87504025764895332</v>
      </c>
      <c r="N49" s="97">
        <v>2871</v>
      </c>
      <c r="O49" s="97">
        <v>2667</v>
      </c>
      <c r="P49" s="97">
        <v>2694</v>
      </c>
      <c r="Q49" s="97">
        <v>2725</v>
      </c>
      <c r="R49" s="97">
        <v>2725</v>
      </c>
      <c r="S49" s="98">
        <f t="shared" si="4"/>
        <v>0</v>
      </c>
      <c r="T49" s="98">
        <f t="shared" si="5"/>
        <v>-5.0853361198188729E-2</v>
      </c>
      <c r="U49" s="97">
        <f t="shared" si="6"/>
        <v>0</v>
      </c>
      <c r="V49" s="97">
        <f t="shared" si="7"/>
        <v>-146</v>
      </c>
      <c r="W49" s="98">
        <f>R49/R48</f>
        <v>0.87536138772887895</v>
      </c>
    </row>
    <row r="50" spans="2:23" x14ac:dyDescent="0.25">
      <c r="B50" s="99" t="s">
        <v>63</v>
      </c>
      <c r="C50" s="53">
        <v>1643</v>
      </c>
      <c r="D50" s="53">
        <v>2193</v>
      </c>
      <c r="E50" s="53">
        <v>2189</v>
      </c>
      <c r="F50" s="53">
        <v>2050</v>
      </c>
      <c r="G50" s="53">
        <v>2224</v>
      </c>
      <c r="H50" s="53">
        <v>2053</v>
      </c>
      <c r="I50" s="100">
        <f t="shared" si="0"/>
        <v>-7.6888489208633115E-2</v>
      </c>
      <c r="J50" s="100">
        <f t="shared" si="1"/>
        <v>-6.3839489284085782E-2</v>
      </c>
      <c r="K50" s="53">
        <f t="shared" si="2"/>
        <v>-171</v>
      </c>
      <c r="L50" s="53">
        <f t="shared" si="3"/>
        <v>-140</v>
      </c>
      <c r="M50" s="100">
        <f>H50/H48</f>
        <v>0.66119162640901774</v>
      </c>
      <c r="N50" s="53">
        <v>2047</v>
      </c>
      <c r="O50" s="53">
        <v>2053</v>
      </c>
      <c r="P50" s="53">
        <v>2053</v>
      </c>
      <c r="Q50" s="53">
        <v>2053</v>
      </c>
      <c r="R50" s="53">
        <v>2053</v>
      </c>
      <c r="S50" s="100">
        <f t="shared" si="4"/>
        <v>0</v>
      </c>
      <c r="T50" s="100">
        <f t="shared" si="5"/>
        <v>2.9311187103078229E-3</v>
      </c>
      <c r="U50" s="53">
        <f t="shared" si="6"/>
        <v>0</v>
      </c>
      <c r="V50" s="53">
        <f t="shared" si="7"/>
        <v>6</v>
      </c>
      <c r="W50" s="100">
        <f>R50/R48</f>
        <v>0.65949245101188569</v>
      </c>
    </row>
    <row r="51" spans="2:23" x14ac:dyDescent="0.25">
      <c r="B51" s="99" t="s">
        <v>64</v>
      </c>
      <c r="C51" s="53">
        <v>422</v>
      </c>
      <c r="D51" s="53">
        <v>596</v>
      </c>
      <c r="E51" s="53">
        <v>819</v>
      </c>
      <c r="F51" s="53">
        <v>613</v>
      </c>
      <c r="G51" s="53">
        <v>711</v>
      </c>
      <c r="H51" s="53">
        <v>664</v>
      </c>
      <c r="I51" s="100">
        <f t="shared" si="0"/>
        <v>-6.6104078762306617E-2</v>
      </c>
      <c r="J51" s="100">
        <f t="shared" si="1"/>
        <v>0.11409395973154357</v>
      </c>
      <c r="K51" s="53">
        <f t="shared" si="2"/>
        <v>-47</v>
      </c>
      <c r="L51" s="53">
        <f t="shared" si="3"/>
        <v>68</v>
      </c>
      <c r="M51" s="100">
        <f>H51/H48</f>
        <v>0.21384863123993558</v>
      </c>
      <c r="N51" s="53">
        <v>824</v>
      </c>
      <c r="O51" s="53">
        <v>614</v>
      </c>
      <c r="P51" s="53">
        <v>641</v>
      </c>
      <c r="Q51" s="53">
        <v>672</v>
      </c>
      <c r="R51" s="53">
        <v>672</v>
      </c>
      <c r="S51" s="100">
        <f t="shared" si="4"/>
        <v>0</v>
      </c>
      <c r="T51" s="100">
        <f t="shared" si="5"/>
        <v>-0.18446601941747576</v>
      </c>
      <c r="U51" s="53">
        <f t="shared" si="6"/>
        <v>0</v>
      </c>
      <c r="V51" s="53">
        <f t="shared" si="7"/>
        <v>-152</v>
      </c>
      <c r="W51" s="100">
        <f>R51/R48</f>
        <v>0.21586893671699325</v>
      </c>
    </row>
    <row r="52" spans="2:23" x14ac:dyDescent="0.25">
      <c r="B52" s="96" t="s">
        <v>65</v>
      </c>
      <c r="C52" s="97">
        <v>460</v>
      </c>
      <c r="D52" s="97">
        <v>774</v>
      </c>
      <c r="E52" s="97">
        <v>904</v>
      </c>
      <c r="F52" s="97">
        <v>1110</v>
      </c>
      <c r="G52" s="97">
        <v>1086</v>
      </c>
      <c r="H52" s="97">
        <v>1088</v>
      </c>
      <c r="I52" s="98">
        <f t="shared" si="0"/>
        <v>1.8416206261511192E-3</v>
      </c>
      <c r="J52" s="98">
        <f t="shared" si="1"/>
        <v>0.40568475452196373</v>
      </c>
      <c r="K52" s="97">
        <f t="shared" si="2"/>
        <v>2</v>
      </c>
      <c r="L52" s="97">
        <f t="shared" si="3"/>
        <v>314</v>
      </c>
      <c r="M52" s="98">
        <f>H52/H48</f>
        <v>0.35040257648953299</v>
      </c>
      <c r="N52" s="97">
        <v>904</v>
      </c>
      <c r="O52" s="97">
        <v>1114</v>
      </c>
      <c r="P52" s="97">
        <v>1088</v>
      </c>
      <c r="Q52" s="97">
        <v>1088</v>
      </c>
      <c r="R52" s="97">
        <v>1088</v>
      </c>
      <c r="S52" s="98">
        <f t="shared" si="4"/>
        <v>0</v>
      </c>
      <c r="T52" s="98">
        <f t="shared" si="5"/>
        <v>0.20353982300884965</v>
      </c>
      <c r="U52" s="97">
        <f t="shared" si="6"/>
        <v>0</v>
      </c>
      <c r="V52" s="97">
        <f t="shared" si="7"/>
        <v>184</v>
      </c>
      <c r="W52" s="98">
        <f>R52/R48</f>
        <v>0.3495020880179891</v>
      </c>
    </row>
    <row r="53" spans="2:23" ht="6.95" customHeight="1" x14ac:dyDescent="0.25">
      <c r="B53" s="103"/>
      <c r="C53" s="104"/>
      <c r="D53" s="104"/>
      <c r="E53" s="104"/>
      <c r="F53" s="104"/>
      <c r="G53" s="105"/>
      <c r="H53" s="104"/>
      <c r="I53" s="106"/>
      <c r="J53" s="106"/>
      <c r="K53" s="104"/>
      <c r="L53" s="106"/>
      <c r="M53" s="106"/>
      <c r="N53" s="104"/>
      <c r="O53" s="104"/>
      <c r="P53" s="104"/>
      <c r="Q53" s="104"/>
      <c r="R53" s="106"/>
      <c r="S53" s="106"/>
      <c r="T53" s="106"/>
      <c r="U53" s="106"/>
      <c r="V53" s="106"/>
    </row>
    <row r="54" spans="2:23" ht="15" customHeight="1" x14ac:dyDescent="0.25"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</row>
  </sheetData>
  <mergeCells count="2">
    <mergeCell ref="C5:H5"/>
    <mergeCell ref="N5:R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25F0-19DA-4C25-B049-319E53D4182B}">
  <sheetPr>
    <tabColor rgb="FF92D050"/>
  </sheetPr>
  <dimension ref="A1:S55"/>
  <sheetViews>
    <sheetView showGridLines="0" zoomScaleNormal="100" workbookViewId="0">
      <selection activeCell="D25" sqref="D25"/>
    </sheetView>
  </sheetViews>
  <sheetFormatPr baseColWidth="10" defaultRowHeight="15" x14ac:dyDescent="0.25"/>
  <cols>
    <col min="1" max="1" width="15.5703125" customWidth="1"/>
    <col min="2" max="2" width="25.7109375" customWidth="1"/>
    <col min="3" max="8" width="9.85546875" customWidth="1"/>
    <col min="9" max="9" width="10.7109375" customWidth="1"/>
    <col min="10" max="10" width="9.28515625" customWidth="1"/>
    <col min="11" max="11" width="12.28515625" customWidth="1"/>
    <col min="12" max="16" width="11.5703125" customWidth="1"/>
    <col min="17" max="17" width="10.7109375" customWidth="1"/>
    <col min="18" max="18" width="9.85546875" customWidth="1"/>
    <col min="20" max="20" width="14.42578125" customWidth="1"/>
    <col min="21" max="22" width="7.85546875" customWidth="1"/>
    <col min="23" max="23" width="8.140625" customWidth="1"/>
    <col min="24" max="24" width="9" customWidth="1"/>
    <col min="25" max="26" width="9.42578125" customWidth="1"/>
  </cols>
  <sheetData>
    <row r="1" spans="1:19" ht="42.75" customHeight="1" x14ac:dyDescent="0.25"/>
    <row r="3" spans="1:19" ht="30.75" customHeight="1" thickBot="1" x14ac:dyDescent="0.3">
      <c r="B3" s="84" t="str">
        <f>CONCATENATE("Establecimientos alojativos en funcionamiento en Tenerife y municipios")</f>
        <v>Establecimientos alojativos en funcionamiento en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6"/>
      <c r="Q4" s="86"/>
      <c r="R4" s="86"/>
      <c r="S4" s="86"/>
    </row>
    <row r="5" spans="1:19" ht="15.75" thickBot="1" x14ac:dyDescent="0.3">
      <c r="B5" s="87"/>
      <c r="C5" s="296" t="s">
        <v>66</v>
      </c>
      <c r="D5" s="296"/>
      <c r="E5" s="296"/>
      <c r="F5" s="296"/>
      <c r="G5" s="296"/>
      <c r="H5" s="296"/>
      <c r="I5" s="88"/>
      <c r="J5" s="88"/>
      <c r="K5" s="89"/>
      <c r="L5" s="297" t="s">
        <v>67</v>
      </c>
      <c r="M5" s="297"/>
      <c r="N5" s="297"/>
      <c r="O5" s="297"/>
      <c r="P5" s="297"/>
      <c r="Q5" s="88"/>
      <c r="R5" s="88"/>
      <c r="S5" s="89"/>
    </row>
    <row r="6" spans="1:19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CONCATENATE("dif. ",RIGHT(H6,2),"/",RIGHT(G6,2))</f>
        <v>dif. 25/24</v>
      </c>
      <c r="K6" s="14" t="str">
        <f>CONCATENATE("cuota/ total isla ",RIGHT(H6,2))</f>
        <v>cuota/ total isla 25</v>
      </c>
      <c r="L6" s="92" t="s">
        <v>228</v>
      </c>
      <c r="M6" s="92" t="s">
        <v>229</v>
      </c>
      <c r="N6" s="92" t="s">
        <v>230</v>
      </c>
      <c r="O6" s="92" t="s">
        <v>231</v>
      </c>
      <c r="P6" s="92" t="s">
        <v>232</v>
      </c>
      <c r="Q6" s="91" t="str">
        <f>CONCATENATE("var. ",RIGHT(P6,2),"/",RIGHT(O6,2))</f>
        <v>var. 26/25</v>
      </c>
      <c r="R6" s="91" t="str">
        <f>CONCATENATE("dif. ",RIGHT(P6,2),"/",RIGHT(O6,2))</f>
        <v>dif. 26/25</v>
      </c>
      <c r="S6" s="89" t="str">
        <f>CONCATENATE("cuota/ total isla ",RIGHT(P6,2))</f>
        <v>cuota/ total isla 26</v>
      </c>
    </row>
    <row r="7" spans="1:19" x14ac:dyDescent="0.25">
      <c r="B7" s="93" t="s">
        <v>45</v>
      </c>
      <c r="C7" s="94">
        <v>173</v>
      </c>
      <c r="D7" s="94">
        <v>195</v>
      </c>
      <c r="E7" s="94">
        <v>293</v>
      </c>
      <c r="F7" s="94">
        <v>308</v>
      </c>
      <c r="G7" s="94">
        <v>339</v>
      </c>
      <c r="H7" s="94">
        <v>324</v>
      </c>
      <c r="I7" s="95">
        <f>IFERROR(H7/G7-1,"-")</f>
        <v>-4.4247787610619427E-2</v>
      </c>
      <c r="J7" s="94">
        <f>IFERROR(H7-G7,"-")</f>
        <v>-15</v>
      </c>
      <c r="K7" s="95">
        <f>H7/H7</f>
        <v>1</v>
      </c>
      <c r="L7" s="94">
        <v>867</v>
      </c>
      <c r="M7" s="94">
        <v>906</v>
      </c>
      <c r="N7" s="94">
        <v>948</v>
      </c>
      <c r="O7" s="94">
        <v>954</v>
      </c>
      <c r="P7" s="94">
        <v>990</v>
      </c>
      <c r="Q7" s="95">
        <f t="shared" ref="Q7:Q52" si="0">IFERROR(P7/O7-1,"-")</f>
        <v>3.7735849056603765E-2</v>
      </c>
      <c r="R7" s="94">
        <f t="shared" ref="R7:R52" si="1">IFERROR(P7-O7,"-")</f>
        <v>36</v>
      </c>
      <c r="S7" s="95">
        <f>P7/P7</f>
        <v>1</v>
      </c>
    </row>
    <row r="8" spans="1:19" x14ac:dyDescent="0.25">
      <c r="A8" s="1"/>
      <c r="B8" s="96" t="s">
        <v>62</v>
      </c>
      <c r="C8" s="97">
        <v>104</v>
      </c>
      <c r="D8" s="97">
        <v>124</v>
      </c>
      <c r="E8" s="97">
        <v>194</v>
      </c>
      <c r="F8" s="97">
        <v>199</v>
      </c>
      <c r="G8" s="97">
        <v>228</v>
      </c>
      <c r="H8" s="97">
        <v>211</v>
      </c>
      <c r="I8" s="98">
        <f t="shared" ref="I8:I52" si="2">IFERROR(H8/G8-1,"-")</f>
        <v>-7.456140350877194E-2</v>
      </c>
      <c r="J8" s="97">
        <f t="shared" ref="J8:J52" si="3">IFERROR(H8-G8,"-")</f>
        <v>-17</v>
      </c>
      <c r="K8" s="98">
        <f>H8/H7</f>
        <v>0.65123456790123457</v>
      </c>
      <c r="L8" s="97">
        <v>191</v>
      </c>
      <c r="M8" s="97">
        <v>194</v>
      </c>
      <c r="N8" s="97">
        <v>209</v>
      </c>
      <c r="O8" s="97">
        <v>208</v>
      </c>
      <c r="P8" s="97">
        <v>218</v>
      </c>
      <c r="Q8" s="98">
        <f t="shared" si="0"/>
        <v>4.8076923076923128E-2</v>
      </c>
      <c r="R8" s="97">
        <f t="shared" si="1"/>
        <v>10</v>
      </c>
      <c r="S8" s="98">
        <f>P8/P7</f>
        <v>0.2202020202020202</v>
      </c>
    </row>
    <row r="9" spans="1:19" x14ac:dyDescent="0.25">
      <c r="A9" s="108" t="s">
        <v>68</v>
      </c>
      <c r="B9" s="99" t="s">
        <v>63</v>
      </c>
      <c r="C9" s="53">
        <v>63</v>
      </c>
      <c r="D9" s="53">
        <v>84</v>
      </c>
      <c r="E9" s="53">
        <v>128</v>
      </c>
      <c r="F9" s="53">
        <v>131</v>
      </c>
      <c r="G9" s="53">
        <v>147</v>
      </c>
      <c r="H9" s="53">
        <v>137</v>
      </c>
      <c r="I9" s="100">
        <f t="shared" si="2"/>
        <v>-6.8027210884353706E-2</v>
      </c>
      <c r="J9" s="53">
        <f t="shared" si="3"/>
        <v>-10</v>
      </c>
      <c r="K9" s="100">
        <f>H9/H7</f>
        <v>0.4228395061728395</v>
      </c>
      <c r="L9" s="53">
        <v>126</v>
      </c>
      <c r="M9" s="53">
        <v>129</v>
      </c>
      <c r="N9" s="53">
        <v>135</v>
      </c>
      <c r="O9" s="53">
        <v>134</v>
      </c>
      <c r="P9" s="53">
        <v>141</v>
      </c>
      <c r="Q9" s="100">
        <f t="shared" si="0"/>
        <v>5.2238805970149294E-2</v>
      </c>
      <c r="R9" s="53">
        <f t="shared" si="1"/>
        <v>7</v>
      </c>
      <c r="S9" s="100">
        <f>P9/P7</f>
        <v>0.14242424242424243</v>
      </c>
    </row>
    <row r="10" spans="1:19" x14ac:dyDescent="0.25">
      <c r="A10" s="108" t="s">
        <v>69</v>
      </c>
      <c r="B10" s="99" t="s">
        <v>70</v>
      </c>
      <c r="C10" s="53">
        <v>41</v>
      </c>
      <c r="D10" s="53">
        <v>40</v>
      </c>
      <c r="E10" s="53">
        <v>65</v>
      </c>
      <c r="F10" s="53">
        <v>68</v>
      </c>
      <c r="G10" s="53">
        <v>81</v>
      </c>
      <c r="H10" s="53">
        <v>75</v>
      </c>
      <c r="I10" s="100">
        <f t="shared" si="2"/>
        <v>-7.407407407407407E-2</v>
      </c>
      <c r="J10" s="53">
        <f t="shared" si="3"/>
        <v>-6</v>
      </c>
      <c r="K10" s="100">
        <f>H10/H7</f>
        <v>0.23148148148148148</v>
      </c>
      <c r="L10" s="53">
        <v>65</v>
      </c>
      <c r="M10" s="53">
        <v>65</v>
      </c>
      <c r="N10" s="53">
        <v>74</v>
      </c>
      <c r="O10" s="53">
        <v>74</v>
      </c>
      <c r="P10" s="53">
        <v>77</v>
      </c>
      <c r="Q10" s="100">
        <f t="shared" si="0"/>
        <v>4.0540540540540571E-2</v>
      </c>
      <c r="R10" s="53">
        <f t="shared" si="1"/>
        <v>3</v>
      </c>
      <c r="S10" s="100">
        <f>P10/P7</f>
        <v>7.7777777777777779E-2</v>
      </c>
    </row>
    <row r="11" spans="1:19" x14ac:dyDescent="0.25">
      <c r="A11" s="1"/>
      <c r="B11" s="96" t="s">
        <v>65</v>
      </c>
      <c r="C11" s="97">
        <v>70</v>
      </c>
      <c r="D11" s="97">
        <v>71</v>
      </c>
      <c r="E11" s="97">
        <v>100</v>
      </c>
      <c r="F11" s="97">
        <v>109</v>
      </c>
      <c r="G11" s="97">
        <v>111</v>
      </c>
      <c r="H11" s="97">
        <v>113</v>
      </c>
      <c r="I11" s="98">
        <f t="shared" si="2"/>
        <v>1.8018018018018056E-2</v>
      </c>
      <c r="J11" s="97">
        <f t="shared" si="3"/>
        <v>2</v>
      </c>
      <c r="K11" s="98">
        <f>H11/H7</f>
        <v>0.34876543209876543</v>
      </c>
      <c r="L11" s="97">
        <v>98</v>
      </c>
      <c r="M11" s="97">
        <v>108</v>
      </c>
      <c r="N11" s="97">
        <v>107</v>
      </c>
      <c r="O11" s="97">
        <v>110</v>
      </c>
      <c r="P11" s="97">
        <v>112</v>
      </c>
      <c r="Q11" s="98">
        <f t="shared" si="0"/>
        <v>1.8181818181818077E-2</v>
      </c>
      <c r="R11" s="97">
        <f t="shared" si="1"/>
        <v>2</v>
      </c>
      <c r="S11" s="98">
        <f>P11/P7</f>
        <v>0.11313131313131314</v>
      </c>
    </row>
    <row r="12" spans="1:19" x14ac:dyDescent="0.25">
      <c r="A12" s="1"/>
      <c r="B12" s="93" t="s">
        <v>46</v>
      </c>
      <c r="C12" s="101">
        <v>49</v>
      </c>
      <c r="D12" s="101">
        <v>57</v>
      </c>
      <c r="E12" s="101">
        <v>84</v>
      </c>
      <c r="F12" s="101">
        <v>90</v>
      </c>
      <c r="G12" s="101">
        <v>99</v>
      </c>
      <c r="H12" s="101">
        <v>93</v>
      </c>
      <c r="I12" s="102">
        <f t="shared" si="2"/>
        <v>-6.0606060606060552E-2</v>
      </c>
      <c r="J12" s="101">
        <f t="shared" si="3"/>
        <v>-6</v>
      </c>
      <c r="K12" s="95">
        <f>H12/H12</f>
        <v>1</v>
      </c>
      <c r="L12" s="101">
        <v>84</v>
      </c>
      <c r="M12" s="101">
        <v>90</v>
      </c>
      <c r="N12" s="101">
        <v>93</v>
      </c>
      <c r="O12" s="101">
        <v>89</v>
      </c>
      <c r="P12" s="101">
        <v>95</v>
      </c>
      <c r="Q12" s="102">
        <f t="shared" si="0"/>
        <v>6.7415730337078594E-2</v>
      </c>
      <c r="R12" s="101">
        <f t="shared" si="1"/>
        <v>6</v>
      </c>
      <c r="S12" s="95">
        <f>P12/P12</f>
        <v>1</v>
      </c>
    </row>
    <row r="13" spans="1:19" ht="15" customHeight="1" x14ac:dyDescent="0.25">
      <c r="A13" s="1"/>
      <c r="B13" s="96" t="s">
        <v>62</v>
      </c>
      <c r="C13" s="97">
        <v>31</v>
      </c>
      <c r="D13" s="97">
        <v>40</v>
      </c>
      <c r="E13" s="97">
        <v>60</v>
      </c>
      <c r="F13" s="97">
        <v>62</v>
      </c>
      <c r="G13" s="97">
        <v>68</v>
      </c>
      <c r="H13" s="97">
        <v>61</v>
      </c>
      <c r="I13" s="98">
        <f t="shared" si="2"/>
        <v>-0.1029411764705882</v>
      </c>
      <c r="J13" s="97">
        <f t="shared" si="3"/>
        <v>-7</v>
      </c>
      <c r="K13" s="98">
        <f>H13/H12</f>
        <v>0.65591397849462363</v>
      </c>
      <c r="L13" s="97">
        <v>60</v>
      </c>
      <c r="M13" s="97">
        <v>61</v>
      </c>
      <c r="N13" s="97">
        <v>62</v>
      </c>
      <c r="O13" s="97">
        <v>58</v>
      </c>
      <c r="P13" s="97">
        <v>63</v>
      </c>
      <c r="Q13" s="98">
        <f t="shared" si="0"/>
        <v>8.6206896551724199E-2</v>
      </c>
      <c r="R13" s="97">
        <f t="shared" si="1"/>
        <v>5</v>
      </c>
      <c r="S13" s="98">
        <f>P13/P12</f>
        <v>0.66315789473684206</v>
      </c>
    </row>
    <row r="14" spans="1:19" x14ac:dyDescent="0.25">
      <c r="A14" s="108" t="s">
        <v>68</v>
      </c>
      <c r="B14" s="99" t="s">
        <v>63</v>
      </c>
      <c r="C14" s="53">
        <v>25</v>
      </c>
      <c r="D14" s="53">
        <v>33</v>
      </c>
      <c r="E14" s="53">
        <v>48</v>
      </c>
      <c r="F14" s="53">
        <v>50</v>
      </c>
      <c r="G14" s="53">
        <v>56</v>
      </c>
      <c r="H14" s="53">
        <v>50</v>
      </c>
      <c r="I14" s="100">
        <f t="shared" si="2"/>
        <v>-0.1071428571428571</v>
      </c>
      <c r="J14" s="53">
        <f t="shared" si="3"/>
        <v>-6</v>
      </c>
      <c r="K14" s="100">
        <f>H14/H12</f>
        <v>0.5376344086021505</v>
      </c>
      <c r="L14" s="53">
        <v>48</v>
      </c>
      <c r="M14" s="53">
        <v>50</v>
      </c>
      <c r="N14" s="53">
        <v>51</v>
      </c>
      <c r="O14" s="53">
        <v>47</v>
      </c>
      <c r="P14" s="53">
        <v>52</v>
      </c>
      <c r="Q14" s="100">
        <f t="shared" si="0"/>
        <v>0.1063829787234043</v>
      </c>
      <c r="R14" s="53">
        <f t="shared" si="1"/>
        <v>5</v>
      </c>
      <c r="S14" s="100">
        <f>P14/P12</f>
        <v>0.54736842105263162</v>
      </c>
    </row>
    <row r="15" spans="1:19" x14ac:dyDescent="0.25">
      <c r="A15" s="108" t="s">
        <v>69</v>
      </c>
      <c r="B15" s="99" t="s">
        <v>70</v>
      </c>
      <c r="C15" s="53">
        <v>6</v>
      </c>
      <c r="D15" s="53">
        <v>7</v>
      </c>
      <c r="E15" s="53">
        <v>12</v>
      </c>
      <c r="F15" s="53">
        <v>11</v>
      </c>
      <c r="G15" s="53">
        <v>12</v>
      </c>
      <c r="H15" s="53">
        <v>11</v>
      </c>
      <c r="I15" s="100">
        <f t="shared" si="2"/>
        <v>-8.333333333333337E-2</v>
      </c>
      <c r="J15" s="53">
        <f t="shared" si="3"/>
        <v>-1</v>
      </c>
      <c r="K15" s="100">
        <f>H15/H12</f>
        <v>0.11827956989247312</v>
      </c>
      <c r="L15" s="53">
        <v>12</v>
      </c>
      <c r="M15" s="53">
        <v>11</v>
      </c>
      <c r="N15" s="53">
        <v>11</v>
      </c>
      <c r="O15" s="53">
        <v>11</v>
      </c>
      <c r="P15" s="53">
        <v>11</v>
      </c>
      <c r="Q15" s="100">
        <f t="shared" si="0"/>
        <v>0</v>
      </c>
      <c r="R15" s="53">
        <f t="shared" si="1"/>
        <v>0</v>
      </c>
      <c r="S15" s="100">
        <f>P15/P12</f>
        <v>0.11578947368421053</v>
      </c>
    </row>
    <row r="16" spans="1:19" x14ac:dyDescent="0.25">
      <c r="A16" s="1"/>
      <c r="B16" s="96" t="s">
        <v>65</v>
      </c>
      <c r="C16" s="97">
        <v>18</v>
      </c>
      <c r="D16" s="97">
        <v>17</v>
      </c>
      <c r="E16" s="97">
        <v>24</v>
      </c>
      <c r="F16" s="97">
        <v>29</v>
      </c>
      <c r="G16" s="97">
        <v>31</v>
      </c>
      <c r="H16" s="97">
        <v>32</v>
      </c>
      <c r="I16" s="98">
        <f t="shared" si="2"/>
        <v>3.2258064516129004E-2</v>
      </c>
      <c r="J16" s="97">
        <f t="shared" si="3"/>
        <v>1</v>
      </c>
      <c r="K16" s="98">
        <f>H16/H12</f>
        <v>0.34408602150537637</v>
      </c>
      <c r="L16" s="97">
        <v>24</v>
      </c>
      <c r="M16" s="97">
        <v>29</v>
      </c>
      <c r="N16" s="97">
        <v>31</v>
      </c>
      <c r="O16" s="97">
        <v>31</v>
      </c>
      <c r="P16" s="97">
        <v>32</v>
      </c>
      <c r="Q16" s="98">
        <f t="shared" si="0"/>
        <v>3.2258064516129004E-2</v>
      </c>
      <c r="R16" s="97">
        <f t="shared" si="1"/>
        <v>1</v>
      </c>
      <c r="S16" s="98">
        <f>P16/P12</f>
        <v>0.33684210526315789</v>
      </c>
    </row>
    <row r="17" spans="1:19" x14ac:dyDescent="0.25">
      <c r="A17" s="1"/>
      <c r="B17" s="93" t="s">
        <v>49</v>
      </c>
      <c r="C17" s="101">
        <v>3</v>
      </c>
      <c r="D17" s="101">
        <v>4</v>
      </c>
      <c r="E17" s="101">
        <v>5</v>
      </c>
      <c r="F17" s="101">
        <v>4</v>
      </c>
      <c r="G17" s="101">
        <v>6</v>
      </c>
      <c r="H17" s="101">
        <v>6</v>
      </c>
      <c r="I17" s="102">
        <f t="shared" si="2"/>
        <v>0</v>
      </c>
      <c r="J17" s="101">
        <f t="shared" si="3"/>
        <v>0</v>
      </c>
      <c r="K17" s="95">
        <f>H17/H17</f>
        <v>1</v>
      </c>
      <c r="L17" s="101">
        <v>5</v>
      </c>
      <c r="M17" s="101">
        <v>4</v>
      </c>
      <c r="N17" s="101">
        <v>5</v>
      </c>
      <c r="O17" s="101">
        <v>6</v>
      </c>
      <c r="P17" s="101">
        <v>6</v>
      </c>
      <c r="Q17" s="102">
        <f t="shared" si="0"/>
        <v>0</v>
      </c>
      <c r="R17" s="101">
        <f t="shared" si="1"/>
        <v>0</v>
      </c>
      <c r="S17" s="95">
        <f>P17/P17</f>
        <v>1</v>
      </c>
    </row>
    <row r="18" spans="1:19" x14ac:dyDescent="0.25">
      <c r="A18" s="1"/>
      <c r="B18" s="96" t="s">
        <v>62</v>
      </c>
      <c r="C18" s="97">
        <v>2</v>
      </c>
      <c r="D18" s="97">
        <v>3</v>
      </c>
      <c r="E18" s="97">
        <v>4</v>
      </c>
      <c r="F18" s="97">
        <v>3</v>
      </c>
      <c r="G18" s="97">
        <v>5</v>
      </c>
      <c r="H18" s="97">
        <v>5</v>
      </c>
      <c r="I18" s="98">
        <f t="shared" si="2"/>
        <v>0</v>
      </c>
      <c r="J18" s="97">
        <f t="shared" si="3"/>
        <v>0</v>
      </c>
      <c r="K18" s="98">
        <f>H18/H17</f>
        <v>0.83333333333333337</v>
      </c>
      <c r="L18" s="97">
        <v>4</v>
      </c>
      <c r="M18" s="97">
        <v>3</v>
      </c>
      <c r="N18" s="97">
        <v>4</v>
      </c>
      <c r="O18" s="97">
        <v>5</v>
      </c>
      <c r="P18" s="97">
        <v>5</v>
      </c>
      <c r="Q18" s="98">
        <f t="shared" si="0"/>
        <v>0</v>
      </c>
      <c r="R18" s="97">
        <f t="shared" si="1"/>
        <v>0</v>
      </c>
      <c r="S18" s="98">
        <f>P18/P17</f>
        <v>0.83333333333333337</v>
      </c>
    </row>
    <row r="19" spans="1:19" x14ac:dyDescent="0.25">
      <c r="A19" s="108" t="s">
        <v>68</v>
      </c>
      <c r="B19" s="99" t="s">
        <v>63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100" t="str">
        <f t="shared" si="2"/>
        <v>-</v>
      </c>
      <c r="J19" s="53">
        <f t="shared" si="3"/>
        <v>0</v>
      </c>
      <c r="K19" s="100">
        <f>H19/H17</f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100" t="str">
        <f t="shared" si="0"/>
        <v>-</v>
      </c>
      <c r="R19" s="53">
        <f t="shared" si="1"/>
        <v>0</v>
      </c>
      <c r="S19" s="100">
        <f>P19/P17</f>
        <v>0</v>
      </c>
    </row>
    <row r="20" spans="1:19" x14ac:dyDescent="0.25">
      <c r="A20" s="108" t="s">
        <v>69</v>
      </c>
      <c r="B20" s="99" t="s">
        <v>70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100" t="str">
        <f t="shared" si="2"/>
        <v>-</v>
      </c>
      <c r="J20" s="53">
        <f t="shared" si="3"/>
        <v>0</v>
      </c>
      <c r="K20" s="100">
        <f>H20/H17</f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100" t="str">
        <f t="shared" si="0"/>
        <v>-</v>
      </c>
      <c r="R20" s="53">
        <f t="shared" si="1"/>
        <v>0</v>
      </c>
      <c r="S20" s="100">
        <f>P20/P17</f>
        <v>0</v>
      </c>
    </row>
    <row r="21" spans="1:19" x14ac:dyDescent="0.25">
      <c r="A21" s="1"/>
      <c r="B21" s="96" t="s">
        <v>65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8" t="str">
        <f t="shared" si="2"/>
        <v>-</v>
      </c>
      <c r="J21" s="97">
        <f t="shared" si="3"/>
        <v>0</v>
      </c>
      <c r="K21" s="98">
        <f>H21/H17</f>
        <v>0</v>
      </c>
      <c r="L21" s="97" t="s">
        <v>233</v>
      </c>
      <c r="M21" s="97" t="s">
        <v>233</v>
      </c>
      <c r="N21" s="97" t="s">
        <v>233</v>
      </c>
      <c r="O21" s="97" t="s">
        <v>233</v>
      </c>
      <c r="P21" s="97" t="s">
        <v>233</v>
      </c>
      <c r="Q21" s="98" t="str">
        <f t="shared" si="0"/>
        <v>-</v>
      </c>
      <c r="R21" s="97" t="str">
        <f t="shared" si="1"/>
        <v>-</v>
      </c>
      <c r="S21" s="98" t="e">
        <f>P21/P17</f>
        <v>#VALUE!</v>
      </c>
    </row>
    <row r="22" spans="1:19" x14ac:dyDescent="0.25">
      <c r="A22" s="1"/>
      <c r="B22" s="93" t="s">
        <v>48</v>
      </c>
      <c r="C22" s="101">
        <v>4</v>
      </c>
      <c r="D22" s="101">
        <v>4</v>
      </c>
      <c r="E22" s="101">
        <v>5</v>
      </c>
      <c r="F22" s="101">
        <v>7</v>
      </c>
      <c r="G22" s="101">
        <v>8</v>
      </c>
      <c r="H22" s="101">
        <v>8</v>
      </c>
      <c r="I22" s="102">
        <f t="shared" si="2"/>
        <v>0</v>
      </c>
      <c r="J22" s="101">
        <f t="shared" si="3"/>
        <v>0</v>
      </c>
      <c r="K22" s="102">
        <f>H22/H22</f>
        <v>1</v>
      </c>
      <c r="L22" s="101">
        <v>5</v>
      </c>
      <c r="M22" s="101">
        <v>7</v>
      </c>
      <c r="N22" s="101">
        <v>7</v>
      </c>
      <c r="O22" s="101">
        <v>8</v>
      </c>
      <c r="P22" s="101">
        <v>8</v>
      </c>
      <c r="Q22" s="102">
        <f t="shared" si="0"/>
        <v>0</v>
      </c>
      <c r="R22" s="101">
        <f t="shared" si="1"/>
        <v>0</v>
      </c>
      <c r="S22" s="102">
        <f>P22/P22</f>
        <v>1</v>
      </c>
    </row>
    <row r="23" spans="1:19" x14ac:dyDescent="0.25">
      <c r="A23" s="1"/>
      <c r="B23" s="96" t="s">
        <v>62</v>
      </c>
      <c r="C23" s="97">
        <v>3</v>
      </c>
      <c r="D23" s="97">
        <v>4</v>
      </c>
      <c r="E23" s="97">
        <v>5</v>
      </c>
      <c r="F23" s="97">
        <v>6</v>
      </c>
      <c r="G23" s="97">
        <v>6</v>
      </c>
      <c r="H23" s="97">
        <v>6</v>
      </c>
      <c r="I23" s="98">
        <f t="shared" si="2"/>
        <v>0</v>
      </c>
      <c r="J23" s="97">
        <f t="shared" si="3"/>
        <v>0</v>
      </c>
      <c r="K23" s="98">
        <f>H23/H22</f>
        <v>0.75</v>
      </c>
      <c r="L23" s="97">
        <v>5</v>
      </c>
      <c r="M23" s="97">
        <v>6</v>
      </c>
      <c r="N23" s="97">
        <v>6</v>
      </c>
      <c r="O23" s="97">
        <v>6</v>
      </c>
      <c r="P23" s="97">
        <v>6</v>
      </c>
      <c r="Q23" s="98">
        <f t="shared" si="0"/>
        <v>0</v>
      </c>
      <c r="R23" s="97">
        <f t="shared" si="1"/>
        <v>0</v>
      </c>
      <c r="S23" s="98">
        <f>P23/P22</f>
        <v>0.75</v>
      </c>
    </row>
    <row r="24" spans="1:19" x14ac:dyDescent="0.25">
      <c r="A24" s="1"/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2"/>
        <v>-</v>
      </c>
      <c r="J24" s="97">
        <f t="shared" si="3"/>
        <v>0</v>
      </c>
      <c r="K24" s="98">
        <f>H24/H22</f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8" t="str">
        <f t="shared" si="0"/>
        <v>-</v>
      </c>
      <c r="R24" s="97">
        <f t="shared" si="1"/>
        <v>0</v>
      </c>
      <c r="S24" s="98">
        <f>P24/P22</f>
        <v>0</v>
      </c>
    </row>
    <row r="25" spans="1:19" x14ac:dyDescent="0.25">
      <c r="A25" s="1"/>
      <c r="B25" s="93" t="s">
        <v>49</v>
      </c>
      <c r="C25" s="101">
        <v>3</v>
      </c>
      <c r="D25" s="101">
        <v>4</v>
      </c>
      <c r="E25" s="101">
        <v>5</v>
      </c>
      <c r="F25" s="101">
        <v>4</v>
      </c>
      <c r="G25" s="101">
        <v>6</v>
      </c>
      <c r="H25" s="101">
        <v>6</v>
      </c>
      <c r="I25" s="102">
        <f t="shared" si="2"/>
        <v>0</v>
      </c>
      <c r="J25" s="101">
        <f t="shared" si="3"/>
        <v>0</v>
      </c>
      <c r="K25" s="95">
        <f>H25/H25</f>
        <v>1</v>
      </c>
      <c r="L25" s="101">
        <v>5</v>
      </c>
      <c r="M25" s="101">
        <v>4</v>
      </c>
      <c r="N25" s="101">
        <v>5</v>
      </c>
      <c r="O25" s="101">
        <v>6</v>
      </c>
      <c r="P25" s="101">
        <v>6</v>
      </c>
      <c r="Q25" s="102">
        <f t="shared" si="0"/>
        <v>0</v>
      </c>
      <c r="R25" s="101">
        <f t="shared" si="1"/>
        <v>0</v>
      </c>
      <c r="S25" s="95">
        <f>P25/P25</f>
        <v>1</v>
      </c>
    </row>
    <row r="26" spans="1:19" x14ac:dyDescent="0.25">
      <c r="A26" s="1"/>
      <c r="B26" s="96" t="s">
        <v>62</v>
      </c>
      <c r="C26" s="97">
        <v>2</v>
      </c>
      <c r="D26" s="97">
        <v>3</v>
      </c>
      <c r="E26" s="97">
        <v>4</v>
      </c>
      <c r="F26" s="97">
        <v>3</v>
      </c>
      <c r="G26" s="97">
        <v>5</v>
      </c>
      <c r="H26" s="97">
        <v>5</v>
      </c>
      <c r="I26" s="98">
        <f t="shared" si="2"/>
        <v>0</v>
      </c>
      <c r="J26" s="97">
        <f t="shared" si="3"/>
        <v>0</v>
      </c>
      <c r="K26" s="98">
        <f>H26/H25</f>
        <v>0.83333333333333337</v>
      </c>
      <c r="L26" s="97">
        <v>4</v>
      </c>
      <c r="M26" s="97">
        <v>3</v>
      </c>
      <c r="N26" s="97">
        <v>4</v>
      </c>
      <c r="O26" s="97">
        <v>5</v>
      </c>
      <c r="P26" s="97">
        <v>5</v>
      </c>
      <c r="Q26" s="98">
        <f t="shared" si="0"/>
        <v>0</v>
      </c>
      <c r="R26" s="97">
        <f t="shared" si="1"/>
        <v>0</v>
      </c>
      <c r="S26" s="98">
        <f>P26/P25</f>
        <v>0.83333333333333337</v>
      </c>
    </row>
    <row r="27" spans="1:19" x14ac:dyDescent="0.25">
      <c r="A27" s="108" t="s">
        <v>68</v>
      </c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2"/>
        <v>-</v>
      </c>
      <c r="J27" s="53">
        <f t="shared" si="3"/>
        <v>0</v>
      </c>
      <c r="K27" s="100">
        <f>H27/H25</f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100" t="str">
        <f t="shared" si="0"/>
        <v>-</v>
      </c>
      <c r="R27" s="53">
        <f t="shared" si="1"/>
        <v>0</v>
      </c>
      <c r="S27" s="100">
        <f>P27/P25</f>
        <v>0</v>
      </c>
    </row>
    <row r="28" spans="1:19" x14ac:dyDescent="0.25">
      <c r="A28" s="108" t="s">
        <v>69</v>
      </c>
      <c r="B28" s="99" t="s">
        <v>70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>H28/H25</f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100" t="str">
        <f t="shared" si="0"/>
        <v>-</v>
      </c>
      <c r="R28" s="53">
        <f t="shared" si="1"/>
        <v>0</v>
      </c>
      <c r="S28" s="100">
        <f>P28/P25</f>
        <v>0</v>
      </c>
    </row>
    <row r="29" spans="1:19" x14ac:dyDescent="0.25">
      <c r="A29" s="1"/>
      <c r="B29" s="93" t="s">
        <v>50</v>
      </c>
      <c r="C29" s="101">
        <v>33</v>
      </c>
      <c r="D29" s="101">
        <v>37</v>
      </c>
      <c r="E29" s="101">
        <v>59</v>
      </c>
      <c r="F29" s="101">
        <v>62</v>
      </c>
      <c r="G29" s="101">
        <v>68</v>
      </c>
      <c r="H29" s="101">
        <v>65</v>
      </c>
      <c r="I29" s="102">
        <f t="shared" si="2"/>
        <v>-4.4117647058823484E-2</v>
      </c>
      <c r="J29" s="101">
        <f t="shared" si="3"/>
        <v>-3</v>
      </c>
      <c r="K29" s="95">
        <f>H29/H29</f>
        <v>1</v>
      </c>
      <c r="L29" s="101">
        <v>58</v>
      </c>
      <c r="M29" s="101">
        <v>60</v>
      </c>
      <c r="N29" s="101">
        <v>64</v>
      </c>
      <c r="O29" s="101">
        <v>64</v>
      </c>
      <c r="P29" s="101">
        <v>68</v>
      </c>
      <c r="Q29" s="102">
        <f t="shared" si="0"/>
        <v>6.25E-2</v>
      </c>
      <c r="R29" s="101">
        <f t="shared" si="1"/>
        <v>4</v>
      </c>
      <c r="S29" s="95">
        <f>P29/P29</f>
        <v>1</v>
      </c>
    </row>
    <row r="30" spans="1:19" x14ac:dyDescent="0.25">
      <c r="A30" s="1"/>
      <c r="B30" s="96" t="s">
        <v>62</v>
      </c>
      <c r="C30" s="97">
        <v>21</v>
      </c>
      <c r="D30" s="97">
        <v>25</v>
      </c>
      <c r="E30" s="97">
        <v>41</v>
      </c>
      <c r="F30" s="97">
        <v>43</v>
      </c>
      <c r="G30" s="97">
        <v>49</v>
      </c>
      <c r="H30" s="97">
        <v>46</v>
      </c>
      <c r="I30" s="98">
        <f t="shared" si="2"/>
        <v>-6.1224489795918324E-2</v>
      </c>
      <c r="J30" s="97">
        <f t="shared" si="3"/>
        <v>-3</v>
      </c>
      <c r="K30" s="98">
        <f>H30/H29</f>
        <v>0.70769230769230773</v>
      </c>
      <c r="L30" s="97">
        <v>40</v>
      </c>
      <c r="M30" s="97">
        <v>41</v>
      </c>
      <c r="N30" s="97">
        <v>45</v>
      </c>
      <c r="O30" s="97">
        <v>45</v>
      </c>
      <c r="P30" s="97">
        <v>49</v>
      </c>
      <c r="Q30" s="98">
        <f t="shared" si="0"/>
        <v>8.8888888888888795E-2</v>
      </c>
      <c r="R30" s="97">
        <f t="shared" si="1"/>
        <v>4</v>
      </c>
      <c r="S30" s="98">
        <f>P30/P29</f>
        <v>0.72058823529411764</v>
      </c>
    </row>
    <row r="31" spans="1:19" x14ac:dyDescent="0.25">
      <c r="A31" s="108" t="s">
        <v>68</v>
      </c>
      <c r="B31" s="99" t="s">
        <v>63</v>
      </c>
      <c r="C31" s="53">
        <v>11</v>
      </c>
      <c r="D31" s="53">
        <v>14</v>
      </c>
      <c r="E31" s="53">
        <v>25</v>
      </c>
      <c r="F31" s="53">
        <v>26</v>
      </c>
      <c r="G31" s="53">
        <v>30</v>
      </c>
      <c r="H31" s="53">
        <v>29</v>
      </c>
      <c r="I31" s="100">
        <f t="shared" si="2"/>
        <v>-3.3333333333333326E-2</v>
      </c>
      <c r="J31" s="53">
        <f t="shared" si="3"/>
        <v>-1</v>
      </c>
      <c r="K31" s="100">
        <f>H31/H29</f>
        <v>0.44615384615384618</v>
      </c>
      <c r="L31" s="53">
        <v>24</v>
      </c>
      <c r="M31" s="53">
        <v>25</v>
      </c>
      <c r="N31" s="53">
        <v>28</v>
      </c>
      <c r="O31" s="53">
        <v>28</v>
      </c>
      <c r="P31" s="53">
        <v>30</v>
      </c>
      <c r="Q31" s="100">
        <f t="shared" si="0"/>
        <v>7.1428571428571397E-2</v>
      </c>
      <c r="R31" s="53">
        <f t="shared" si="1"/>
        <v>2</v>
      </c>
      <c r="S31" s="100">
        <f>P31/P29</f>
        <v>0.44117647058823528</v>
      </c>
    </row>
    <row r="32" spans="1:19" x14ac:dyDescent="0.25">
      <c r="A32" s="108" t="s">
        <v>69</v>
      </c>
      <c r="B32" s="99" t="s">
        <v>70</v>
      </c>
      <c r="C32" s="53">
        <v>10</v>
      </c>
      <c r="D32" s="53">
        <v>11</v>
      </c>
      <c r="E32" s="53">
        <v>16</v>
      </c>
      <c r="F32" s="53">
        <v>17</v>
      </c>
      <c r="G32" s="53">
        <v>18</v>
      </c>
      <c r="H32" s="53">
        <v>18</v>
      </c>
      <c r="I32" s="100">
        <f t="shared" si="2"/>
        <v>0</v>
      </c>
      <c r="J32" s="53">
        <f t="shared" si="3"/>
        <v>0</v>
      </c>
      <c r="K32" s="100">
        <f>H32/H29</f>
        <v>0.27692307692307694</v>
      </c>
      <c r="L32" s="53">
        <v>16</v>
      </c>
      <c r="M32" s="53">
        <v>16</v>
      </c>
      <c r="N32" s="53">
        <v>17</v>
      </c>
      <c r="O32" s="53">
        <v>17</v>
      </c>
      <c r="P32" s="53">
        <v>19</v>
      </c>
      <c r="Q32" s="100">
        <f t="shared" si="0"/>
        <v>0.11764705882352944</v>
      </c>
      <c r="R32" s="53">
        <f t="shared" si="1"/>
        <v>2</v>
      </c>
      <c r="S32" s="100">
        <f>P32/P29</f>
        <v>0.27941176470588236</v>
      </c>
    </row>
    <row r="33" spans="1:19" x14ac:dyDescent="0.25">
      <c r="A33" s="1"/>
      <c r="B33" s="96" t="s">
        <v>65</v>
      </c>
      <c r="C33" s="97">
        <v>12</v>
      </c>
      <c r="D33" s="97">
        <v>12</v>
      </c>
      <c r="E33" s="97">
        <v>18</v>
      </c>
      <c r="F33" s="97">
        <v>19</v>
      </c>
      <c r="G33" s="97">
        <v>19</v>
      </c>
      <c r="H33" s="97">
        <v>19</v>
      </c>
      <c r="I33" s="98">
        <f t="shared" si="2"/>
        <v>0</v>
      </c>
      <c r="J33" s="97">
        <f t="shared" si="3"/>
        <v>0</v>
      </c>
      <c r="K33" s="98">
        <f>H33/H29</f>
        <v>0.29230769230769232</v>
      </c>
      <c r="L33" s="97">
        <v>18</v>
      </c>
      <c r="M33" s="97">
        <v>19</v>
      </c>
      <c r="N33" s="97">
        <v>19</v>
      </c>
      <c r="O33" s="97">
        <v>19</v>
      </c>
      <c r="P33" s="97">
        <v>19</v>
      </c>
      <c r="Q33" s="98">
        <f t="shared" si="0"/>
        <v>0</v>
      </c>
      <c r="R33" s="97">
        <f t="shared" si="1"/>
        <v>0</v>
      </c>
      <c r="S33" s="98">
        <f>P33/P29</f>
        <v>0.27941176470588236</v>
      </c>
    </row>
    <row r="34" spans="1:19" x14ac:dyDescent="0.25">
      <c r="A34" s="1"/>
      <c r="B34" s="93" t="s">
        <v>51</v>
      </c>
      <c r="C34" s="101">
        <v>4</v>
      </c>
      <c r="D34" s="101">
        <v>3</v>
      </c>
      <c r="E34" s="101">
        <v>5</v>
      </c>
      <c r="F34" s="101">
        <v>5</v>
      </c>
      <c r="G34" s="101">
        <v>7</v>
      </c>
      <c r="H34" s="101">
        <v>6</v>
      </c>
      <c r="I34" s="102">
        <f t="shared" si="2"/>
        <v>-0.1428571428571429</v>
      </c>
      <c r="J34" s="101">
        <f t="shared" si="3"/>
        <v>-1</v>
      </c>
      <c r="K34" s="95">
        <f>H34/H34</f>
        <v>1</v>
      </c>
      <c r="L34" s="101">
        <v>5</v>
      </c>
      <c r="M34" s="101">
        <v>5</v>
      </c>
      <c r="N34" s="101">
        <v>6</v>
      </c>
      <c r="O34" s="101">
        <v>6</v>
      </c>
      <c r="P34" s="101">
        <v>6</v>
      </c>
      <c r="Q34" s="102">
        <f t="shared" si="0"/>
        <v>0</v>
      </c>
      <c r="R34" s="101">
        <f t="shared" si="1"/>
        <v>0</v>
      </c>
      <c r="S34" s="95">
        <f>P34/P34</f>
        <v>1</v>
      </c>
    </row>
    <row r="35" spans="1:19" x14ac:dyDescent="0.25">
      <c r="A35" s="1"/>
      <c r="B35" s="96" t="s">
        <v>62</v>
      </c>
      <c r="C35" s="97">
        <v>4</v>
      </c>
      <c r="D35" s="97">
        <v>3</v>
      </c>
      <c r="E35" s="97">
        <v>5</v>
      </c>
      <c r="F35" s="97">
        <v>5</v>
      </c>
      <c r="G35" s="97">
        <v>7</v>
      </c>
      <c r="H35" s="97">
        <v>6</v>
      </c>
      <c r="I35" s="98">
        <f t="shared" si="2"/>
        <v>-0.1428571428571429</v>
      </c>
      <c r="J35" s="97">
        <f t="shared" si="3"/>
        <v>-1</v>
      </c>
      <c r="K35" s="98">
        <f>H35/H34</f>
        <v>1</v>
      </c>
      <c r="L35" s="97">
        <v>5</v>
      </c>
      <c r="M35" s="97">
        <v>5</v>
      </c>
      <c r="N35" s="97">
        <v>6</v>
      </c>
      <c r="O35" s="97">
        <v>6</v>
      </c>
      <c r="P35" s="97">
        <v>6</v>
      </c>
      <c r="Q35" s="98">
        <f t="shared" si="0"/>
        <v>0</v>
      </c>
      <c r="R35" s="97">
        <f t="shared" si="1"/>
        <v>0</v>
      </c>
      <c r="S35" s="98">
        <f>P35/P34</f>
        <v>1</v>
      </c>
    </row>
    <row r="36" spans="1:19" x14ac:dyDescent="0.25">
      <c r="A36" s="1"/>
      <c r="B36" s="93" t="s">
        <v>52</v>
      </c>
      <c r="C36" s="101">
        <v>6</v>
      </c>
      <c r="D36" s="101">
        <v>7</v>
      </c>
      <c r="E36" s="101">
        <v>11</v>
      </c>
      <c r="F36" s="101">
        <v>12</v>
      </c>
      <c r="G36" s="101">
        <v>13</v>
      </c>
      <c r="H36" s="101">
        <v>13</v>
      </c>
      <c r="I36" s="102">
        <f t="shared" si="2"/>
        <v>0</v>
      </c>
      <c r="J36" s="101">
        <f t="shared" si="3"/>
        <v>0</v>
      </c>
      <c r="K36" s="102">
        <f>H36/H36</f>
        <v>1</v>
      </c>
      <c r="L36" s="101">
        <v>10</v>
      </c>
      <c r="M36" s="101">
        <v>12</v>
      </c>
      <c r="N36" s="101">
        <v>12</v>
      </c>
      <c r="O36" s="101">
        <v>13</v>
      </c>
      <c r="P36" s="101">
        <v>13</v>
      </c>
      <c r="Q36" s="102">
        <f t="shared" si="0"/>
        <v>0</v>
      </c>
      <c r="R36" s="101">
        <f t="shared" si="1"/>
        <v>0</v>
      </c>
      <c r="S36" s="102">
        <f>P36/P36</f>
        <v>1</v>
      </c>
    </row>
    <row r="37" spans="1:19" x14ac:dyDescent="0.25">
      <c r="A37" s="1"/>
      <c r="B37" s="96" t="s">
        <v>62</v>
      </c>
      <c r="C37" s="97">
        <v>2</v>
      </c>
      <c r="D37" s="97">
        <v>3</v>
      </c>
      <c r="E37" s="97">
        <v>6</v>
      </c>
      <c r="F37" s="97">
        <v>6</v>
      </c>
      <c r="G37" s="97">
        <v>7</v>
      </c>
      <c r="H37" s="97">
        <v>7</v>
      </c>
      <c r="I37" s="98">
        <f t="shared" si="2"/>
        <v>0</v>
      </c>
      <c r="J37" s="97">
        <f t="shared" si="3"/>
        <v>0</v>
      </c>
      <c r="K37" s="98">
        <f>H37/H36</f>
        <v>0.53846153846153844</v>
      </c>
      <c r="L37" s="97">
        <v>5</v>
      </c>
      <c r="M37" s="97">
        <v>6</v>
      </c>
      <c r="N37" s="97">
        <v>6</v>
      </c>
      <c r="O37" s="97">
        <v>7</v>
      </c>
      <c r="P37" s="97">
        <v>7</v>
      </c>
      <c r="Q37" s="98">
        <f t="shared" si="0"/>
        <v>0</v>
      </c>
      <c r="R37" s="97">
        <f t="shared" si="1"/>
        <v>0</v>
      </c>
      <c r="S37" s="98">
        <f>P37/P36</f>
        <v>0.53846153846153844</v>
      </c>
    </row>
    <row r="38" spans="1:19" x14ac:dyDescent="0.25">
      <c r="A38" s="1"/>
      <c r="B38" s="96" t="s">
        <v>65</v>
      </c>
      <c r="C38" s="97">
        <v>3</v>
      </c>
      <c r="D38" s="97">
        <v>3</v>
      </c>
      <c r="E38" s="97">
        <v>5</v>
      </c>
      <c r="F38" s="97">
        <v>6</v>
      </c>
      <c r="G38" s="97">
        <v>6</v>
      </c>
      <c r="H38" s="97">
        <v>6</v>
      </c>
      <c r="I38" s="98">
        <f t="shared" si="2"/>
        <v>0</v>
      </c>
      <c r="J38" s="97">
        <f t="shared" si="3"/>
        <v>0</v>
      </c>
      <c r="K38" s="98">
        <f>H38/H36</f>
        <v>0.46153846153846156</v>
      </c>
      <c r="L38" s="97">
        <v>5</v>
      </c>
      <c r="M38" s="97">
        <v>6</v>
      </c>
      <c r="N38" s="97">
        <v>6</v>
      </c>
      <c r="O38" s="97">
        <v>6</v>
      </c>
      <c r="P38" s="97">
        <v>6</v>
      </c>
      <c r="Q38" s="98">
        <f t="shared" si="0"/>
        <v>0</v>
      </c>
      <c r="R38" s="97">
        <f t="shared" si="1"/>
        <v>0</v>
      </c>
      <c r="S38" s="98">
        <f>P38/P36</f>
        <v>0.46153846153846156</v>
      </c>
    </row>
    <row r="39" spans="1:19" x14ac:dyDescent="0.25">
      <c r="A39" s="1"/>
      <c r="B39" s="93" t="s">
        <v>53</v>
      </c>
      <c r="C39" s="101">
        <v>11</v>
      </c>
      <c r="D39" s="101">
        <v>12</v>
      </c>
      <c r="E39" s="101">
        <v>17</v>
      </c>
      <c r="F39" s="101">
        <v>19</v>
      </c>
      <c r="G39" s="101">
        <v>21</v>
      </c>
      <c r="H39" s="101">
        <v>20</v>
      </c>
      <c r="I39" s="102">
        <f t="shared" si="2"/>
        <v>-4.7619047619047672E-2</v>
      </c>
      <c r="J39" s="101">
        <f t="shared" si="3"/>
        <v>-1</v>
      </c>
      <c r="K39" s="95">
        <f>H39/H39</f>
        <v>1</v>
      </c>
      <c r="L39" s="101">
        <v>17</v>
      </c>
      <c r="M39" s="101">
        <v>19</v>
      </c>
      <c r="N39" s="101">
        <v>20</v>
      </c>
      <c r="O39" s="101">
        <v>20</v>
      </c>
      <c r="P39" s="101">
        <v>21</v>
      </c>
      <c r="Q39" s="102">
        <f t="shared" si="0"/>
        <v>5.0000000000000044E-2</v>
      </c>
      <c r="R39" s="101">
        <f t="shared" si="1"/>
        <v>1</v>
      </c>
      <c r="S39" s="95">
        <f>P39/P39</f>
        <v>1</v>
      </c>
    </row>
    <row r="40" spans="1:19" x14ac:dyDescent="0.25">
      <c r="A40" s="1"/>
      <c r="B40" s="96" t="s">
        <v>62</v>
      </c>
      <c r="C40" s="97">
        <v>11</v>
      </c>
      <c r="D40" s="97">
        <v>12</v>
      </c>
      <c r="E40" s="97">
        <v>17</v>
      </c>
      <c r="F40" s="97">
        <v>19</v>
      </c>
      <c r="G40" s="97">
        <v>21</v>
      </c>
      <c r="H40" s="97">
        <v>20</v>
      </c>
      <c r="I40" s="98">
        <f t="shared" si="2"/>
        <v>-4.7619047619047672E-2</v>
      </c>
      <c r="J40" s="97">
        <f t="shared" si="3"/>
        <v>-1</v>
      </c>
      <c r="K40" s="98">
        <f>H40/H39</f>
        <v>1</v>
      </c>
      <c r="L40" s="97">
        <v>17</v>
      </c>
      <c r="M40" s="97">
        <v>19</v>
      </c>
      <c r="N40" s="97">
        <v>20</v>
      </c>
      <c r="O40" s="97">
        <v>20</v>
      </c>
      <c r="P40" s="97">
        <v>21</v>
      </c>
      <c r="Q40" s="98">
        <f t="shared" si="0"/>
        <v>5.0000000000000044E-2</v>
      </c>
      <c r="R40" s="97">
        <f t="shared" si="1"/>
        <v>1</v>
      </c>
      <c r="S40" s="98">
        <f>P40/P39</f>
        <v>1</v>
      </c>
    </row>
    <row r="41" spans="1:19" x14ac:dyDescent="0.25">
      <c r="A41" s="108" t="s">
        <v>68</v>
      </c>
      <c r="B41" s="99" t="s">
        <v>63</v>
      </c>
      <c r="C41" s="53">
        <v>4</v>
      </c>
      <c r="D41" s="53">
        <v>7</v>
      </c>
      <c r="E41" s="53">
        <v>7</v>
      </c>
      <c r="F41" s="53">
        <v>7</v>
      </c>
      <c r="G41" s="53">
        <v>8</v>
      </c>
      <c r="H41" s="53">
        <v>8</v>
      </c>
      <c r="I41" s="100">
        <f t="shared" si="2"/>
        <v>0</v>
      </c>
      <c r="J41" s="53">
        <f t="shared" si="3"/>
        <v>0</v>
      </c>
      <c r="K41" s="100">
        <f>H41/H39</f>
        <v>0.4</v>
      </c>
      <c r="L41" s="53">
        <v>7</v>
      </c>
      <c r="M41" s="53">
        <v>7</v>
      </c>
      <c r="N41" s="53">
        <v>7</v>
      </c>
      <c r="O41" s="53">
        <v>8</v>
      </c>
      <c r="P41" s="53">
        <v>9</v>
      </c>
      <c r="Q41" s="100">
        <f t="shared" si="0"/>
        <v>0.125</v>
      </c>
      <c r="R41" s="53">
        <f t="shared" si="1"/>
        <v>1</v>
      </c>
      <c r="S41" s="100">
        <f>P41/P39</f>
        <v>0.42857142857142855</v>
      </c>
    </row>
    <row r="42" spans="1:19" x14ac:dyDescent="0.25">
      <c r="A42" s="108" t="s">
        <v>69</v>
      </c>
      <c r="B42" s="99" t="s">
        <v>70</v>
      </c>
      <c r="C42" s="53">
        <v>7</v>
      </c>
      <c r="D42" s="53">
        <v>6</v>
      </c>
      <c r="E42" s="53">
        <v>10</v>
      </c>
      <c r="F42" s="53">
        <v>12</v>
      </c>
      <c r="G42" s="53">
        <v>14</v>
      </c>
      <c r="H42" s="53">
        <v>12</v>
      </c>
      <c r="I42" s="100">
        <f t="shared" si="2"/>
        <v>-0.1428571428571429</v>
      </c>
      <c r="J42" s="53">
        <f t="shared" si="3"/>
        <v>-2</v>
      </c>
      <c r="K42" s="100">
        <f>H42/H39</f>
        <v>0.6</v>
      </c>
      <c r="L42" s="53">
        <v>10</v>
      </c>
      <c r="M42" s="53">
        <v>12</v>
      </c>
      <c r="N42" s="53">
        <v>13</v>
      </c>
      <c r="O42" s="53">
        <v>12</v>
      </c>
      <c r="P42" s="53">
        <v>12</v>
      </c>
      <c r="Q42" s="100">
        <f t="shared" si="0"/>
        <v>0</v>
      </c>
      <c r="R42" s="53">
        <f t="shared" si="1"/>
        <v>0</v>
      </c>
      <c r="S42" s="100">
        <f>P42/P39</f>
        <v>0.5714285714285714</v>
      </c>
    </row>
    <row r="43" spans="1:19" x14ac:dyDescent="0.25">
      <c r="A43" s="1"/>
      <c r="B43" s="93" t="s">
        <v>54</v>
      </c>
      <c r="C43" s="101">
        <v>9</v>
      </c>
      <c r="D43" s="101">
        <v>11</v>
      </c>
      <c r="E43" s="101">
        <v>14</v>
      </c>
      <c r="F43" s="101">
        <v>14</v>
      </c>
      <c r="G43" s="101">
        <v>15</v>
      </c>
      <c r="H43" s="101">
        <v>15</v>
      </c>
      <c r="I43" s="102">
        <f t="shared" si="2"/>
        <v>0</v>
      </c>
      <c r="J43" s="101">
        <f t="shared" si="3"/>
        <v>0</v>
      </c>
      <c r="K43" s="95">
        <f>H43/H43</f>
        <v>1</v>
      </c>
      <c r="L43" s="101">
        <v>14</v>
      </c>
      <c r="M43" s="101">
        <v>13</v>
      </c>
      <c r="N43" s="101">
        <v>14</v>
      </c>
      <c r="O43" s="101">
        <v>15</v>
      </c>
      <c r="P43" s="101">
        <v>15</v>
      </c>
      <c r="Q43" s="102">
        <f t="shared" si="0"/>
        <v>0</v>
      </c>
      <c r="R43" s="101">
        <f t="shared" si="1"/>
        <v>0</v>
      </c>
      <c r="S43" s="95">
        <f>P43/P43</f>
        <v>1</v>
      </c>
    </row>
    <row r="44" spans="1:19" x14ac:dyDescent="0.25">
      <c r="A44" s="1"/>
      <c r="B44" s="96" t="s">
        <v>62</v>
      </c>
      <c r="C44" s="97">
        <v>4</v>
      </c>
      <c r="D44" s="97">
        <v>5</v>
      </c>
      <c r="E44" s="97">
        <v>8</v>
      </c>
      <c r="F44" s="97">
        <v>8</v>
      </c>
      <c r="G44" s="97">
        <v>9</v>
      </c>
      <c r="H44" s="97">
        <v>8</v>
      </c>
      <c r="I44" s="98">
        <f t="shared" si="2"/>
        <v>-0.11111111111111116</v>
      </c>
      <c r="J44" s="97">
        <f t="shared" si="3"/>
        <v>-1</v>
      </c>
      <c r="K44" s="98">
        <f>H44/H43</f>
        <v>0.53333333333333333</v>
      </c>
      <c r="L44" s="97">
        <v>8</v>
      </c>
      <c r="M44" s="97">
        <v>7</v>
      </c>
      <c r="N44" s="97">
        <v>8</v>
      </c>
      <c r="O44" s="97">
        <v>8</v>
      </c>
      <c r="P44" s="97">
        <v>8</v>
      </c>
      <c r="Q44" s="98">
        <f t="shared" si="0"/>
        <v>0</v>
      </c>
      <c r="R44" s="97">
        <f t="shared" si="1"/>
        <v>0</v>
      </c>
      <c r="S44" s="98">
        <f>P44/P43</f>
        <v>0.53333333333333333</v>
      </c>
    </row>
    <row r="45" spans="1:19" x14ac:dyDescent="0.25">
      <c r="A45" s="108" t="s">
        <v>68</v>
      </c>
      <c r="B45" s="99" t="s">
        <v>63</v>
      </c>
      <c r="C45" s="53">
        <v>0</v>
      </c>
      <c r="D45" s="53">
        <v>4</v>
      </c>
      <c r="E45" s="53">
        <v>6</v>
      </c>
      <c r="F45" s="53">
        <v>6</v>
      </c>
      <c r="G45" s="53">
        <v>7</v>
      </c>
      <c r="H45" s="53">
        <v>6</v>
      </c>
      <c r="I45" s="100">
        <f t="shared" si="2"/>
        <v>-0.1428571428571429</v>
      </c>
      <c r="J45" s="53">
        <f t="shared" si="3"/>
        <v>-1</v>
      </c>
      <c r="K45" s="100">
        <f>H45/H43</f>
        <v>0.4</v>
      </c>
      <c r="L45" s="53">
        <v>6</v>
      </c>
      <c r="M45" s="53">
        <v>5</v>
      </c>
      <c r="N45" s="53">
        <v>6</v>
      </c>
      <c r="O45" s="53">
        <v>6</v>
      </c>
      <c r="P45" s="53">
        <v>6</v>
      </c>
      <c r="Q45" s="100">
        <f t="shared" si="0"/>
        <v>0</v>
      </c>
      <c r="R45" s="53">
        <f t="shared" si="1"/>
        <v>0</v>
      </c>
      <c r="S45" s="100">
        <f>P45/P43</f>
        <v>0.4</v>
      </c>
    </row>
    <row r="46" spans="1:19" x14ac:dyDescent="0.25">
      <c r="A46" s="108" t="s">
        <v>69</v>
      </c>
      <c r="B46" s="99" t="s">
        <v>70</v>
      </c>
      <c r="C46" s="53">
        <v>0</v>
      </c>
      <c r="D46" s="53">
        <v>2</v>
      </c>
      <c r="E46" s="53">
        <v>2</v>
      </c>
      <c r="F46" s="53">
        <v>2</v>
      </c>
      <c r="G46" s="53">
        <v>2</v>
      </c>
      <c r="H46" s="53">
        <v>2</v>
      </c>
      <c r="I46" s="100">
        <f t="shared" si="2"/>
        <v>0</v>
      </c>
      <c r="J46" s="53">
        <f t="shared" si="3"/>
        <v>0</v>
      </c>
      <c r="K46" s="100">
        <f>H46/H43</f>
        <v>0.13333333333333333</v>
      </c>
      <c r="L46" s="53">
        <v>2</v>
      </c>
      <c r="M46" s="53">
        <v>2</v>
      </c>
      <c r="N46" s="53">
        <v>2</v>
      </c>
      <c r="O46" s="53">
        <v>2</v>
      </c>
      <c r="P46" s="53">
        <v>2</v>
      </c>
      <c r="Q46" s="100">
        <f t="shared" si="0"/>
        <v>0</v>
      </c>
      <c r="R46" s="53">
        <f t="shared" si="1"/>
        <v>0</v>
      </c>
      <c r="S46" s="100">
        <f>P46/P43</f>
        <v>0.13333333333333333</v>
      </c>
    </row>
    <row r="47" spans="1:19" x14ac:dyDescent="0.25">
      <c r="A47" s="1"/>
      <c r="B47" s="96" t="s">
        <v>65</v>
      </c>
      <c r="C47" s="97">
        <v>5</v>
      </c>
      <c r="D47" s="97">
        <v>6</v>
      </c>
      <c r="E47" s="97">
        <v>6</v>
      </c>
      <c r="F47" s="97">
        <v>6</v>
      </c>
      <c r="G47" s="97">
        <v>6</v>
      </c>
      <c r="H47" s="97">
        <v>7</v>
      </c>
      <c r="I47" s="98">
        <f t="shared" si="2"/>
        <v>0.16666666666666674</v>
      </c>
      <c r="J47" s="97">
        <f t="shared" si="3"/>
        <v>1</v>
      </c>
      <c r="K47" s="98">
        <f>H47/H43</f>
        <v>0.46666666666666667</v>
      </c>
      <c r="L47" s="97">
        <v>6</v>
      </c>
      <c r="M47" s="97">
        <v>6</v>
      </c>
      <c r="N47" s="97">
        <v>6</v>
      </c>
      <c r="O47" s="97">
        <v>7</v>
      </c>
      <c r="P47" s="97">
        <v>7</v>
      </c>
      <c r="Q47" s="98">
        <f t="shared" si="0"/>
        <v>0</v>
      </c>
      <c r="R47" s="97">
        <f t="shared" si="1"/>
        <v>0</v>
      </c>
      <c r="S47" s="98">
        <f>P47/P43</f>
        <v>0.46666666666666667</v>
      </c>
    </row>
    <row r="48" spans="1:19" x14ac:dyDescent="0.25">
      <c r="A48" s="1"/>
      <c r="B48" s="93" t="s">
        <v>55</v>
      </c>
      <c r="C48" s="101">
        <v>11</v>
      </c>
      <c r="D48" s="101">
        <v>13</v>
      </c>
      <c r="E48" s="101">
        <v>16</v>
      </c>
      <c r="F48" s="101">
        <v>16</v>
      </c>
      <c r="G48" s="101">
        <v>20</v>
      </c>
      <c r="H48" s="101">
        <v>19</v>
      </c>
      <c r="I48" s="102">
        <f t="shared" si="2"/>
        <v>-5.0000000000000044E-2</v>
      </c>
      <c r="J48" s="101">
        <f t="shared" si="3"/>
        <v>-1</v>
      </c>
      <c r="K48" s="95">
        <f>H48/H48</f>
        <v>1</v>
      </c>
      <c r="L48" s="101">
        <v>16</v>
      </c>
      <c r="M48" s="101">
        <v>16</v>
      </c>
      <c r="N48" s="101">
        <v>18</v>
      </c>
      <c r="O48" s="101">
        <v>19</v>
      </c>
      <c r="P48" s="101">
        <v>19</v>
      </c>
      <c r="Q48" s="102">
        <f t="shared" si="0"/>
        <v>0</v>
      </c>
      <c r="R48" s="101">
        <f t="shared" si="1"/>
        <v>0</v>
      </c>
      <c r="S48" s="95">
        <f>P48/P48</f>
        <v>1</v>
      </c>
    </row>
    <row r="49" spans="1:19" x14ac:dyDescent="0.25">
      <c r="A49" s="1"/>
      <c r="B49" s="96" t="s">
        <v>62</v>
      </c>
      <c r="C49" s="97">
        <v>9</v>
      </c>
      <c r="D49" s="97">
        <v>12</v>
      </c>
      <c r="E49" s="97">
        <v>14</v>
      </c>
      <c r="F49" s="97">
        <v>13</v>
      </c>
      <c r="G49" s="97">
        <v>17</v>
      </c>
      <c r="H49" s="97">
        <v>16</v>
      </c>
      <c r="I49" s="98">
        <f t="shared" si="2"/>
        <v>-5.8823529411764719E-2</v>
      </c>
      <c r="J49" s="97">
        <f t="shared" si="3"/>
        <v>-1</v>
      </c>
      <c r="K49" s="98">
        <f>H49/H48</f>
        <v>0.84210526315789469</v>
      </c>
      <c r="L49" s="97">
        <v>14</v>
      </c>
      <c r="M49" s="97">
        <v>13</v>
      </c>
      <c r="N49" s="97">
        <v>15</v>
      </c>
      <c r="O49" s="97">
        <v>16</v>
      </c>
      <c r="P49" s="97">
        <v>16</v>
      </c>
      <c r="Q49" s="98">
        <f t="shared" si="0"/>
        <v>0</v>
      </c>
      <c r="R49" s="97">
        <f t="shared" si="1"/>
        <v>0</v>
      </c>
      <c r="S49" s="98">
        <f>P49/P48</f>
        <v>0.84210526315789469</v>
      </c>
    </row>
    <row r="50" spans="1:19" x14ac:dyDescent="0.25">
      <c r="A50" s="108" t="s">
        <v>68</v>
      </c>
      <c r="B50" s="99" t="s">
        <v>63</v>
      </c>
      <c r="C50" s="53">
        <v>5</v>
      </c>
      <c r="D50" s="53">
        <v>8</v>
      </c>
      <c r="E50" s="53">
        <v>8</v>
      </c>
      <c r="F50" s="53">
        <v>8</v>
      </c>
      <c r="G50" s="53">
        <v>9</v>
      </c>
      <c r="H50" s="53">
        <v>8</v>
      </c>
      <c r="I50" s="100">
        <f t="shared" si="2"/>
        <v>-0.11111111111111116</v>
      </c>
      <c r="J50" s="53">
        <f t="shared" si="3"/>
        <v>-1</v>
      </c>
      <c r="K50" s="100">
        <f>H50/H48</f>
        <v>0.42105263157894735</v>
      </c>
      <c r="L50" s="53">
        <v>8</v>
      </c>
      <c r="M50" s="53">
        <v>8</v>
      </c>
      <c r="N50" s="53">
        <v>8</v>
      </c>
      <c r="O50" s="53">
        <v>8</v>
      </c>
      <c r="P50" s="53">
        <v>8</v>
      </c>
      <c r="Q50" s="100">
        <f t="shared" si="0"/>
        <v>0</v>
      </c>
      <c r="R50" s="53">
        <f t="shared" si="1"/>
        <v>0</v>
      </c>
      <c r="S50" s="100">
        <f>P50/P48</f>
        <v>0.42105263157894735</v>
      </c>
    </row>
    <row r="51" spans="1:19" x14ac:dyDescent="0.25">
      <c r="A51" s="108" t="s">
        <v>69</v>
      </c>
      <c r="B51" s="99" t="s">
        <v>70</v>
      </c>
      <c r="C51" s="53">
        <v>4</v>
      </c>
      <c r="D51" s="53">
        <v>4</v>
      </c>
      <c r="E51" s="53">
        <v>6</v>
      </c>
      <c r="F51" s="53">
        <v>5</v>
      </c>
      <c r="G51" s="53">
        <v>8</v>
      </c>
      <c r="H51" s="53">
        <v>8</v>
      </c>
      <c r="I51" s="100">
        <f t="shared" si="2"/>
        <v>0</v>
      </c>
      <c r="J51" s="53">
        <f t="shared" si="3"/>
        <v>0</v>
      </c>
      <c r="K51" s="100">
        <f>H51/H48</f>
        <v>0.42105263157894735</v>
      </c>
      <c r="L51" s="53">
        <v>6</v>
      </c>
      <c r="M51" s="53">
        <v>5</v>
      </c>
      <c r="N51" s="53">
        <v>7</v>
      </c>
      <c r="O51" s="53">
        <v>8</v>
      </c>
      <c r="P51" s="53">
        <v>8</v>
      </c>
      <c r="Q51" s="100">
        <f t="shared" si="0"/>
        <v>0</v>
      </c>
      <c r="R51" s="53">
        <f t="shared" si="1"/>
        <v>0</v>
      </c>
      <c r="S51" s="100">
        <f>P51/P48</f>
        <v>0.42105263157894735</v>
      </c>
    </row>
    <row r="52" spans="1:19" x14ac:dyDescent="0.25">
      <c r="A52" s="1"/>
      <c r="B52" s="96" t="s">
        <v>65</v>
      </c>
      <c r="C52" s="97">
        <v>2</v>
      </c>
      <c r="D52" s="97">
        <v>2</v>
      </c>
      <c r="E52" s="97">
        <v>3</v>
      </c>
      <c r="F52" s="97">
        <v>4</v>
      </c>
      <c r="G52" s="97">
        <v>4</v>
      </c>
      <c r="H52" s="97">
        <v>4</v>
      </c>
      <c r="I52" s="98">
        <f t="shared" si="2"/>
        <v>0</v>
      </c>
      <c r="J52" s="97">
        <f t="shared" si="3"/>
        <v>0</v>
      </c>
      <c r="K52" s="98">
        <f>H52/H48</f>
        <v>0.21052631578947367</v>
      </c>
      <c r="L52" s="97">
        <v>3</v>
      </c>
      <c r="M52" s="97">
        <v>4</v>
      </c>
      <c r="N52" s="97">
        <v>4</v>
      </c>
      <c r="O52" s="97">
        <v>4</v>
      </c>
      <c r="P52" s="97">
        <v>4</v>
      </c>
      <c r="Q52" s="98">
        <f t="shared" si="0"/>
        <v>0</v>
      </c>
      <c r="R52" s="97">
        <f t="shared" si="1"/>
        <v>0</v>
      </c>
      <c r="S52" s="98">
        <f>P52/P48</f>
        <v>0.21052631578947367</v>
      </c>
    </row>
    <row r="53" spans="1:19" ht="4.5" customHeight="1" x14ac:dyDescent="0.25">
      <c r="A53" s="1"/>
      <c r="B53" s="103"/>
      <c r="C53" s="104"/>
      <c r="D53" s="104"/>
      <c r="E53" s="104"/>
      <c r="F53" s="104"/>
      <c r="G53" s="105"/>
      <c r="H53" s="104"/>
      <c r="I53" s="106"/>
      <c r="J53" s="104"/>
      <c r="K53" s="106"/>
      <c r="L53" s="104"/>
      <c r="M53" s="104"/>
      <c r="N53" s="104"/>
      <c r="O53" s="104"/>
      <c r="P53" s="106"/>
      <c r="Q53" s="106"/>
      <c r="R53" s="106"/>
    </row>
    <row r="54" spans="1:19" x14ac:dyDescent="0.25">
      <c r="A54" s="1"/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</row>
    <row r="55" spans="1:19" x14ac:dyDescent="0.25">
      <c r="A55" s="1"/>
    </row>
  </sheetData>
  <mergeCells count="2">
    <mergeCell ref="C5:H5"/>
    <mergeCell ref="L5:P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9C3-A262-44BD-95AD-274AB652C862}">
  <sheetPr>
    <tabColor theme="7"/>
  </sheetPr>
  <dimension ref="A4:A24"/>
  <sheetViews>
    <sheetView showGridLines="0" workbookViewId="0">
      <selection activeCell="D25" sqref="D25"/>
    </sheetView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7298-6E6D-4EF8-9EE8-80ADED1BDDCB}">
  <sheetPr>
    <tabColor theme="7" tint="0.79998168889431442"/>
  </sheetPr>
  <dimension ref="A4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6" t="s">
        <v>239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73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2">
        <f>E7-1</f>
        <v>2022</v>
      </c>
      <c r="D7" s="301"/>
      <c r="E7" s="302">
        <f>G7-1</f>
        <v>2023</v>
      </c>
      <c r="F7" s="301"/>
      <c r="G7" s="302">
        <f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9896</v>
      </c>
      <c r="D9" s="118">
        <v>7.2673350041771094</v>
      </c>
      <c r="E9" s="117">
        <v>17947</v>
      </c>
      <c r="F9" s="118">
        <f t="shared" ref="F9:J21" si="0">IFERROR(E9/C9-1,"-")</f>
        <v>0.81356103476151986</v>
      </c>
      <c r="G9" s="117">
        <v>15841</v>
      </c>
      <c r="H9" s="118">
        <f t="shared" si="0"/>
        <v>-0.11734551735666132</v>
      </c>
      <c r="I9" s="117">
        <v>14788</v>
      </c>
      <c r="J9" s="118">
        <f t="shared" si="0"/>
        <v>-6.6473076194684677E-2</v>
      </c>
      <c r="K9" s="117">
        <v>15932</v>
      </c>
      <c r="L9" s="118">
        <f>IFERROR(K9/I9-1,"-")</f>
        <v>7.7360021639166998E-2</v>
      </c>
    </row>
    <row r="10" spans="1:13" x14ac:dyDescent="0.25">
      <c r="A10" s="1" t="s">
        <v>77</v>
      </c>
      <c r="B10" s="116" t="s">
        <v>78</v>
      </c>
      <c r="C10" s="117">
        <v>10397</v>
      </c>
      <c r="D10" s="118">
        <v>5.6904761904761907</v>
      </c>
      <c r="E10" s="117">
        <v>18389</v>
      </c>
      <c r="F10" s="118">
        <f t="shared" si="0"/>
        <v>0.76868327402135228</v>
      </c>
      <c r="G10" s="117">
        <v>24407</v>
      </c>
      <c r="H10" s="118">
        <f t="shared" si="0"/>
        <v>0.32726086247213004</v>
      </c>
      <c r="I10" s="117">
        <v>15773</v>
      </c>
      <c r="J10" s="118">
        <f t="shared" si="0"/>
        <v>-0.35375097308149306</v>
      </c>
      <c r="K10" s="117">
        <v>16379</v>
      </c>
      <c r="L10" s="118">
        <f>IFERROR(K10/I10-1,"-")</f>
        <v>3.8420084955303357E-2</v>
      </c>
    </row>
    <row r="11" spans="1:13" x14ac:dyDescent="0.25">
      <c r="A11" s="1" t="s">
        <v>79</v>
      </c>
      <c r="B11" s="116" t="s">
        <v>80</v>
      </c>
      <c r="C11" s="117">
        <v>10842</v>
      </c>
      <c r="D11" s="118">
        <v>2.6260869565217391</v>
      </c>
      <c r="E11" s="117">
        <v>16137</v>
      </c>
      <c r="F11" s="118">
        <f t="shared" si="0"/>
        <v>0.48837852794687331</v>
      </c>
      <c r="G11" s="117">
        <v>20474</v>
      </c>
      <c r="H11" s="118">
        <f t="shared" si="0"/>
        <v>0.2687612319514161</v>
      </c>
      <c r="I11" s="117">
        <v>15653</v>
      </c>
      <c r="J11" s="118">
        <f t="shared" si="0"/>
        <v>-0.23546937579368954</v>
      </c>
      <c r="K11" s="117">
        <v>17122</v>
      </c>
      <c r="L11" s="118">
        <f>IFERROR(K11/I11-1,"-")</f>
        <v>9.3847824698140903E-2</v>
      </c>
    </row>
    <row r="12" spans="1:13" x14ac:dyDescent="0.25">
      <c r="A12" s="1" t="s">
        <v>81</v>
      </c>
      <c r="B12" s="116" t="s">
        <v>82</v>
      </c>
      <c r="C12" s="117">
        <v>13123</v>
      </c>
      <c r="D12" s="118">
        <v>2.6161476990906585</v>
      </c>
      <c r="E12" s="117">
        <v>11699</v>
      </c>
      <c r="F12" s="118">
        <f t="shared" si="0"/>
        <v>-0.10851177322258632</v>
      </c>
      <c r="G12" s="117">
        <v>17811</v>
      </c>
      <c r="H12" s="118">
        <f t="shared" si="0"/>
        <v>0.52243781519788013</v>
      </c>
      <c r="I12" s="117">
        <v>15445</v>
      </c>
      <c r="J12" s="118">
        <f t="shared" si="0"/>
        <v>-0.13283925663915552</v>
      </c>
      <c r="K12" s="117">
        <v>15554</v>
      </c>
      <c r="L12" s="118">
        <f>IFERROR(K12/I12-1,"-")</f>
        <v>7.0573000971188016E-3</v>
      </c>
    </row>
    <row r="13" spans="1:13" x14ac:dyDescent="0.25">
      <c r="A13" s="1" t="s">
        <v>83</v>
      </c>
      <c r="B13" s="116" t="s">
        <v>84</v>
      </c>
      <c r="C13" s="117">
        <v>12688</v>
      </c>
      <c r="D13" s="118">
        <v>1.9322856482551423</v>
      </c>
      <c r="E13" s="117">
        <v>7550</v>
      </c>
      <c r="F13" s="118">
        <f t="shared" si="0"/>
        <v>-0.40494955863808324</v>
      </c>
      <c r="G13" s="117">
        <v>22267</v>
      </c>
      <c r="H13" s="118">
        <f t="shared" si="0"/>
        <v>1.9492715231788078</v>
      </c>
      <c r="I13" s="117">
        <v>16341</v>
      </c>
      <c r="J13" s="118">
        <f t="shared" si="0"/>
        <v>-0.26613374051286653</v>
      </c>
      <c r="K13" s="117">
        <v>14916</v>
      </c>
      <c r="L13" s="118">
        <f>IFERROR(K13/I13-1,"-")</f>
        <v>-8.7203965485588397E-2</v>
      </c>
    </row>
    <row r="14" spans="1:13" x14ac:dyDescent="0.25">
      <c r="A14" s="1" t="s">
        <v>85</v>
      </c>
      <c r="B14" s="116" t="s">
        <v>86</v>
      </c>
      <c r="C14" s="117">
        <v>10420</v>
      </c>
      <c r="D14" s="118">
        <v>2.1556632344033919</v>
      </c>
      <c r="E14" s="117">
        <v>14934</v>
      </c>
      <c r="F14" s="118">
        <f t="shared" si="0"/>
        <v>0.43320537428023043</v>
      </c>
      <c r="G14" s="117">
        <v>16055</v>
      </c>
      <c r="H14" s="118">
        <f t="shared" si="0"/>
        <v>7.5063613231552084E-2</v>
      </c>
      <c r="I14" s="117">
        <v>16193</v>
      </c>
      <c r="J14" s="118">
        <f t="shared" si="0"/>
        <v>8.595453129865982E-3</v>
      </c>
      <c r="K14" s="117"/>
      <c r="L14" s="118"/>
    </row>
    <row r="15" spans="1:13" x14ac:dyDescent="0.25">
      <c r="A15" s="1" t="s">
        <v>87</v>
      </c>
      <c r="B15" s="116" t="s">
        <v>88</v>
      </c>
      <c r="C15" s="117">
        <v>24503</v>
      </c>
      <c r="D15" s="118">
        <v>9.299705758722153</v>
      </c>
      <c r="E15" s="117">
        <v>17055</v>
      </c>
      <c r="F15" s="118">
        <f t="shared" si="0"/>
        <v>-0.3039627800677468</v>
      </c>
      <c r="G15" s="117">
        <v>16852</v>
      </c>
      <c r="H15" s="118">
        <f t="shared" si="0"/>
        <v>-1.190266783934335E-2</v>
      </c>
      <c r="I15" s="117">
        <v>17502</v>
      </c>
      <c r="J15" s="118">
        <f t="shared" si="0"/>
        <v>3.8571089484927601E-2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14928</v>
      </c>
      <c r="D16" s="118">
        <v>1.3158547936704932</v>
      </c>
      <c r="E16" s="117">
        <v>11309</v>
      </c>
      <c r="F16" s="118">
        <f t="shared" si="0"/>
        <v>-0.242430332261522</v>
      </c>
      <c r="G16" s="117">
        <v>25050</v>
      </c>
      <c r="H16" s="118">
        <f t="shared" si="0"/>
        <v>1.2150499602086833</v>
      </c>
      <c r="I16" s="117">
        <v>16404</v>
      </c>
      <c r="J16" s="118">
        <f t="shared" si="0"/>
        <v>-0.34514970059880234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10763</v>
      </c>
      <c r="D17" s="118">
        <v>0.28744019138755972</v>
      </c>
      <c r="E17" s="117">
        <v>16386</v>
      </c>
      <c r="F17" s="118">
        <f t="shared" si="0"/>
        <v>0.52243798197528579</v>
      </c>
      <c r="G17" s="117">
        <v>17100</v>
      </c>
      <c r="H17" s="118">
        <f t="shared" si="0"/>
        <v>4.3573782497253744E-2</v>
      </c>
      <c r="I17" s="117">
        <v>13666</v>
      </c>
      <c r="J17" s="118">
        <f t="shared" si="0"/>
        <v>-0.20081871345029245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14777</v>
      </c>
      <c r="D18" s="118">
        <v>8.1850794348048872E-2</v>
      </c>
      <c r="E18" s="117">
        <v>17351</v>
      </c>
      <c r="F18" s="118">
        <f t="shared" si="0"/>
        <v>0.17418961900250385</v>
      </c>
      <c r="G18" s="117">
        <v>24595</v>
      </c>
      <c r="H18" s="118">
        <f t="shared" si="0"/>
        <v>0.41749755057345395</v>
      </c>
      <c r="I18" s="117">
        <v>16756</v>
      </c>
      <c r="J18" s="118">
        <f t="shared" si="0"/>
        <v>-0.31872331774750962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14622</v>
      </c>
      <c r="D19" s="118">
        <v>0.12754472547809992</v>
      </c>
      <c r="E19" s="117">
        <v>12399</v>
      </c>
      <c r="F19" s="118">
        <f t="shared" si="0"/>
        <v>-0.15203118588428399</v>
      </c>
      <c r="G19" s="117">
        <v>15829</v>
      </c>
      <c r="H19" s="118">
        <f t="shared" si="0"/>
        <v>0.27663521251713852</v>
      </c>
      <c r="I19" s="117">
        <v>15073</v>
      </c>
      <c r="J19" s="118">
        <f t="shared" si="0"/>
        <v>-4.7760439699286117E-2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14121</v>
      </c>
      <c r="D20" s="118">
        <v>0.48751711787633001</v>
      </c>
      <c r="E20" s="117">
        <v>12492</v>
      </c>
      <c r="F20" s="118">
        <f t="shared" si="0"/>
        <v>-0.11536010197578073</v>
      </c>
      <c r="G20" s="117">
        <v>15575</v>
      </c>
      <c r="H20" s="118">
        <f t="shared" si="0"/>
        <v>0.24679795068844057</v>
      </c>
      <c r="I20" s="117">
        <v>15082</v>
      </c>
      <c r="J20" s="118">
        <f t="shared" si="0"/>
        <v>-3.1653290529695011E-2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161080</v>
      </c>
      <c r="D21" s="121">
        <v>1.2911925352753757</v>
      </c>
      <c r="E21" s="120">
        <v>173648</v>
      </c>
      <c r="F21" s="121">
        <f t="shared" si="0"/>
        <v>7.8023342438539922E-2</v>
      </c>
      <c r="G21" s="120">
        <v>231856</v>
      </c>
      <c r="H21" s="121">
        <f t="shared" si="0"/>
        <v>0.33520685524739702</v>
      </c>
      <c r="I21" s="120">
        <v>188676</v>
      </c>
      <c r="J21" s="121">
        <f t="shared" si="0"/>
        <v>-0.1862362845904354</v>
      </c>
      <c r="K21" s="120">
        <v>79903</v>
      </c>
      <c r="L21" s="121">
        <v>2.4397435897435926E-2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5" spans="1:13" x14ac:dyDescent="0.25">
      <c r="B25" t="s">
        <v>12</v>
      </c>
    </row>
    <row r="26" spans="1:13" ht="48.75" customHeight="1" thickBot="1" x14ac:dyDescent="0.3">
      <c r="B26" s="276" t="s">
        <v>240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102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>C$7</f>
        <v>2022</v>
      </c>
      <c r="D29" s="301"/>
      <c r="E29" s="300">
        <f>E$7</f>
        <v>2023</v>
      </c>
      <c r="F29" s="301"/>
      <c r="G29" s="300">
        <f>G$7</f>
        <v>2024</v>
      </c>
      <c r="H29" s="301"/>
      <c r="I29" s="300">
        <f>I$7</f>
        <v>2025</v>
      </c>
      <c r="J29" s="301"/>
      <c r="K29" s="300">
        <f>K$7</f>
        <v>2026</v>
      </c>
      <c r="L29" s="301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2005</v>
      </c>
      <c r="D31" s="118">
        <v>2.5175438596491229</v>
      </c>
      <c r="E31" s="117">
        <v>2787</v>
      </c>
      <c r="F31" s="118">
        <f t="shared" ref="F31:J43" si="1">IFERROR(E31/C31-1,"-")</f>
        <v>0.39002493765586044</v>
      </c>
      <c r="G31" s="117">
        <v>2799</v>
      </c>
      <c r="H31" s="118">
        <f t="shared" si="1"/>
        <v>4.3057050592034685E-3</v>
      </c>
      <c r="I31" s="117">
        <v>2131</v>
      </c>
      <c r="J31" s="118">
        <f t="shared" si="1"/>
        <v>-0.23865666309396216</v>
      </c>
      <c r="K31" s="117">
        <v>2537</v>
      </c>
      <c r="L31" s="118">
        <f t="shared" ref="L31" si="2">IFERROR(K31/I31-1,"-")</f>
        <v>0.19052088221492247</v>
      </c>
    </row>
    <row r="32" spans="1:13" x14ac:dyDescent="0.25">
      <c r="B32" s="116" t="s">
        <v>78</v>
      </c>
      <c r="C32" s="117">
        <v>2447</v>
      </c>
      <c r="D32" s="118">
        <v>2.0779874213836478</v>
      </c>
      <c r="E32" s="117">
        <v>2288</v>
      </c>
      <c r="F32" s="118">
        <f t="shared" si="1"/>
        <v>-6.4977523498160994E-2</v>
      </c>
      <c r="G32" s="117">
        <v>3641</v>
      </c>
      <c r="H32" s="118">
        <f t="shared" si="1"/>
        <v>0.59134615384615374</v>
      </c>
      <c r="I32" s="117">
        <v>1914</v>
      </c>
      <c r="J32" s="118">
        <f t="shared" si="1"/>
        <v>-0.47432024169184295</v>
      </c>
      <c r="K32" s="117">
        <v>2651</v>
      </c>
      <c r="L32" s="118">
        <f>IFERROR(K32/I32-1,"-")</f>
        <v>0.38505747126436773</v>
      </c>
    </row>
    <row r="33" spans="2:13" x14ac:dyDescent="0.25">
      <c r="B33" s="116" t="s">
        <v>80</v>
      </c>
      <c r="C33" s="117">
        <v>1994</v>
      </c>
      <c r="D33" s="118">
        <v>0.1715628672150411</v>
      </c>
      <c r="E33" s="117">
        <v>785</v>
      </c>
      <c r="F33" s="118">
        <f t="shared" si="1"/>
        <v>-0.60631895687061177</v>
      </c>
      <c r="G33" s="117">
        <v>2080</v>
      </c>
      <c r="H33" s="118">
        <f t="shared" si="1"/>
        <v>1.6496815286624202</v>
      </c>
      <c r="I33" s="117">
        <v>2072</v>
      </c>
      <c r="J33" s="118">
        <f t="shared" si="1"/>
        <v>-3.8461538461538325E-3</v>
      </c>
      <c r="K33" s="117">
        <v>3213</v>
      </c>
      <c r="L33" s="118">
        <f>IFERROR(K33/I33-1,"-")</f>
        <v>0.55067567567567566</v>
      </c>
    </row>
    <row r="34" spans="2:13" x14ac:dyDescent="0.25">
      <c r="B34" s="116" t="s">
        <v>82</v>
      </c>
      <c r="C34" s="117">
        <v>2937</v>
      </c>
      <c r="D34" s="118">
        <v>1.2523006134969323</v>
      </c>
      <c r="E34" s="117">
        <v>234</v>
      </c>
      <c r="F34" s="118">
        <f t="shared" si="1"/>
        <v>-0.92032686414708886</v>
      </c>
      <c r="G34" s="117">
        <v>3515</v>
      </c>
      <c r="H34" s="118">
        <f t="shared" si="1"/>
        <v>14.021367521367521</v>
      </c>
      <c r="I34" s="117">
        <v>1985</v>
      </c>
      <c r="J34" s="118">
        <f t="shared" si="1"/>
        <v>-0.43527738264580373</v>
      </c>
      <c r="K34" s="117">
        <v>3755</v>
      </c>
      <c r="L34" s="118">
        <f>IFERROR(K34/I34-1,"-")</f>
        <v>0.89168765743073042</v>
      </c>
    </row>
    <row r="35" spans="2:13" x14ac:dyDescent="0.25">
      <c r="B35" s="116" t="s">
        <v>84</v>
      </c>
      <c r="C35" s="117">
        <v>3581</v>
      </c>
      <c r="D35" s="118">
        <v>0.38049344641480332</v>
      </c>
      <c r="E35" s="117">
        <v>1078</v>
      </c>
      <c r="F35" s="118">
        <f t="shared" si="1"/>
        <v>-0.69896676905892208</v>
      </c>
      <c r="G35" s="117">
        <v>9559</v>
      </c>
      <c r="H35" s="118">
        <f t="shared" si="1"/>
        <v>7.8673469387755102</v>
      </c>
      <c r="I35" s="117">
        <v>5218</v>
      </c>
      <c r="J35" s="118">
        <f t="shared" si="1"/>
        <v>-0.45412700073229417</v>
      </c>
      <c r="K35" s="117">
        <v>4632</v>
      </c>
      <c r="L35" s="118">
        <f>IFERROR(K35/I35-1,"-")</f>
        <v>-0.11230356458413182</v>
      </c>
    </row>
    <row r="36" spans="2:13" x14ac:dyDescent="0.25">
      <c r="B36" s="116" t="s">
        <v>86</v>
      </c>
      <c r="C36" s="117">
        <v>2355</v>
      </c>
      <c r="D36" s="118">
        <v>0.17164179104477606</v>
      </c>
      <c r="E36" s="117">
        <v>8383</v>
      </c>
      <c r="F36" s="118">
        <f t="shared" si="1"/>
        <v>2.559660297239915</v>
      </c>
      <c r="G36" s="117">
        <v>7136</v>
      </c>
      <c r="H36" s="118">
        <f t="shared" si="1"/>
        <v>-0.1487534295598234</v>
      </c>
      <c r="I36" s="117">
        <v>5852</v>
      </c>
      <c r="J36" s="118">
        <f t="shared" si="1"/>
        <v>-0.17993273542600896</v>
      </c>
      <c r="K36" s="117"/>
      <c r="L36" s="118"/>
    </row>
    <row r="37" spans="2:13" x14ac:dyDescent="0.25">
      <c r="B37" s="116" t="s">
        <v>88</v>
      </c>
      <c r="C37" s="117">
        <v>11839</v>
      </c>
      <c r="D37" s="118">
        <v>4.7110467920887604</v>
      </c>
      <c r="E37" s="117">
        <v>8765</v>
      </c>
      <c r="F37" s="118">
        <f t="shared" si="1"/>
        <v>-0.25965030830306612</v>
      </c>
      <c r="G37" s="117">
        <v>4179</v>
      </c>
      <c r="H37" s="118">
        <f t="shared" si="1"/>
        <v>-0.52321734169994294</v>
      </c>
      <c r="I37" s="117">
        <v>6409</v>
      </c>
      <c r="J37" s="118">
        <f t="shared" si="1"/>
        <v>0.53362048336922707</v>
      </c>
      <c r="K37" s="117"/>
      <c r="L37" s="118"/>
    </row>
    <row r="38" spans="2:13" x14ac:dyDescent="0.25">
      <c r="B38" s="116" t="s">
        <v>90</v>
      </c>
      <c r="C38" s="117">
        <v>1035</v>
      </c>
      <c r="D38" s="118">
        <v>-0.73338485316846991</v>
      </c>
      <c r="E38" s="117">
        <v>2774</v>
      </c>
      <c r="F38" s="118">
        <f t="shared" si="1"/>
        <v>1.6801932367149757</v>
      </c>
      <c r="G38" s="117">
        <v>8835</v>
      </c>
      <c r="H38" s="118">
        <f t="shared" si="1"/>
        <v>2.1849315068493151</v>
      </c>
      <c r="I38" s="117">
        <v>4787</v>
      </c>
      <c r="J38" s="118">
        <f t="shared" si="1"/>
        <v>-0.45817770232031696</v>
      </c>
      <c r="K38" s="117"/>
      <c r="L38" s="118"/>
    </row>
    <row r="39" spans="2:13" x14ac:dyDescent="0.25">
      <c r="B39" s="116" t="s">
        <v>92</v>
      </c>
      <c r="C39" s="117">
        <v>1239</v>
      </c>
      <c r="D39" s="118">
        <v>-0.71789617486338797</v>
      </c>
      <c r="E39" s="117">
        <v>8868</v>
      </c>
      <c r="F39" s="118">
        <f t="shared" si="1"/>
        <v>6.1573849878934626</v>
      </c>
      <c r="G39" s="117">
        <v>7018</v>
      </c>
      <c r="H39" s="118">
        <f t="shared" si="1"/>
        <v>-0.20861524582769508</v>
      </c>
      <c r="I39" s="117">
        <v>3304</v>
      </c>
      <c r="J39" s="118">
        <f t="shared" si="1"/>
        <v>-0.5292106013109148</v>
      </c>
      <c r="K39" s="117"/>
      <c r="L39" s="118"/>
    </row>
    <row r="40" spans="2:13" x14ac:dyDescent="0.25">
      <c r="B40" s="116" t="s">
        <v>94</v>
      </c>
      <c r="C40" s="117">
        <v>1219</v>
      </c>
      <c r="D40" s="118">
        <v>-0.73320201356970893</v>
      </c>
      <c r="E40" s="117">
        <v>1615</v>
      </c>
      <c r="F40" s="118">
        <f t="shared" si="1"/>
        <v>0.32485643970467604</v>
      </c>
      <c r="G40" s="117">
        <v>4829</v>
      </c>
      <c r="H40" s="118">
        <f t="shared" si="1"/>
        <v>1.9900928792569661</v>
      </c>
      <c r="I40" s="117">
        <v>3311</v>
      </c>
      <c r="J40" s="118">
        <f t="shared" si="1"/>
        <v>-0.31435079726651483</v>
      </c>
      <c r="K40" s="117"/>
      <c r="L40" s="118"/>
    </row>
    <row r="41" spans="2:13" x14ac:dyDescent="0.25">
      <c r="B41" s="116" t="s">
        <v>96</v>
      </c>
      <c r="C41" s="117">
        <v>847</v>
      </c>
      <c r="D41" s="118">
        <v>-0.45390070921985815</v>
      </c>
      <c r="E41" s="117">
        <v>2606</v>
      </c>
      <c r="F41" s="118">
        <f t="shared" si="1"/>
        <v>2.0767414403778042</v>
      </c>
      <c r="G41" s="117">
        <v>3704</v>
      </c>
      <c r="H41" s="118">
        <f t="shared" si="1"/>
        <v>0.42133537989255565</v>
      </c>
      <c r="I41" s="117">
        <v>2977</v>
      </c>
      <c r="J41" s="118">
        <f t="shared" si="1"/>
        <v>-0.19627429805615548</v>
      </c>
      <c r="K41" s="117"/>
      <c r="L41" s="118"/>
    </row>
    <row r="42" spans="2:13" x14ac:dyDescent="0.25">
      <c r="B42" s="116" t="s">
        <v>98</v>
      </c>
      <c r="C42" s="117">
        <v>877</v>
      </c>
      <c r="D42" s="118">
        <v>9.205983889528202E-3</v>
      </c>
      <c r="E42" s="117">
        <v>3664</v>
      </c>
      <c r="F42" s="118">
        <f t="shared" si="1"/>
        <v>3.1778791334093501</v>
      </c>
      <c r="G42" s="117">
        <v>4017</v>
      </c>
      <c r="H42" s="118">
        <f t="shared" si="1"/>
        <v>9.6342794759825434E-2</v>
      </c>
      <c r="I42" s="117">
        <v>2993</v>
      </c>
      <c r="J42" s="118">
        <f t="shared" si="1"/>
        <v>-0.25491660443116759</v>
      </c>
      <c r="K42" s="117"/>
      <c r="L42" s="118"/>
    </row>
    <row r="43" spans="2:13" ht="15.75" x14ac:dyDescent="0.25">
      <c r="B43" s="119" t="s">
        <v>32</v>
      </c>
      <c r="C43" s="120">
        <v>32375</v>
      </c>
      <c r="D43" s="121">
        <v>0.23047394625821904</v>
      </c>
      <c r="E43" s="120">
        <v>43847</v>
      </c>
      <c r="F43" s="121">
        <f t="shared" si="1"/>
        <v>0.35434749034749036</v>
      </c>
      <c r="G43" s="120">
        <v>61312</v>
      </c>
      <c r="H43" s="121">
        <f t="shared" si="1"/>
        <v>0.39831687458663079</v>
      </c>
      <c r="I43" s="120">
        <v>42953</v>
      </c>
      <c r="J43" s="121">
        <f t="shared" si="1"/>
        <v>-0.29943567327766174</v>
      </c>
      <c r="K43" s="120">
        <v>16788</v>
      </c>
      <c r="L43" s="121">
        <v>0.26036036036036037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</row>
    <row r="47" spans="2:13" x14ac:dyDescent="0.25">
      <c r="E47" s="122"/>
      <c r="G47" s="122"/>
      <c r="I47" s="125"/>
    </row>
    <row r="48" spans="2:13" ht="48.75" customHeight="1" thickBot="1" x14ac:dyDescent="0.3">
      <c r="B48" s="276" t="s">
        <v>241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8" t="s">
        <v>105</v>
      </c>
      <c r="D50" s="299"/>
      <c r="E50" s="299"/>
      <c r="F50" s="299"/>
      <c r="G50" s="299"/>
      <c r="H50" s="299"/>
      <c r="I50" s="299"/>
      <c r="J50" s="299"/>
      <c r="K50" s="299"/>
      <c r="L50" s="299"/>
    </row>
    <row r="51" spans="1:13" ht="22.5" thickTop="1" thickBot="1" x14ac:dyDescent="0.3">
      <c r="B51" s="112"/>
      <c r="C51" s="300">
        <f>C$7</f>
        <v>2022</v>
      </c>
      <c r="D51" s="301"/>
      <c r="E51" s="300">
        <f>E$7</f>
        <v>2023</v>
      </c>
      <c r="F51" s="301"/>
      <c r="G51" s="300">
        <f>G$7</f>
        <v>2024</v>
      </c>
      <c r="H51" s="301"/>
      <c r="I51" s="300">
        <f>I$7</f>
        <v>2025</v>
      </c>
      <c r="J51" s="301"/>
      <c r="K51" s="300">
        <f>K$7</f>
        <v>2026</v>
      </c>
      <c r="L51" s="301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796</v>
      </c>
      <c r="D53" s="118">
        <v>98.5</v>
      </c>
      <c r="E53" s="117">
        <v>548</v>
      </c>
      <c r="F53" s="118">
        <f>IFERROR(E53/C53-1,"-")</f>
        <v>-0.31155778894472363</v>
      </c>
      <c r="G53" s="117">
        <v>962</v>
      </c>
      <c r="H53" s="118">
        <f>IFERROR(G53/E53-1,"-")</f>
        <v>0.75547445255474455</v>
      </c>
      <c r="I53" s="117">
        <v>1724</v>
      </c>
      <c r="J53" s="118">
        <f>IFERROR(I53/G53-1,"-")</f>
        <v>0.79209979209979209</v>
      </c>
      <c r="K53" s="117">
        <v>1246</v>
      </c>
      <c r="L53" s="118">
        <f t="shared" ref="L53:L57" si="3">IFERROR(K53/I53-1,"-")</f>
        <v>-0.27726218097447797</v>
      </c>
    </row>
    <row r="54" spans="1:13" x14ac:dyDescent="0.25">
      <c r="A54" s="1">
        <v>2</v>
      </c>
      <c r="B54" s="116" t="s">
        <v>78</v>
      </c>
      <c r="C54" s="117">
        <v>882</v>
      </c>
      <c r="D54" s="118">
        <v>48</v>
      </c>
      <c r="E54" s="117">
        <v>324</v>
      </c>
      <c r="F54" s="118">
        <f t="shared" ref="F54:J65" si="4">IFERROR(E54/C54-1,"-")</f>
        <v>-0.63265306122448983</v>
      </c>
      <c r="G54" s="117">
        <v>1508</v>
      </c>
      <c r="H54" s="118">
        <f t="shared" si="4"/>
        <v>3.6543209876543212</v>
      </c>
      <c r="I54" s="117">
        <v>1213</v>
      </c>
      <c r="J54" s="118">
        <f t="shared" si="4"/>
        <v>-0.19562334217506627</v>
      </c>
      <c r="K54" s="117">
        <v>1267</v>
      </c>
      <c r="L54" s="118">
        <f t="shared" si="3"/>
        <v>4.4517724649629109E-2</v>
      </c>
    </row>
    <row r="55" spans="1:13" x14ac:dyDescent="0.25">
      <c r="A55" s="1">
        <v>3</v>
      </c>
      <c r="B55" s="116" t="s">
        <v>80</v>
      </c>
      <c r="C55" s="117">
        <v>766</v>
      </c>
      <c r="D55" s="118">
        <v>29.64</v>
      </c>
      <c r="E55" s="117">
        <v>635</v>
      </c>
      <c r="F55" s="118">
        <f t="shared" si="4"/>
        <v>-0.17101827676240211</v>
      </c>
      <c r="G55" s="117">
        <v>1613</v>
      </c>
      <c r="H55" s="118">
        <f t="shared" si="4"/>
        <v>1.5401574803149605</v>
      </c>
      <c r="I55" s="117">
        <v>1319</v>
      </c>
      <c r="J55" s="118">
        <f t="shared" si="4"/>
        <v>-0.18226906385616859</v>
      </c>
      <c r="K55" s="117">
        <v>1986</v>
      </c>
      <c r="L55" s="118">
        <f t="shared" si="3"/>
        <v>0.50568612585291883</v>
      </c>
    </row>
    <row r="56" spans="1:13" x14ac:dyDescent="0.25">
      <c r="A56" s="1">
        <v>4</v>
      </c>
      <c r="B56" s="116" t="s">
        <v>82</v>
      </c>
      <c r="C56" s="117">
        <v>712</v>
      </c>
      <c r="D56" s="118">
        <v>40.882352941176471</v>
      </c>
      <c r="E56" s="117">
        <v>169</v>
      </c>
      <c r="F56" s="118">
        <f t="shared" si="4"/>
        <v>-0.76264044943820219</v>
      </c>
      <c r="G56" s="117">
        <v>3327</v>
      </c>
      <c r="H56" s="118">
        <f t="shared" si="4"/>
        <v>18.68639053254438</v>
      </c>
      <c r="I56" s="117">
        <v>1585</v>
      </c>
      <c r="J56" s="118">
        <f t="shared" si="4"/>
        <v>-0.52359483017733699</v>
      </c>
      <c r="K56" s="117">
        <v>1631</v>
      </c>
      <c r="L56" s="118">
        <f t="shared" si="3"/>
        <v>2.9022082018927531E-2</v>
      </c>
    </row>
    <row r="57" spans="1:13" x14ac:dyDescent="0.25">
      <c r="A57" s="1">
        <v>5</v>
      </c>
      <c r="B57" s="116" t="s">
        <v>84</v>
      </c>
      <c r="C57" s="117">
        <v>712</v>
      </c>
      <c r="D57" s="118">
        <v>7.279069767441861</v>
      </c>
      <c r="E57" s="117">
        <v>929</v>
      </c>
      <c r="F57" s="118">
        <f t="shared" si="4"/>
        <v>0.3047752808988764</v>
      </c>
      <c r="G57" s="117">
        <v>1994</v>
      </c>
      <c r="H57" s="118">
        <f t="shared" si="4"/>
        <v>1.146393972012917</v>
      </c>
      <c r="I57" s="117">
        <v>2482</v>
      </c>
      <c r="J57" s="118">
        <f t="shared" si="4"/>
        <v>0.24473420260782341</v>
      </c>
      <c r="K57" s="117">
        <v>2171</v>
      </c>
      <c r="L57" s="118">
        <f t="shared" si="3"/>
        <v>-0.12530217566478641</v>
      </c>
    </row>
    <row r="58" spans="1:13" x14ac:dyDescent="0.25">
      <c r="A58" s="1">
        <v>6</v>
      </c>
      <c r="B58" s="116" t="s">
        <v>86</v>
      </c>
      <c r="C58" s="117">
        <v>194</v>
      </c>
      <c r="D58" s="118">
        <v>-8.0568720379146974E-2</v>
      </c>
      <c r="E58" s="117">
        <v>1656</v>
      </c>
      <c r="F58" s="118">
        <f t="shared" si="4"/>
        <v>7.536082474226804</v>
      </c>
      <c r="G58" s="117">
        <v>1518</v>
      </c>
      <c r="H58" s="118">
        <f t="shared" si="4"/>
        <v>-8.333333333333337E-2</v>
      </c>
      <c r="I58" s="117">
        <v>3408</v>
      </c>
      <c r="J58" s="118">
        <f t="shared" si="4"/>
        <v>1.2450592885375493</v>
      </c>
      <c r="K58" s="117"/>
      <c r="L58" s="118"/>
    </row>
    <row r="59" spans="1:13" x14ac:dyDescent="0.25">
      <c r="A59" s="1">
        <v>7</v>
      </c>
      <c r="B59" s="116" t="s">
        <v>88</v>
      </c>
      <c r="C59" s="117">
        <v>1113</v>
      </c>
      <c r="D59" s="118">
        <v>9.2110091743119273</v>
      </c>
      <c r="E59" s="117">
        <v>1803</v>
      </c>
      <c r="F59" s="118">
        <f t="shared" si="4"/>
        <v>0.61994609164420478</v>
      </c>
      <c r="G59" s="117">
        <v>2188</v>
      </c>
      <c r="H59" s="118">
        <f t="shared" si="4"/>
        <v>0.2135330005546312</v>
      </c>
      <c r="I59" s="117">
        <v>3801</v>
      </c>
      <c r="J59" s="118">
        <f t="shared" si="4"/>
        <v>0.73720292504570395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529</v>
      </c>
      <c r="D60" s="118">
        <v>-0.39195402298850579</v>
      </c>
      <c r="E60" s="117">
        <v>2462</v>
      </c>
      <c r="F60" s="118">
        <f t="shared" si="4"/>
        <v>3.6540642722117198</v>
      </c>
      <c r="G60" s="117">
        <v>2816</v>
      </c>
      <c r="H60" s="118">
        <f t="shared" si="4"/>
        <v>0.14378554021121048</v>
      </c>
      <c r="I60" s="117">
        <v>3631</v>
      </c>
      <c r="J60" s="118">
        <f t="shared" si="4"/>
        <v>0.28941761363636354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971</v>
      </c>
      <c r="D61" s="118">
        <v>-0.21056910569105691</v>
      </c>
      <c r="E61" s="117">
        <v>1565</v>
      </c>
      <c r="F61" s="118">
        <f t="shared" si="4"/>
        <v>0.611740473738414</v>
      </c>
      <c r="G61" s="117">
        <v>2001</v>
      </c>
      <c r="H61" s="118">
        <f t="shared" si="4"/>
        <v>0.27859424920127807</v>
      </c>
      <c r="I61" s="117">
        <v>2119</v>
      </c>
      <c r="J61" s="118">
        <f t="shared" si="4"/>
        <v>5.897051474262871E-2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904</v>
      </c>
      <c r="D62" s="118">
        <v>-4.5406546990496288E-2</v>
      </c>
      <c r="E62" s="117">
        <v>1500</v>
      </c>
      <c r="F62" s="118">
        <f t="shared" si="4"/>
        <v>0.65929203539823011</v>
      </c>
      <c r="G62" s="117">
        <v>1897</v>
      </c>
      <c r="H62" s="118">
        <f t="shared" si="4"/>
        <v>0.26466666666666661</v>
      </c>
      <c r="I62" s="117">
        <v>1889</v>
      </c>
      <c r="J62" s="118">
        <f t="shared" si="4"/>
        <v>-4.2171850289931534E-3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707</v>
      </c>
      <c r="D63" s="118">
        <v>0.30925925925925934</v>
      </c>
      <c r="E63" s="117">
        <v>940</v>
      </c>
      <c r="F63" s="118">
        <f t="shared" si="4"/>
        <v>0.32956152758132951</v>
      </c>
      <c r="G63" s="117">
        <v>1378</v>
      </c>
      <c r="H63" s="118">
        <f t="shared" si="4"/>
        <v>0.46595744680851059</v>
      </c>
      <c r="I63" s="117">
        <v>1553</v>
      </c>
      <c r="J63" s="118">
        <f t="shared" si="4"/>
        <v>0.12699564586357037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751</v>
      </c>
      <c r="D64" s="118">
        <v>9.9560761346998428E-2</v>
      </c>
      <c r="E64" s="117">
        <v>1917</v>
      </c>
      <c r="F64" s="118">
        <f t="shared" si="4"/>
        <v>1.5525965379494009</v>
      </c>
      <c r="G64" s="117">
        <v>2548</v>
      </c>
      <c r="H64" s="118">
        <f t="shared" si="4"/>
        <v>0.32916014606155453</v>
      </c>
      <c r="I64" s="117">
        <v>1730</v>
      </c>
      <c r="J64" s="118">
        <f t="shared" si="4"/>
        <v>-0.32103610675039251</v>
      </c>
      <c r="K64" s="117"/>
      <c r="L64" s="118"/>
    </row>
    <row r="65" spans="1:13" ht="15.75" x14ac:dyDescent="0.25">
      <c r="B65" s="119" t="s">
        <v>32</v>
      </c>
      <c r="C65" s="120">
        <v>9037</v>
      </c>
      <c r="D65" s="121">
        <v>0.9049325463743676</v>
      </c>
      <c r="E65" s="120">
        <v>14448</v>
      </c>
      <c r="F65" s="121">
        <f t="shared" si="4"/>
        <v>0.59876065065840445</v>
      </c>
      <c r="G65" s="120">
        <v>23750</v>
      </c>
      <c r="H65" s="121">
        <f t="shared" si="4"/>
        <v>0.64382613510520481</v>
      </c>
      <c r="I65" s="120">
        <v>26454</v>
      </c>
      <c r="J65" s="121">
        <f t="shared" si="4"/>
        <v>0.11385263157894743</v>
      </c>
      <c r="K65" s="120">
        <v>8301</v>
      </c>
      <c r="L65" s="121">
        <v>-2.6432776643037226E-3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</row>
    <row r="70" spans="1:13" ht="48.75" customHeight="1" thickBot="1" x14ac:dyDescent="0.3">
      <c r="B70" s="276" t="s">
        <v>242</v>
      </c>
      <c r="C70" s="276"/>
      <c r="D70" s="276"/>
      <c r="E70" s="276"/>
      <c r="F70" s="276"/>
      <c r="G70" s="276"/>
      <c r="H70" s="276"/>
      <c r="I70" s="276"/>
      <c r="J70" s="276"/>
      <c r="K70" s="276"/>
      <c r="L70" s="276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8" t="s">
        <v>108</v>
      </c>
      <c r="D72" s="299"/>
      <c r="E72" s="299"/>
      <c r="F72" s="299"/>
      <c r="G72" s="299"/>
      <c r="H72" s="299"/>
      <c r="I72" s="299"/>
      <c r="J72" s="299"/>
      <c r="K72" s="299"/>
      <c r="L72" s="299"/>
    </row>
    <row r="73" spans="1:13" ht="22.5" thickTop="1" thickBot="1" x14ac:dyDescent="0.3">
      <c r="B73" s="112"/>
      <c r="C73" s="300">
        <f>C$7</f>
        <v>2022</v>
      </c>
      <c r="D73" s="301"/>
      <c r="E73" s="300">
        <f>E$7</f>
        <v>2023</v>
      </c>
      <c r="F73" s="301"/>
      <c r="G73" s="300">
        <f>G$7</f>
        <v>2024</v>
      </c>
      <c r="H73" s="301"/>
      <c r="I73" s="300">
        <f>I$7</f>
        <v>2025</v>
      </c>
      <c r="J73" s="301"/>
      <c r="K73" s="300">
        <f>K$7</f>
        <v>2026</v>
      </c>
      <c r="L73" s="301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1209</v>
      </c>
      <c r="D75" s="118">
        <v>1.1512455516014235</v>
      </c>
      <c r="E75" s="117">
        <v>2239</v>
      </c>
      <c r="F75" s="118">
        <f>IFERROR(E75/C75-1,"-")</f>
        <v>0.85194375516956167</v>
      </c>
      <c r="G75" s="117">
        <v>1837</v>
      </c>
      <c r="H75" s="118">
        <f>IFERROR(G75/E75-1,"-")</f>
        <v>-0.17954443948191157</v>
      </c>
      <c r="I75" s="117">
        <v>407</v>
      </c>
      <c r="J75" s="118">
        <f>IFERROR(I75/G75-1,"-")</f>
        <v>-0.77844311377245512</v>
      </c>
      <c r="K75" s="117">
        <v>1291</v>
      </c>
      <c r="L75" s="118">
        <f t="shared" ref="L75:L79" si="5">IFERROR(K75/I75-1,"-")</f>
        <v>2.171990171990172</v>
      </c>
    </row>
    <row r="76" spans="1:13" x14ac:dyDescent="0.25">
      <c r="A76" s="1">
        <v>2</v>
      </c>
      <c r="B76" s="116" t="s">
        <v>78</v>
      </c>
      <c r="C76" s="117">
        <v>1565</v>
      </c>
      <c r="D76" s="118">
        <v>1.0141570141570142</v>
      </c>
      <c r="E76" s="117">
        <v>1964</v>
      </c>
      <c r="F76" s="118">
        <f t="shared" ref="F76:J87" si="6">IFERROR(E76/C76-1,"-")</f>
        <v>0.25495207667731634</v>
      </c>
      <c r="G76" s="117">
        <v>2133</v>
      </c>
      <c r="H76" s="118">
        <f t="shared" si="6"/>
        <v>8.6048879837067105E-2</v>
      </c>
      <c r="I76" s="117">
        <v>701</v>
      </c>
      <c r="J76" s="118">
        <f t="shared" si="6"/>
        <v>-0.67135489920300051</v>
      </c>
      <c r="K76" s="117">
        <v>1384</v>
      </c>
      <c r="L76" s="118">
        <f t="shared" si="5"/>
        <v>0.97432239657631947</v>
      </c>
    </row>
    <row r="77" spans="1:13" x14ac:dyDescent="0.25">
      <c r="A77" s="1">
        <v>3</v>
      </c>
      <c r="B77" s="116" t="s">
        <v>80</v>
      </c>
      <c r="C77" s="117">
        <v>1228</v>
      </c>
      <c r="D77" s="118">
        <v>-0.26774001192605845</v>
      </c>
      <c r="E77" s="117">
        <v>150</v>
      </c>
      <c r="F77" s="118">
        <f t="shared" si="6"/>
        <v>-0.87785016286644946</v>
      </c>
      <c r="G77" s="117">
        <v>467</v>
      </c>
      <c r="H77" s="118">
        <f t="shared" si="6"/>
        <v>2.1133333333333333</v>
      </c>
      <c r="I77" s="117">
        <v>753</v>
      </c>
      <c r="J77" s="118">
        <f t="shared" si="6"/>
        <v>0.61241970021413272</v>
      </c>
      <c r="K77" s="117">
        <v>1227</v>
      </c>
      <c r="L77" s="118">
        <f t="shared" si="5"/>
        <v>0.62948207171314752</v>
      </c>
    </row>
    <row r="78" spans="1:13" x14ac:dyDescent="0.25">
      <c r="A78" s="1">
        <v>4</v>
      </c>
      <c r="B78" s="116" t="s">
        <v>82</v>
      </c>
      <c r="C78" s="117">
        <v>2225</v>
      </c>
      <c r="D78" s="118">
        <v>0.72882672882672872</v>
      </c>
      <c r="E78" s="117">
        <v>65</v>
      </c>
      <c r="F78" s="118">
        <f t="shared" si="6"/>
        <v>-0.97078651685393258</v>
      </c>
      <c r="G78" s="117">
        <v>188</v>
      </c>
      <c r="H78" s="118">
        <f t="shared" si="6"/>
        <v>1.8923076923076922</v>
      </c>
      <c r="I78" s="117">
        <v>400</v>
      </c>
      <c r="J78" s="118">
        <f t="shared" si="6"/>
        <v>1.1276595744680851</v>
      </c>
      <c r="K78" s="117">
        <v>2124</v>
      </c>
      <c r="L78" s="118">
        <f t="shared" si="5"/>
        <v>4.3099999999999996</v>
      </c>
    </row>
    <row r="79" spans="1:13" x14ac:dyDescent="0.25">
      <c r="A79" s="1">
        <v>5</v>
      </c>
      <c r="B79" s="116" t="s">
        <v>84</v>
      </c>
      <c r="C79" s="117">
        <v>2869</v>
      </c>
      <c r="D79" s="118">
        <v>0.14393939393939403</v>
      </c>
      <c r="E79" s="117">
        <v>149</v>
      </c>
      <c r="F79" s="118">
        <f t="shared" si="6"/>
        <v>-0.94806552805855704</v>
      </c>
      <c r="G79" s="117">
        <v>7565</v>
      </c>
      <c r="H79" s="118">
        <f t="shared" si="6"/>
        <v>49.771812080536911</v>
      </c>
      <c r="I79" s="117">
        <v>2736</v>
      </c>
      <c r="J79" s="118">
        <f t="shared" si="6"/>
        <v>-0.63833443489755459</v>
      </c>
      <c r="K79" s="117">
        <v>2461</v>
      </c>
      <c r="L79" s="118">
        <f t="shared" si="5"/>
        <v>-0.10051169590643272</v>
      </c>
    </row>
    <row r="80" spans="1:13" x14ac:dyDescent="0.25">
      <c r="A80" s="1">
        <v>6</v>
      </c>
      <c r="B80" s="116" t="s">
        <v>86</v>
      </c>
      <c r="C80" s="117">
        <v>2161</v>
      </c>
      <c r="D80" s="118">
        <v>0.20122290161200662</v>
      </c>
      <c r="E80" s="117">
        <v>6727</v>
      </c>
      <c r="F80" s="118">
        <f t="shared" si="6"/>
        <v>2.112910689495604</v>
      </c>
      <c r="G80" s="117">
        <v>5618</v>
      </c>
      <c r="H80" s="118">
        <f t="shared" si="6"/>
        <v>-0.16485803478519401</v>
      </c>
      <c r="I80" s="117">
        <v>2444</v>
      </c>
      <c r="J80" s="118">
        <f t="shared" si="6"/>
        <v>-0.56496974012103951</v>
      </c>
      <c r="K80" s="117"/>
      <c r="L80" s="118"/>
    </row>
    <row r="81" spans="1:13" x14ac:dyDescent="0.25">
      <c r="A81" s="1">
        <v>7</v>
      </c>
      <c r="B81" s="116" t="s">
        <v>88</v>
      </c>
      <c r="C81" s="117">
        <v>10726</v>
      </c>
      <c r="D81" s="118">
        <v>4.4613034623217924</v>
      </c>
      <c r="E81" s="117">
        <v>6962</v>
      </c>
      <c r="F81" s="118">
        <f t="shared" si="6"/>
        <v>-0.35092299086332279</v>
      </c>
      <c r="G81" s="117">
        <v>1991</v>
      </c>
      <c r="H81" s="118">
        <f t="shared" si="6"/>
        <v>-0.71401896006894572</v>
      </c>
      <c r="I81" s="117">
        <v>2608</v>
      </c>
      <c r="J81" s="118">
        <f t="shared" si="6"/>
        <v>0.30989452536413853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506</v>
      </c>
      <c r="D82" s="118">
        <v>-0.8320053120849934</v>
      </c>
      <c r="E82" s="117">
        <v>312</v>
      </c>
      <c r="F82" s="118">
        <f t="shared" si="6"/>
        <v>-0.38339920948616601</v>
      </c>
      <c r="G82" s="117">
        <v>6019</v>
      </c>
      <c r="H82" s="118">
        <f t="shared" si="6"/>
        <v>18.291666666666668</v>
      </c>
      <c r="I82" s="117">
        <v>1156</v>
      </c>
      <c r="J82" s="118">
        <f t="shared" si="6"/>
        <v>-0.80794151852467189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268</v>
      </c>
      <c r="D83" s="118">
        <v>-0.91524351676154336</v>
      </c>
      <c r="E83" s="117">
        <v>7303</v>
      </c>
      <c r="F83" s="118">
        <f t="shared" si="6"/>
        <v>26.25</v>
      </c>
      <c r="G83" s="117">
        <v>5017</v>
      </c>
      <c r="H83" s="118">
        <f t="shared" si="6"/>
        <v>-0.31302204573462955</v>
      </c>
      <c r="I83" s="117">
        <v>1185</v>
      </c>
      <c r="J83" s="118">
        <f t="shared" si="6"/>
        <v>-0.76380306956348409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315</v>
      </c>
      <c r="D84" s="118">
        <v>-0.91303147432357812</v>
      </c>
      <c r="E84" s="117">
        <v>115</v>
      </c>
      <c r="F84" s="118">
        <f t="shared" si="6"/>
        <v>-0.63492063492063489</v>
      </c>
      <c r="G84" s="117">
        <v>2932</v>
      </c>
      <c r="H84" s="118">
        <f t="shared" si="6"/>
        <v>24.495652173913044</v>
      </c>
      <c r="I84" s="117">
        <v>1422</v>
      </c>
      <c r="J84" s="118">
        <f t="shared" si="6"/>
        <v>-0.51500682128240105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140</v>
      </c>
      <c r="D85" s="118">
        <v>-0.86152324431256178</v>
      </c>
      <c r="E85" s="117">
        <v>1666</v>
      </c>
      <c r="F85" s="118">
        <f t="shared" si="6"/>
        <v>10.9</v>
      </c>
      <c r="G85" s="117">
        <v>2326</v>
      </c>
      <c r="H85" s="118">
        <f t="shared" si="6"/>
        <v>0.3961584633853541</v>
      </c>
      <c r="I85" s="117">
        <v>1424</v>
      </c>
      <c r="J85" s="118">
        <f t="shared" si="6"/>
        <v>-0.38779019776440238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126</v>
      </c>
      <c r="D86" s="118">
        <v>-0.32258064516129037</v>
      </c>
      <c r="E86" s="117">
        <v>1747</v>
      </c>
      <c r="F86" s="118">
        <f t="shared" si="6"/>
        <v>12.865079365079366</v>
      </c>
      <c r="G86" s="117">
        <v>1469</v>
      </c>
      <c r="H86" s="118">
        <f t="shared" si="6"/>
        <v>-0.15912993703491696</v>
      </c>
      <c r="I86" s="117">
        <v>1263</v>
      </c>
      <c r="J86" s="118">
        <f t="shared" si="6"/>
        <v>-0.14023144996596326</v>
      </c>
      <c r="K86" s="117"/>
      <c r="L86" s="118"/>
    </row>
    <row r="87" spans="1:13" ht="15.75" x14ac:dyDescent="0.25">
      <c r="B87" s="119" t="s">
        <v>32</v>
      </c>
      <c r="C87" s="120">
        <v>23338</v>
      </c>
      <c r="D87" s="121">
        <v>8.2116196040246781E-2</v>
      </c>
      <c r="E87" s="120">
        <v>29399</v>
      </c>
      <c r="F87" s="121">
        <f t="shared" si="6"/>
        <v>0.25970520181677959</v>
      </c>
      <c r="G87" s="120">
        <v>37562</v>
      </c>
      <c r="H87" s="121">
        <f t="shared" si="6"/>
        <v>0.27766250552739891</v>
      </c>
      <c r="I87" s="120">
        <v>16499</v>
      </c>
      <c r="J87" s="121">
        <f t="shared" si="6"/>
        <v>-0.56075288855758476</v>
      </c>
      <c r="K87" s="120">
        <v>8487</v>
      </c>
      <c r="L87" s="121">
        <v>0.69841905143085858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</row>
    <row r="92" spans="1:13" ht="48.75" customHeight="1" thickBot="1" x14ac:dyDescent="0.3">
      <c r="B92" s="276" t="s">
        <v>243</v>
      </c>
      <c r="C92" s="276"/>
      <c r="D92" s="276"/>
      <c r="E92" s="276"/>
      <c r="F92" s="276"/>
      <c r="G92" s="276"/>
      <c r="H92" s="276"/>
      <c r="I92" s="276"/>
      <c r="J92" s="276"/>
      <c r="K92" s="276"/>
      <c r="L92" s="276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8" t="s">
        <v>112</v>
      </c>
      <c r="D94" s="299"/>
      <c r="E94" s="299"/>
      <c r="F94" s="299"/>
      <c r="G94" s="299"/>
      <c r="H94" s="299"/>
      <c r="I94" s="299"/>
      <c r="J94" s="299"/>
      <c r="K94" s="299"/>
      <c r="L94" s="299"/>
    </row>
    <row r="95" spans="1:13" ht="22.5" thickTop="1" thickBot="1" x14ac:dyDescent="0.3">
      <c r="B95" s="112"/>
      <c r="C95" s="300">
        <f>C$7</f>
        <v>2022</v>
      </c>
      <c r="D95" s="301"/>
      <c r="E95" s="300">
        <f>E$7</f>
        <v>2023</v>
      </c>
      <c r="F95" s="301"/>
      <c r="G95" s="300">
        <f>G$7</f>
        <v>2024</v>
      </c>
      <c r="H95" s="301"/>
      <c r="I95" s="300">
        <f>I$7</f>
        <v>2025</v>
      </c>
      <c r="J95" s="301"/>
      <c r="K95" s="300">
        <f>K$7</f>
        <v>2026</v>
      </c>
      <c r="L95" s="301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",RIGHT(E95,2),"/",RIGHT(E95-1,2))</f>
        <v>var 23/22</v>
      </c>
      <c r="G96" s="115" t="s">
        <v>74</v>
      </c>
      <c r="H96" s="114" t="str">
        <f>CONCATENATE("var ",RIGHT(G95,2),"/",RIGHT(G95-1,2))</f>
        <v>var 24/23</v>
      </c>
      <c r="I96" s="115" t="s">
        <v>74</v>
      </c>
      <c r="J96" s="114" t="str">
        <f>CONCATENATE("var ",RIGHT(I95,2),"/",RIGHT(I95-1,2))</f>
        <v>var 25/24</v>
      </c>
      <c r="K96" s="115" t="s">
        <v>74</v>
      </c>
      <c r="L96" s="114" t="str">
        <f>CONCATENATE("var ",RIGHT(K95,2),"/",RIGHT(K95-1,2))</f>
        <v>var 26/25</v>
      </c>
    </row>
    <row r="97" spans="2:12" x14ac:dyDescent="0.25">
      <c r="B97" s="116" t="s">
        <v>76</v>
      </c>
      <c r="C97" s="117">
        <v>7891</v>
      </c>
      <c r="D97" s="118">
        <v>11.585326953748007</v>
      </c>
      <c r="E97" s="117">
        <v>15160</v>
      </c>
      <c r="F97" s="118">
        <f t="shared" ref="F97:J109" si="7">IFERROR(E97/C97-1,"-")</f>
        <v>0.92117602331770376</v>
      </c>
      <c r="G97" s="117">
        <v>13042</v>
      </c>
      <c r="H97" s="118">
        <f t="shared" si="7"/>
        <v>-0.13970976253298151</v>
      </c>
      <c r="I97" s="117">
        <v>12657</v>
      </c>
      <c r="J97" s="118">
        <f t="shared" si="7"/>
        <v>-2.9520012268057005E-2</v>
      </c>
      <c r="K97" s="117">
        <v>13395</v>
      </c>
      <c r="L97" s="118">
        <f t="shared" ref="L97:L101" si="8">IFERROR(K97/I97-1,"-")</f>
        <v>5.8307655842616768E-2</v>
      </c>
    </row>
    <row r="98" spans="2:12" x14ac:dyDescent="0.25">
      <c r="B98" s="116" t="s">
        <v>78</v>
      </c>
      <c r="C98" s="117">
        <v>7950</v>
      </c>
      <c r="D98" s="118">
        <v>9.4743083003952577</v>
      </c>
      <c r="E98" s="117">
        <v>16101</v>
      </c>
      <c r="F98" s="118">
        <f t="shared" si="7"/>
        <v>1.0252830188679245</v>
      </c>
      <c r="G98" s="117">
        <v>20766</v>
      </c>
      <c r="H98" s="118">
        <f t="shared" si="7"/>
        <v>0.28973355692193037</v>
      </c>
      <c r="I98" s="117">
        <v>13859</v>
      </c>
      <c r="J98" s="118">
        <f t="shared" si="7"/>
        <v>-0.33261099874795341</v>
      </c>
      <c r="K98" s="117">
        <v>13728</v>
      </c>
      <c r="L98" s="118">
        <f t="shared" si="8"/>
        <v>-9.4523414387762683E-3</v>
      </c>
    </row>
    <row r="99" spans="2:12" x14ac:dyDescent="0.25">
      <c r="B99" s="116" t="s">
        <v>80</v>
      </c>
      <c r="C99" s="117">
        <v>8848</v>
      </c>
      <c r="D99" s="118">
        <v>5.8695652173913047</v>
      </c>
      <c r="E99" s="117">
        <v>15352</v>
      </c>
      <c r="F99" s="118">
        <f t="shared" si="7"/>
        <v>0.7350813743218807</v>
      </c>
      <c r="G99" s="117">
        <v>18394</v>
      </c>
      <c r="H99" s="118">
        <f t="shared" si="7"/>
        <v>0.19815007816571129</v>
      </c>
      <c r="I99" s="117">
        <v>13581</v>
      </c>
      <c r="J99" s="118">
        <f t="shared" si="7"/>
        <v>-0.26166141132978149</v>
      </c>
      <c r="K99" s="117">
        <v>13909</v>
      </c>
      <c r="L99" s="118">
        <f t="shared" si="8"/>
        <v>2.4151387968485372E-2</v>
      </c>
    </row>
    <row r="100" spans="2:12" x14ac:dyDescent="0.25">
      <c r="B100" s="116" t="s">
        <v>82</v>
      </c>
      <c r="C100" s="117">
        <v>10186</v>
      </c>
      <c r="D100" s="118">
        <v>3.3810752688172041</v>
      </c>
      <c r="E100" s="117">
        <v>11465</v>
      </c>
      <c r="F100" s="118">
        <f t="shared" si="7"/>
        <v>0.12556450029452182</v>
      </c>
      <c r="G100" s="117">
        <v>14296</v>
      </c>
      <c r="H100" s="118">
        <f t="shared" si="7"/>
        <v>0.24692542520715222</v>
      </c>
      <c r="I100" s="117">
        <v>13460</v>
      </c>
      <c r="J100" s="118">
        <f t="shared" si="7"/>
        <v>-5.8477895914941236E-2</v>
      </c>
      <c r="K100" s="117">
        <v>11799</v>
      </c>
      <c r="L100" s="118">
        <f t="shared" si="8"/>
        <v>-0.12340267459138188</v>
      </c>
    </row>
    <row r="101" spans="2:12" x14ac:dyDescent="0.25">
      <c r="B101" s="116" t="s">
        <v>84</v>
      </c>
      <c r="C101" s="117">
        <v>9107</v>
      </c>
      <c r="D101" s="118">
        <v>4.2550490478938254</v>
      </c>
      <c r="E101" s="117">
        <v>6472</v>
      </c>
      <c r="F101" s="118">
        <f t="shared" si="7"/>
        <v>-0.28933787196661909</v>
      </c>
      <c r="G101" s="117">
        <v>12708</v>
      </c>
      <c r="H101" s="118">
        <f t="shared" si="7"/>
        <v>0.96353522867737951</v>
      </c>
      <c r="I101" s="117">
        <v>11123</v>
      </c>
      <c r="J101" s="118">
        <f t="shared" si="7"/>
        <v>-0.12472458293988042</v>
      </c>
      <c r="K101" s="117">
        <v>10284</v>
      </c>
      <c r="L101" s="118">
        <f t="shared" si="8"/>
        <v>-7.5429290658994841E-2</v>
      </c>
    </row>
    <row r="102" spans="2:12" x14ac:dyDescent="0.25">
      <c r="B102" s="116" t="s">
        <v>86</v>
      </c>
      <c r="C102" s="117">
        <v>8065</v>
      </c>
      <c r="D102" s="118">
        <v>5.242260061919505</v>
      </c>
      <c r="E102" s="117">
        <v>6551</v>
      </c>
      <c r="F102" s="118">
        <f t="shared" si="7"/>
        <v>-0.18772473651580901</v>
      </c>
      <c r="G102" s="117">
        <v>8919</v>
      </c>
      <c r="H102" s="118">
        <f t="shared" si="7"/>
        <v>0.36147153106395979</v>
      </c>
      <c r="I102" s="117">
        <v>10341</v>
      </c>
      <c r="J102" s="118">
        <f t="shared" si="7"/>
        <v>0.15943491422805245</v>
      </c>
      <c r="K102" s="117"/>
      <c r="L102" s="118"/>
    </row>
    <row r="103" spans="2:12" x14ac:dyDescent="0.25">
      <c r="B103" s="116" t="s">
        <v>88</v>
      </c>
      <c r="C103" s="117">
        <v>12664</v>
      </c>
      <c r="D103" s="118">
        <v>40.385620915032682</v>
      </c>
      <c r="E103" s="117">
        <v>8290</v>
      </c>
      <c r="F103" s="118">
        <f t="shared" si="7"/>
        <v>-0.34538850284270373</v>
      </c>
      <c r="G103" s="117">
        <v>12673</v>
      </c>
      <c r="H103" s="118">
        <f t="shared" si="7"/>
        <v>0.52870928829915553</v>
      </c>
      <c r="I103" s="117">
        <v>11093</v>
      </c>
      <c r="J103" s="118">
        <f t="shared" si="7"/>
        <v>-0.12467450485283671</v>
      </c>
      <c r="K103" s="117"/>
      <c r="L103" s="118"/>
    </row>
    <row r="104" spans="2:12" x14ac:dyDescent="0.25">
      <c r="B104" s="116" t="s">
        <v>90</v>
      </c>
      <c r="C104" s="117">
        <v>13893</v>
      </c>
      <c r="D104" s="118">
        <v>4.4184867394695786</v>
      </c>
      <c r="E104" s="117">
        <v>8535</v>
      </c>
      <c r="F104" s="118">
        <f t="shared" si="7"/>
        <v>-0.38566184409414817</v>
      </c>
      <c r="G104" s="117">
        <v>16215</v>
      </c>
      <c r="H104" s="118">
        <f t="shared" si="7"/>
        <v>0.89982425307557112</v>
      </c>
      <c r="I104" s="117">
        <v>11617</v>
      </c>
      <c r="J104" s="118">
        <f t="shared" si="7"/>
        <v>-0.28356460067838418</v>
      </c>
      <c r="K104" s="117"/>
      <c r="L104" s="118"/>
    </row>
    <row r="105" spans="2:12" x14ac:dyDescent="0.25">
      <c r="B105" s="116" t="s">
        <v>92</v>
      </c>
      <c r="C105" s="117">
        <v>9524</v>
      </c>
      <c r="D105" s="118">
        <v>1.400201612903226</v>
      </c>
      <c r="E105" s="117">
        <v>7518</v>
      </c>
      <c r="F105" s="118">
        <f t="shared" si="7"/>
        <v>-0.21062578748425032</v>
      </c>
      <c r="G105" s="117">
        <v>10082</v>
      </c>
      <c r="H105" s="118">
        <f t="shared" si="7"/>
        <v>0.34104815110401709</v>
      </c>
      <c r="I105" s="117">
        <v>10362</v>
      </c>
      <c r="J105" s="118">
        <f t="shared" si="7"/>
        <v>2.7772267407260465E-2</v>
      </c>
      <c r="K105" s="117"/>
      <c r="L105" s="118"/>
    </row>
    <row r="106" spans="2:12" x14ac:dyDescent="0.25">
      <c r="B106" s="116" t="s">
        <v>94</v>
      </c>
      <c r="C106" s="117">
        <v>13558</v>
      </c>
      <c r="D106" s="118">
        <v>0.49152915291529142</v>
      </c>
      <c r="E106" s="117">
        <v>15736</v>
      </c>
      <c r="F106" s="118">
        <f t="shared" si="7"/>
        <v>0.16064316270836398</v>
      </c>
      <c r="G106" s="117">
        <v>19766</v>
      </c>
      <c r="H106" s="118">
        <f t="shared" si="7"/>
        <v>0.25610066090493144</v>
      </c>
      <c r="I106" s="117">
        <v>13445</v>
      </c>
      <c r="J106" s="118">
        <f t="shared" si="7"/>
        <v>-0.31979156126682184</v>
      </c>
      <c r="K106" s="117"/>
      <c r="L106" s="118"/>
    </row>
    <row r="107" spans="2:12" x14ac:dyDescent="0.25">
      <c r="B107" s="116" t="s">
        <v>96</v>
      </c>
      <c r="C107" s="117">
        <v>13775</v>
      </c>
      <c r="D107" s="118">
        <v>0.20653411579223957</v>
      </c>
      <c r="E107" s="117">
        <v>9793</v>
      </c>
      <c r="F107" s="118">
        <f t="shared" si="7"/>
        <v>-0.28907441016333935</v>
      </c>
      <c r="G107" s="117">
        <v>12125</v>
      </c>
      <c r="H107" s="118">
        <f t="shared" si="7"/>
        <v>0.238129276013479</v>
      </c>
      <c r="I107" s="117">
        <v>12096</v>
      </c>
      <c r="J107" s="118">
        <f t="shared" si="7"/>
        <v>-2.3917525773196058E-3</v>
      </c>
      <c r="K107" s="117"/>
      <c r="L107" s="118"/>
    </row>
    <row r="108" spans="2:12" x14ac:dyDescent="0.25">
      <c r="B108" s="116" t="s">
        <v>98</v>
      </c>
      <c r="C108" s="117">
        <v>13244</v>
      </c>
      <c r="D108" s="118">
        <v>0.53571428571428581</v>
      </c>
      <c r="E108" s="117">
        <v>8828</v>
      </c>
      <c r="F108" s="118">
        <f t="shared" si="7"/>
        <v>-0.33343400785261246</v>
      </c>
      <c r="G108" s="117">
        <v>11558</v>
      </c>
      <c r="H108" s="118">
        <f t="shared" si="7"/>
        <v>0.30924331671952876</v>
      </c>
      <c r="I108" s="117">
        <v>12089</v>
      </c>
      <c r="J108" s="118">
        <f t="shared" si="7"/>
        <v>4.5942204533656383E-2</v>
      </c>
      <c r="K108" s="117"/>
      <c r="L108" s="118"/>
    </row>
    <row r="109" spans="2:12" ht="15.75" x14ac:dyDescent="0.25">
      <c r="B109" s="119" t="s">
        <v>32</v>
      </c>
      <c r="C109" s="120">
        <v>128705</v>
      </c>
      <c r="D109" s="121">
        <v>1.9255790693974042</v>
      </c>
      <c r="E109" s="120">
        <v>129801</v>
      </c>
      <c r="F109" s="121">
        <f t="shared" si="7"/>
        <v>8.5155976846276182E-3</v>
      </c>
      <c r="G109" s="120">
        <v>170544</v>
      </c>
      <c r="H109" s="121">
        <f t="shared" si="7"/>
        <v>0.31388818267964047</v>
      </c>
      <c r="I109" s="120">
        <v>145723</v>
      </c>
      <c r="J109" s="121">
        <f t="shared" si="7"/>
        <v>-0.14554015386058727</v>
      </c>
      <c r="K109" s="120">
        <v>63115</v>
      </c>
      <c r="L109" s="121">
        <v>-2.419604205318493E-2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</row>
    <row r="114" spans="1:13" ht="48.75" customHeight="1" thickBot="1" x14ac:dyDescent="0.3">
      <c r="B114" s="276" t="s">
        <v>244</v>
      </c>
      <c r="C114" s="276"/>
      <c r="D114" s="276"/>
      <c r="E114" s="276"/>
      <c r="F114" s="276"/>
      <c r="G114" s="276"/>
      <c r="H114" s="276"/>
      <c r="I114" s="276"/>
      <c r="J114" s="276"/>
      <c r="K114" s="276"/>
      <c r="L114" s="276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8" t="s">
        <v>115</v>
      </c>
      <c r="D116" s="299"/>
      <c r="E116" s="299"/>
      <c r="F116" s="299"/>
      <c r="G116" s="299"/>
      <c r="H116" s="299"/>
      <c r="I116" s="299"/>
      <c r="J116" s="299"/>
      <c r="K116" s="299"/>
      <c r="L116" s="299"/>
    </row>
    <row r="117" spans="1:13" ht="22.5" thickTop="1" thickBot="1" x14ac:dyDescent="0.3">
      <c r="B117" s="112"/>
      <c r="C117" s="300">
        <f>C$7</f>
        <v>2022</v>
      </c>
      <c r="D117" s="301"/>
      <c r="E117" s="300">
        <f>E$7</f>
        <v>2023</v>
      </c>
      <c r="F117" s="301"/>
      <c r="G117" s="300">
        <f>G$7</f>
        <v>2024</v>
      </c>
      <c r="H117" s="301"/>
      <c r="I117" s="300">
        <f>I$7</f>
        <v>2025</v>
      </c>
      <c r="J117" s="301"/>
      <c r="K117" s="300">
        <f>K$7</f>
        <v>2026</v>
      </c>
      <c r="L117" s="301"/>
    </row>
    <row r="118" spans="1:13" ht="16.5" thickTop="1" thickBot="1" x14ac:dyDescent="0.3">
      <c r="B118" s="87"/>
      <c r="C118" s="113" t="s">
        <v>74</v>
      </c>
      <c r="D118" s="114" t="str">
        <f>CONCATENATE("var ",RIGHT(C117,2),"/",RIGHT(C117-1,2))</f>
        <v>var 22/21</v>
      </c>
      <c r="E118" s="115" t="s">
        <v>74</v>
      </c>
      <c r="F118" s="114" t="str">
        <f>CONCATENATE("var ",RIGHT(E117,2),"/",RIGHT(E117-1,2))</f>
        <v>var 23/22</v>
      </c>
      <c r="G118" s="115" t="s">
        <v>74</v>
      </c>
      <c r="H118" s="114" t="str">
        <f>CONCATENATE("var ",RIGHT(G117,2),"/",RIGHT(G117-1,2))</f>
        <v>var 24/23</v>
      </c>
      <c r="I118" s="115" t="s">
        <v>74</v>
      </c>
      <c r="J118" s="114" t="str">
        <f>CONCATENATE("var ",RIGHT(I117,2),"/",RIGHT(I117-1,2))</f>
        <v>var 25/24</v>
      </c>
      <c r="K118" s="115" t="s">
        <v>74</v>
      </c>
      <c r="L118" s="114" t="str">
        <f>CONCATENATE("var ",RIGHT(K117,2),"/",RIGHT(K117-1,2))</f>
        <v>var 26/25</v>
      </c>
    </row>
    <row r="119" spans="1:13" x14ac:dyDescent="0.25">
      <c r="B119" s="116" t="s">
        <v>76</v>
      </c>
      <c r="C119" s="117">
        <v>1707</v>
      </c>
      <c r="D119" s="118">
        <v>425.75</v>
      </c>
      <c r="E119" s="117">
        <v>4748</v>
      </c>
      <c r="F119" s="118">
        <f t="shared" ref="F119:J131" si="9">IFERROR(E119/C119-1,"-")</f>
        <v>1.7814879906268306</v>
      </c>
      <c r="G119" s="117">
        <v>6517</v>
      </c>
      <c r="H119" s="118">
        <f t="shared" si="9"/>
        <v>0.37257792754844155</v>
      </c>
      <c r="I119" s="117">
        <v>5283</v>
      </c>
      <c r="J119" s="118">
        <f t="shared" si="9"/>
        <v>-0.18935092834126133</v>
      </c>
      <c r="K119" s="117">
        <v>5212</v>
      </c>
      <c r="L119" s="118">
        <f t="shared" ref="L119:L123" si="10">IFERROR(K119/I119-1,"-")</f>
        <v>-1.3439333711906087E-2</v>
      </c>
    </row>
    <row r="120" spans="1:13" x14ac:dyDescent="0.25">
      <c r="B120" s="116" t="s">
        <v>78</v>
      </c>
      <c r="C120" s="117">
        <v>2953</v>
      </c>
      <c r="D120" s="118">
        <v>2952</v>
      </c>
      <c r="E120" s="117">
        <v>5416</v>
      </c>
      <c r="F120" s="118">
        <f t="shared" si="9"/>
        <v>0.83406705045716212</v>
      </c>
      <c r="G120" s="117">
        <v>6599</v>
      </c>
      <c r="H120" s="118">
        <f t="shared" si="9"/>
        <v>0.21842688330871485</v>
      </c>
      <c r="I120" s="117">
        <v>6445</v>
      </c>
      <c r="J120" s="118">
        <f t="shared" si="9"/>
        <v>-2.3336869222609469E-2</v>
      </c>
      <c r="K120" s="117">
        <v>7047</v>
      </c>
      <c r="L120" s="118">
        <f t="shared" si="10"/>
        <v>9.3405740884406452E-2</v>
      </c>
    </row>
    <row r="121" spans="1:13" x14ac:dyDescent="0.25">
      <c r="B121" s="116" t="s">
        <v>80</v>
      </c>
      <c r="C121" s="117">
        <v>4157</v>
      </c>
      <c r="D121" s="118" t="s">
        <v>233</v>
      </c>
      <c r="E121" s="117">
        <v>5893</v>
      </c>
      <c r="F121" s="118">
        <f t="shared" si="9"/>
        <v>0.41760885253788782</v>
      </c>
      <c r="G121" s="117">
        <v>5818</v>
      </c>
      <c r="H121" s="118">
        <f t="shared" si="9"/>
        <v>-1.2726964194807344E-2</v>
      </c>
      <c r="I121" s="117">
        <v>6378</v>
      </c>
      <c r="J121" s="118">
        <f t="shared" si="9"/>
        <v>9.6253007906497157E-2</v>
      </c>
      <c r="K121" s="117">
        <v>7496</v>
      </c>
      <c r="L121" s="118">
        <f t="shared" si="10"/>
        <v>0.17529005957980548</v>
      </c>
    </row>
    <row r="122" spans="1:13" x14ac:dyDescent="0.25">
      <c r="B122" s="116" t="s">
        <v>82</v>
      </c>
      <c r="C122" s="117">
        <v>5565</v>
      </c>
      <c r="D122" s="118">
        <v>10.790254237288135</v>
      </c>
      <c r="E122" s="117">
        <v>4974</v>
      </c>
      <c r="F122" s="118">
        <f t="shared" si="9"/>
        <v>-0.10619946091644206</v>
      </c>
      <c r="G122" s="117">
        <v>6138</v>
      </c>
      <c r="H122" s="118">
        <f t="shared" si="9"/>
        <v>0.23401688781664665</v>
      </c>
      <c r="I122" s="117">
        <v>6900</v>
      </c>
      <c r="J122" s="118">
        <f t="shared" si="9"/>
        <v>0.1241446725317692</v>
      </c>
      <c r="K122" s="117">
        <v>6506</v>
      </c>
      <c r="L122" s="118">
        <f t="shared" si="10"/>
        <v>-5.7101449275362315E-2</v>
      </c>
    </row>
    <row r="123" spans="1:13" x14ac:dyDescent="0.25">
      <c r="B123" s="116" t="s">
        <v>84</v>
      </c>
      <c r="C123" s="117">
        <v>3337</v>
      </c>
      <c r="D123" s="118">
        <v>28.271929824561404</v>
      </c>
      <c r="E123" s="117">
        <v>2577</v>
      </c>
      <c r="F123" s="118">
        <f t="shared" si="9"/>
        <v>-0.22774947557686542</v>
      </c>
      <c r="G123" s="117">
        <v>5266</v>
      </c>
      <c r="H123" s="118">
        <f t="shared" si="9"/>
        <v>1.0434613892122622</v>
      </c>
      <c r="I123" s="117">
        <v>6557</v>
      </c>
      <c r="J123" s="118">
        <f t="shared" si="9"/>
        <v>0.2451576148879604</v>
      </c>
      <c r="K123" s="117">
        <v>6715</v>
      </c>
      <c r="L123" s="118">
        <f t="shared" si="10"/>
        <v>2.4096385542168752E-2</v>
      </c>
    </row>
    <row r="124" spans="1:13" x14ac:dyDescent="0.25">
      <c r="B124" s="116" t="s">
        <v>86</v>
      </c>
      <c r="C124" s="117">
        <v>3282</v>
      </c>
      <c r="D124" s="118">
        <v>10.475524475524475</v>
      </c>
      <c r="E124" s="117">
        <v>1493</v>
      </c>
      <c r="F124" s="118">
        <f t="shared" si="9"/>
        <v>-0.54509445460085315</v>
      </c>
      <c r="G124" s="117">
        <v>4643</v>
      </c>
      <c r="H124" s="118">
        <f t="shared" si="9"/>
        <v>2.1098459477561957</v>
      </c>
      <c r="I124" s="117">
        <v>5896</v>
      </c>
      <c r="J124" s="118">
        <f t="shared" si="9"/>
        <v>0.2698686194270945</v>
      </c>
      <c r="K124" s="117"/>
      <c r="L124" s="118"/>
    </row>
    <row r="125" spans="1:13" x14ac:dyDescent="0.25">
      <c r="B125" s="116" t="s">
        <v>88</v>
      </c>
      <c r="C125" s="117">
        <v>7439</v>
      </c>
      <c r="D125" s="118" t="s">
        <v>233</v>
      </c>
      <c r="E125" s="117">
        <v>4322</v>
      </c>
      <c r="F125" s="118">
        <f t="shared" si="9"/>
        <v>-0.41900793117354485</v>
      </c>
      <c r="G125" s="117">
        <v>7702</v>
      </c>
      <c r="H125" s="118">
        <f t="shared" si="9"/>
        <v>0.78204534937528924</v>
      </c>
      <c r="I125" s="117">
        <v>6322</v>
      </c>
      <c r="J125" s="118">
        <f t="shared" si="9"/>
        <v>-0.17917424045702413</v>
      </c>
      <c r="K125" s="117"/>
      <c r="L125" s="118"/>
    </row>
    <row r="126" spans="1:13" x14ac:dyDescent="0.25">
      <c r="B126" s="116" t="s">
        <v>90</v>
      </c>
      <c r="C126" s="117">
        <v>9029</v>
      </c>
      <c r="D126" s="118">
        <v>101.60227272727273</v>
      </c>
      <c r="E126" s="117">
        <v>4369</v>
      </c>
      <c r="F126" s="118">
        <f t="shared" si="9"/>
        <v>-0.51611474138885804</v>
      </c>
      <c r="G126" s="117">
        <v>8442</v>
      </c>
      <c r="H126" s="118">
        <f t="shared" si="9"/>
        <v>0.93224994277866791</v>
      </c>
      <c r="I126" s="117">
        <v>6910</v>
      </c>
      <c r="J126" s="118">
        <f t="shared" si="9"/>
        <v>-0.18147358445865913</v>
      </c>
      <c r="K126" s="117"/>
      <c r="L126" s="118"/>
    </row>
    <row r="127" spans="1:13" x14ac:dyDescent="0.25">
      <c r="B127" s="116" t="s">
        <v>92</v>
      </c>
      <c r="C127" s="117">
        <v>3976</v>
      </c>
      <c r="D127" s="118">
        <v>1.3035921205098493</v>
      </c>
      <c r="E127" s="117">
        <v>2961</v>
      </c>
      <c r="F127" s="118">
        <f t="shared" si="9"/>
        <v>-0.25528169014084512</v>
      </c>
      <c r="G127" s="117">
        <v>4768</v>
      </c>
      <c r="H127" s="118">
        <f t="shared" si="9"/>
        <v>0.61026680175616344</v>
      </c>
      <c r="I127" s="117">
        <v>5328</v>
      </c>
      <c r="J127" s="118">
        <f t="shared" si="9"/>
        <v>0.1174496644295302</v>
      </c>
      <c r="K127" s="117"/>
      <c r="L127" s="118"/>
    </row>
    <row r="128" spans="1:13" x14ac:dyDescent="0.25">
      <c r="A128" s="122"/>
      <c r="B128" s="116" t="s">
        <v>94</v>
      </c>
      <c r="C128" s="117">
        <v>5657</v>
      </c>
      <c r="D128" s="118">
        <v>0.22871416159860991</v>
      </c>
      <c r="E128" s="117">
        <v>4444</v>
      </c>
      <c r="F128" s="118">
        <f t="shared" si="9"/>
        <v>-0.21442460668198693</v>
      </c>
      <c r="G128" s="117">
        <v>7529</v>
      </c>
      <c r="H128" s="118">
        <f t="shared" si="9"/>
        <v>0.69419441944194427</v>
      </c>
      <c r="I128" s="117">
        <v>7056</v>
      </c>
      <c r="J128" s="118">
        <f t="shared" si="9"/>
        <v>-6.2823748173728267E-2</v>
      </c>
      <c r="K128" s="117"/>
      <c r="L128" s="118"/>
    </row>
    <row r="129" spans="2:13" x14ac:dyDescent="0.25">
      <c r="B129" s="116" t="s">
        <v>96</v>
      </c>
      <c r="C129" s="117">
        <v>4387</v>
      </c>
      <c r="D129" s="118">
        <v>0.32417748264412927</v>
      </c>
      <c r="E129" s="117">
        <v>4579</v>
      </c>
      <c r="F129" s="118">
        <f t="shared" si="9"/>
        <v>4.3765671301572828E-2</v>
      </c>
      <c r="G129" s="117">
        <v>5084</v>
      </c>
      <c r="H129" s="118">
        <f t="shared" si="9"/>
        <v>0.1102860886656476</v>
      </c>
      <c r="I129" s="117">
        <v>4783</v>
      </c>
      <c r="J129" s="118">
        <f t="shared" si="9"/>
        <v>-5.9205350118017308E-2</v>
      </c>
      <c r="K129" s="117"/>
      <c r="L129" s="118"/>
    </row>
    <row r="130" spans="2:13" x14ac:dyDescent="0.25">
      <c r="B130" s="116" t="s">
        <v>98</v>
      </c>
      <c r="C130" s="117">
        <v>4592</v>
      </c>
      <c r="D130" s="118">
        <v>1.7729468599033815</v>
      </c>
      <c r="E130" s="117">
        <v>4102</v>
      </c>
      <c r="F130" s="118">
        <f t="shared" si="9"/>
        <v>-0.10670731707317072</v>
      </c>
      <c r="G130" s="117">
        <v>4736</v>
      </c>
      <c r="H130" s="118">
        <f t="shared" si="9"/>
        <v>0.15455875182837642</v>
      </c>
      <c r="I130" s="117">
        <v>5330</v>
      </c>
      <c r="J130" s="118">
        <f t="shared" si="9"/>
        <v>0.12542229729729737</v>
      </c>
      <c r="K130" s="117"/>
      <c r="L130" s="118"/>
    </row>
    <row r="131" spans="2:13" ht="15.75" x14ac:dyDescent="0.25">
      <c r="B131" s="119" t="s">
        <v>32</v>
      </c>
      <c r="C131" s="120">
        <v>56081</v>
      </c>
      <c r="D131" s="121">
        <v>3.5728147423352903</v>
      </c>
      <c r="E131" s="120">
        <v>49878</v>
      </c>
      <c r="F131" s="121">
        <f t="shared" si="9"/>
        <v>-0.11060787075836731</v>
      </c>
      <c r="G131" s="120">
        <v>73242</v>
      </c>
      <c r="H131" s="121">
        <f t="shared" si="9"/>
        <v>0.46842295200288708</v>
      </c>
      <c r="I131" s="120">
        <v>73188</v>
      </c>
      <c r="J131" s="121">
        <f t="shared" si="9"/>
        <v>-7.3728188744159873E-4</v>
      </c>
      <c r="K131" s="120">
        <v>32976</v>
      </c>
      <c r="L131" s="121">
        <v>4.4767607641859053E-2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6" t="s">
        <v>245</v>
      </c>
      <c r="C136" s="276"/>
      <c r="D136" s="276"/>
      <c r="E136" s="276"/>
      <c r="F136" s="276"/>
      <c r="G136" s="276"/>
      <c r="H136" s="276"/>
      <c r="I136" s="276"/>
      <c r="J136" s="276"/>
      <c r="K136" s="276"/>
      <c r="L136" s="276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8" t="s">
        <v>118</v>
      </c>
      <c r="D138" s="299"/>
      <c r="E138" s="299"/>
      <c r="F138" s="299"/>
      <c r="G138" s="299"/>
      <c r="H138" s="299"/>
      <c r="I138" s="299"/>
      <c r="J138" s="299"/>
      <c r="K138" s="299"/>
      <c r="L138" s="299"/>
    </row>
    <row r="139" spans="2:13" ht="22.5" thickTop="1" thickBot="1" x14ac:dyDescent="0.3">
      <c r="B139" s="112"/>
      <c r="C139" s="300">
        <f>C$7</f>
        <v>2022</v>
      </c>
      <c r="D139" s="301"/>
      <c r="E139" s="300">
        <f>E$7</f>
        <v>2023</v>
      </c>
      <c r="F139" s="301"/>
      <c r="G139" s="300">
        <f>G$7</f>
        <v>2024</v>
      </c>
      <c r="H139" s="301"/>
      <c r="I139" s="300">
        <f>I$7</f>
        <v>2025</v>
      </c>
      <c r="J139" s="301"/>
      <c r="K139" s="300">
        <f>K$7</f>
        <v>2026</v>
      </c>
      <c r="L139" s="301"/>
    </row>
    <row r="140" spans="2:13" ht="16.5" thickTop="1" thickBot="1" x14ac:dyDescent="0.3">
      <c r="B140" s="87"/>
      <c r="C140" s="113" t="s">
        <v>74</v>
      </c>
      <c r="D140" s="114" t="str">
        <f>CONCATENATE("var ",RIGHT(C139,2),"/",RIGHT(C139-1,2))</f>
        <v>var 22/21</v>
      </c>
      <c r="E140" s="115" t="s">
        <v>74</v>
      </c>
      <c r="F140" s="114" t="str">
        <f>CONCATENATE("var ",RIGHT(E139,2),"/",RIGHT(E139-1,2))</f>
        <v>var 23/22</v>
      </c>
      <c r="G140" s="115" t="s">
        <v>74</v>
      </c>
      <c r="H140" s="114" t="str">
        <f>CONCATENATE("var ",RIGHT(G139,2),"/",RIGHT(G139-1,2))</f>
        <v>var 24/23</v>
      </c>
      <c r="I140" s="115" t="s">
        <v>74</v>
      </c>
      <c r="J140" s="114" t="str">
        <f>CONCATENATE("var ",RIGHT(I139,2),"/",RIGHT(I139-1,2))</f>
        <v>var 25/24</v>
      </c>
      <c r="K140" s="115" t="s">
        <v>74</v>
      </c>
      <c r="L140" s="114" t="str">
        <f>CONCATENATE("var ",RIGHT(K139,2),"/",RIGHT(K139-1,2))</f>
        <v>var 26/25</v>
      </c>
    </row>
    <row r="141" spans="2:13" x14ac:dyDescent="0.25">
      <c r="B141" s="116" t="s">
        <v>76</v>
      </c>
      <c r="C141" s="117">
        <v>371</v>
      </c>
      <c r="D141" s="118">
        <v>2.6732673267326734</v>
      </c>
      <c r="E141" s="117">
        <v>883</v>
      </c>
      <c r="F141" s="118">
        <f t="shared" ref="F141:J153" si="11">IFERROR(E141/C141-1,"-")</f>
        <v>1.3800539083557952</v>
      </c>
      <c r="G141" s="117">
        <v>1186</v>
      </c>
      <c r="H141" s="118">
        <f t="shared" si="11"/>
        <v>0.3431483578708947</v>
      </c>
      <c r="I141" s="117">
        <v>1034</v>
      </c>
      <c r="J141" s="118">
        <f t="shared" si="11"/>
        <v>-0.12816188870151768</v>
      </c>
      <c r="K141" s="117">
        <v>1212</v>
      </c>
      <c r="L141" s="118">
        <f t="shared" ref="L141:L145" si="12">IFERROR(K141/I141-1,"-")</f>
        <v>0.17214700193423593</v>
      </c>
    </row>
    <row r="142" spans="2:13" x14ac:dyDescent="0.25">
      <c r="B142" s="116" t="s">
        <v>78</v>
      </c>
      <c r="C142" s="117">
        <v>1125</v>
      </c>
      <c r="D142" s="118">
        <v>4.5970149253731343</v>
      </c>
      <c r="E142" s="117">
        <v>845</v>
      </c>
      <c r="F142" s="118">
        <f t="shared" si="11"/>
        <v>-0.24888888888888894</v>
      </c>
      <c r="G142" s="117">
        <v>1209</v>
      </c>
      <c r="H142" s="118">
        <f t="shared" si="11"/>
        <v>0.43076923076923079</v>
      </c>
      <c r="I142" s="117">
        <v>1027</v>
      </c>
      <c r="J142" s="118">
        <f t="shared" si="11"/>
        <v>-0.15053763440860213</v>
      </c>
      <c r="K142" s="117">
        <v>898</v>
      </c>
      <c r="L142" s="118">
        <f t="shared" si="12"/>
        <v>-0.12560856864654335</v>
      </c>
    </row>
    <row r="143" spans="2:13" x14ac:dyDescent="0.25">
      <c r="B143" s="116" t="s">
        <v>80</v>
      </c>
      <c r="C143" s="117">
        <v>1581</v>
      </c>
      <c r="D143" s="118">
        <v>2.6853146853146854</v>
      </c>
      <c r="E143" s="117">
        <v>833</v>
      </c>
      <c r="F143" s="118">
        <f t="shared" si="11"/>
        <v>-0.4731182795698925</v>
      </c>
      <c r="G143" s="117">
        <v>1912</v>
      </c>
      <c r="H143" s="118">
        <f t="shared" si="11"/>
        <v>1.2953181272509005</v>
      </c>
      <c r="I143" s="117">
        <v>1263</v>
      </c>
      <c r="J143" s="118">
        <f t="shared" si="11"/>
        <v>-0.33943514644351469</v>
      </c>
      <c r="K143" s="117">
        <v>1082</v>
      </c>
      <c r="L143" s="118">
        <f t="shared" si="12"/>
        <v>-0.14330958036421215</v>
      </c>
    </row>
    <row r="144" spans="2:13" x14ac:dyDescent="0.25">
      <c r="B144" s="116" t="s">
        <v>82</v>
      </c>
      <c r="C144" s="117">
        <v>1225</v>
      </c>
      <c r="D144" s="118">
        <v>5.8055555555555554</v>
      </c>
      <c r="E144" s="117">
        <v>928</v>
      </c>
      <c r="F144" s="118">
        <f t="shared" si="11"/>
        <v>-0.24244897959183676</v>
      </c>
      <c r="G144" s="117">
        <v>394</v>
      </c>
      <c r="H144" s="118">
        <f t="shared" si="11"/>
        <v>-0.57543103448275867</v>
      </c>
      <c r="I144" s="117">
        <v>1100</v>
      </c>
      <c r="J144" s="118">
        <f t="shared" si="11"/>
        <v>1.7918781725888326</v>
      </c>
      <c r="K144" s="117">
        <v>708</v>
      </c>
      <c r="L144" s="118">
        <f t="shared" si="12"/>
        <v>-0.35636363636363633</v>
      </c>
    </row>
    <row r="145" spans="1:13" x14ac:dyDescent="0.25">
      <c r="B145" s="116" t="s">
        <v>84</v>
      </c>
      <c r="C145" s="117">
        <v>461</v>
      </c>
      <c r="D145" s="118">
        <v>0.77307692307692299</v>
      </c>
      <c r="E145" s="117">
        <v>396</v>
      </c>
      <c r="F145" s="118">
        <f t="shared" si="11"/>
        <v>-0.14099783080260309</v>
      </c>
      <c r="G145" s="117">
        <v>364</v>
      </c>
      <c r="H145" s="118">
        <f t="shared" si="11"/>
        <v>-8.0808080808080773E-2</v>
      </c>
      <c r="I145" s="117">
        <v>554</v>
      </c>
      <c r="J145" s="118">
        <f t="shared" si="11"/>
        <v>0.5219780219780219</v>
      </c>
      <c r="K145" s="117">
        <v>524</v>
      </c>
      <c r="L145" s="118">
        <f t="shared" si="12"/>
        <v>-5.4151624548736454E-2</v>
      </c>
    </row>
    <row r="146" spans="1:13" x14ac:dyDescent="0.25">
      <c r="B146" s="116" t="s">
        <v>86</v>
      </c>
      <c r="C146" s="117">
        <v>638</v>
      </c>
      <c r="D146" s="118">
        <v>7.075949367088608</v>
      </c>
      <c r="E146" s="117">
        <v>1689</v>
      </c>
      <c r="F146" s="118">
        <f t="shared" si="11"/>
        <v>1.6473354231974922</v>
      </c>
      <c r="G146" s="117">
        <v>448</v>
      </c>
      <c r="H146" s="118">
        <f t="shared" si="11"/>
        <v>-0.73475429248075785</v>
      </c>
      <c r="I146" s="117">
        <v>623</v>
      </c>
      <c r="J146" s="118">
        <f t="shared" si="11"/>
        <v>0.390625</v>
      </c>
      <c r="K146" s="117"/>
      <c r="L146" s="118"/>
    </row>
    <row r="147" spans="1:13" x14ac:dyDescent="0.25">
      <c r="B147" s="116" t="s">
        <v>88</v>
      </c>
      <c r="C147" s="117">
        <v>191</v>
      </c>
      <c r="D147" s="118">
        <v>6.3461538461538458</v>
      </c>
      <c r="E147" s="117">
        <v>965</v>
      </c>
      <c r="F147" s="118">
        <f t="shared" si="11"/>
        <v>4.0523560209424083</v>
      </c>
      <c r="G147" s="117">
        <v>638</v>
      </c>
      <c r="H147" s="118">
        <f t="shared" si="11"/>
        <v>-0.33886010362694297</v>
      </c>
      <c r="I147" s="117">
        <v>521</v>
      </c>
      <c r="J147" s="118">
        <f t="shared" si="11"/>
        <v>-0.18338557993730409</v>
      </c>
      <c r="K147" s="117"/>
      <c r="L147" s="118"/>
    </row>
    <row r="148" spans="1:13" x14ac:dyDescent="0.25">
      <c r="B148" s="116" t="s">
        <v>90</v>
      </c>
      <c r="C148" s="117">
        <v>147</v>
      </c>
      <c r="D148" s="118">
        <v>1.0136986301369864</v>
      </c>
      <c r="E148" s="117">
        <v>557</v>
      </c>
      <c r="F148" s="118">
        <f t="shared" si="11"/>
        <v>2.7891156462585034</v>
      </c>
      <c r="G148" s="117">
        <v>408</v>
      </c>
      <c r="H148" s="118">
        <f t="shared" si="11"/>
        <v>-0.26750448833034113</v>
      </c>
      <c r="I148" s="117">
        <v>549</v>
      </c>
      <c r="J148" s="118">
        <f t="shared" si="11"/>
        <v>0.34558823529411775</v>
      </c>
      <c r="K148" s="117"/>
      <c r="L148" s="118"/>
    </row>
    <row r="149" spans="1:13" x14ac:dyDescent="0.25">
      <c r="B149" s="116" t="s">
        <v>92</v>
      </c>
      <c r="C149" s="117">
        <v>270</v>
      </c>
      <c r="D149" s="118">
        <v>-0.43866943866943864</v>
      </c>
      <c r="E149" s="117">
        <v>706</v>
      </c>
      <c r="F149" s="118">
        <f t="shared" si="11"/>
        <v>1.6148148148148147</v>
      </c>
      <c r="G149" s="117">
        <v>518</v>
      </c>
      <c r="H149" s="118">
        <f t="shared" si="11"/>
        <v>-0.26628895184135981</v>
      </c>
      <c r="I149" s="117">
        <v>739</v>
      </c>
      <c r="J149" s="118">
        <f t="shared" si="11"/>
        <v>0.42664092664092657</v>
      </c>
      <c r="K149" s="117"/>
      <c r="L149" s="118"/>
    </row>
    <row r="150" spans="1:13" x14ac:dyDescent="0.25">
      <c r="A150" s="122"/>
      <c r="B150" s="116" t="s">
        <v>94</v>
      </c>
      <c r="C150" s="117">
        <v>387</v>
      </c>
      <c r="D150" s="118">
        <v>-0.60185185185185186</v>
      </c>
      <c r="E150" s="117">
        <v>770</v>
      </c>
      <c r="F150" s="118">
        <f t="shared" si="11"/>
        <v>0.98966408268733841</v>
      </c>
      <c r="G150" s="117">
        <v>1083</v>
      </c>
      <c r="H150" s="118">
        <f t="shared" si="11"/>
        <v>0.40649350649350646</v>
      </c>
      <c r="I150" s="117">
        <v>1014</v>
      </c>
      <c r="J150" s="118">
        <f t="shared" si="11"/>
        <v>-6.3711911357340667E-2</v>
      </c>
      <c r="K150" s="117"/>
      <c r="L150" s="118"/>
    </row>
    <row r="151" spans="1:13" x14ac:dyDescent="0.25">
      <c r="B151" s="116" t="s">
        <v>96</v>
      </c>
      <c r="C151" s="117">
        <v>842</v>
      </c>
      <c r="D151" s="118">
        <v>1</v>
      </c>
      <c r="E151" s="117">
        <v>1910</v>
      </c>
      <c r="F151" s="118">
        <f t="shared" si="11"/>
        <v>1.2684085510688834</v>
      </c>
      <c r="G151" s="117">
        <v>1486</v>
      </c>
      <c r="H151" s="118">
        <f t="shared" si="11"/>
        <v>-0.22198952879581146</v>
      </c>
      <c r="I151" s="117">
        <v>1364</v>
      </c>
      <c r="J151" s="118">
        <f t="shared" si="11"/>
        <v>-8.2099596231493988E-2</v>
      </c>
      <c r="K151" s="117"/>
      <c r="L151" s="118"/>
    </row>
    <row r="152" spans="1:13" x14ac:dyDescent="0.25">
      <c r="B152" s="116" t="s">
        <v>98</v>
      </c>
      <c r="C152" s="117">
        <v>510</v>
      </c>
      <c r="D152" s="118">
        <v>0.4049586776859504</v>
      </c>
      <c r="E152" s="117">
        <v>1159</v>
      </c>
      <c r="F152" s="118">
        <f t="shared" si="11"/>
        <v>1.2725490196078431</v>
      </c>
      <c r="G152" s="117">
        <v>1085</v>
      </c>
      <c r="H152" s="118">
        <f t="shared" si="11"/>
        <v>-6.3848144952545316E-2</v>
      </c>
      <c r="I152" s="117">
        <v>844</v>
      </c>
      <c r="J152" s="118">
        <f t="shared" si="11"/>
        <v>-0.22211981566820271</v>
      </c>
      <c r="K152" s="117"/>
      <c r="L152" s="118"/>
    </row>
    <row r="153" spans="1:13" ht="15.75" x14ac:dyDescent="0.25">
      <c r="B153" s="119" t="s">
        <v>32</v>
      </c>
      <c r="C153" s="120">
        <v>7748</v>
      </c>
      <c r="D153" s="121">
        <v>1.1606246514221974</v>
      </c>
      <c r="E153" s="120">
        <v>11641</v>
      </c>
      <c r="F153" s="121">
        <f t="shared" si="11"/>
        <v>0.50245224574083625</v>
      </c>
      <c r="G153" s="120">
        <v>10731</v>
      </c>
      <c r="H153" s="121">
        <f t="shared" si="11"/>
        <v>-7.8171978352375215E-2</v>
      </c>
      <c r="I153" s="120">
        <v>10632</v>
      </c>
      <c r="J153" s="121">
        <f t="shared" si="11"/>
        <v>-9.2256080514397931E-3</v>
      </c>
      <c r="K153" s="120">
        <v>4424</v>
      </c>
      <c r="L153" s="121">
        <v>-0.11128967456809968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6" t="s">
        <v>246</v>
      </c>
      <c r="C158" s="276"/>
      <c r="D158" s="276"/>
      <c r="E158" s="276"/>
      <c r="F158" s="276"/>
      <c r="G158" s="276"/>
      <c r="H158" s="276"/>
      <c r="I158" s="276"/>
      <c r="J158" s="276"/>
      <c r="K158" s="276"/>
      <c r="L158" s="276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8" t="s">
        <v>121</v>
      </c>
      <c r="D160" s="299"/>
      <c r="E160" s="299"/>
      <c r="F160" s="299"/>
      <c r="G160" s="299"/>
      <c r="H160" s="299"/>
      <c r="I160" s="299"/>
      <c r="J160" s="299"/>
      <c r="K160" s="299"/>
      <c r="L160" s="299"/>
    </row>
    <row r="161" spans="2:12" ht="22.5" thickTop="1" thickBot="1" x14ac:dyDescent="0.3">
      <c r="B161" s="112"/>
      <c r="C161" s="300">
        <f>C$7</f>
        <v>2022</v>
      </c>
      <c r="D161" s="301"/>
      <c r="E161" s="300">
        <f>E$7</f>
        <v>2023</v>
      </c>
      <c r="F161" s="301"/>
      <c r="G161" s="300">
        <f>G$7</f>
        <v>2024</v>
      </c>
      <c r="H161" s="301"/>
      <c r="I161" s="300">
        <f>I$7</f>
        <v>2025</v>
      </c>
      <c r="J161" s="301"/>
      <c r="K161" s="300">
        <f>K$7</f>
        <v>2026</v>
      </c>
      <c r="L161" s="301"/>
    </row>
    <row r="162" spans="2:12" ht="16.5" thickTop="1" thickBot="1" x14ac:dyDescent="0.3">
      <c r="B162" s="87"/>
      <c r="C162" s="113" t="s">
        <v>74</v>
      </c>
      <c r="D162" s="114" t="str">
        <f>CONCATENATE("var ",RIGHT(C161,2),"/",RIGHT(C161-1,2))</f>
        <v>var 22/21</v>
      </c>
      <c r="E162" s="115" t="s">
        <v>74</v>
      </c>
      <c r="F162" s="114" t="str">
        <f>CONCATENATE("var ",RIGHT(E161,2),"/",RIGHT(E161-1,2))</f>
        <v>var 23/22</v>
      </c>
      <c r="G162" s="115" t="s">
        <v>74</v>
      </c>
      <c r="H162" s="114" t="str">
        <f>CONCATENATE("var ",RIGHT(G161,2),"/",RIGHT(G161-1,2))</f>
        <v>var 24/23</v>
      </c>
      <c r="I162" s="115" t="s">
        <v>74</v>
      </c>
      <c r="J162" s="114" t="str">
        <f>CONCATENATE("var ",RIGHT(I161,2),"/",RIGHT(I161-1,2))</f>
        <v>var 25/24</v>
      </c>
      <c r="K162" s="115" t="s">
        <v>74</v>
      </c>
      <c r="L162" s="114" t="str">
        <f>CONCATENATE("var ",RIGHT(K161,2),"/",RIGHT(K161-1,2))</f>
        <v>var 26/25</v>
      </c>
    </row>
    <row r="163" spans="2:12" x14ac:dyDescent="0.25">
      <c r="B163" s="116" t="s">
        <v>76</v>
      </c>
      <c r="C163" s="117">
        <v>1189</v>
      </c>
      <c r="D163" s="118">
        <v>23.770833333333332</v>
      </c>
      <c r="E163" s="117">
        <v>2179</v>
      </c>
      <c r="F163" s="118">
        <f t="shared" ref="F163:J175" si="13">IFERROR(E163/C163-1,"-")</f>
        <v>0.83263246425567705</v>
      </c>
      <c r="G163" s="117">
        <v>417</v>
      </c>
      <c r="H163" s="118">
        <f t="shared" si="13"/>
        <v>-0.80862781092244151</v>
      </c>
      <c r="I163" s="117">
        <v>658</v>
      </c>
      <c r="J163" s="118">
        <f t="shared" si="13"/>
        <v>0.57793764988009588</v>
      </c>
      <c r="K163" s="117">
        <v>724</v>
      </c>
      <c r="L163" s="118">
        <f t="shared" ref="L163:L167" si="14">IFERROR(K163/I163-1,"-")</f>
        <v>0.10030395136778125</v>
      </c>
    </row>
    <row r="164" spans="2:12" x14ac:dyDescent="0.25">
      <c r="B164" s="116" t="s">
        <v>78</v>
      </c>
      <c r="C164" s="117">
        <v>705</v>
      </c>
      <c r="D164" s="118">
        <v>3.40625</v>
      </c>
      <c r="E164" s="117">
        <v>2422</v>
      </c>
      <c r="F164" s="118">
        <f t="shared" si="13"/>
        <v>2.4354609929078013</v>
      </c>
      <c r="G164" s="117">
        <v>2680</v>
      </c>
      <c r="H164" s="118">
        <f t="shared" si="13"/>
        <v>0.10652353426919903</v>
      </c>
      <c r="I164" s="117">
        <v>917</v>
      </c>
      <c r="J164" s="118">
        <f t="shared" si="13"/>
        <v>-0.65783582089552239</v>
      </c>
      <c r="K164" s="117">
        <v>796</v>
      </c>
      <c r="L164" s="118">
        <f t="shared" si="14"/>
        <v>-0.13195201744820062</v>
      </c>
    </row>
    <row r="165" spans="2:12" x14ac:dyDescent="0.25">
      <c r="B165" s="116" t="s">
        <v>80</v>
      </c>
      <c r="C165" s="117">
        <v>804</v>
      </c>
      <c r="D165" s="118">
        <v>2.3360995850622408</v>
      </c>
      <c r="E165" s="117">
        <v>2052</v>
      </c>
      <c r="F165" s="118">
        <f t="shared" si="13"/>
        <v>1.5522388059701493</v>
      </c>
      <c r="G165" s="117">
        <v>1915</v>
      </c>
      <c r="H165" s="118">
        <f t="shared" si="13"/>
        <v>-6.6764132553606248E-2</v>
      </c>
      <c r="I165" s="117">
        <v>760</v>
      </c>
      <c r="J165" s="118">
        <f t="shared" si="13"/>
        <v>-0.60313315926892952</v>
      </c>
      <c r="K165" s="117">
        <v>682</v>
      </c>
      <c r="L165" s="118">
        <f t="shared" si="14"/>
        <v>-0.10263157894736841</v>
      </c>
    </row>
    <row r="166" spans="2:12" x14ac:dyDescent="0.25">
      <c r="B166" s="116" t="s">
        <v>82</v>
      </c>
      <c r="C166" s="117">
        <v>1024</v>
      </c>
      <c r="D166" s="118">
        <v>3.807511737089202</v>
      </c>
      <c r="E166" s="117">
        <v>1035</v>
      </c>
      <c r="F166" s="118">
        <f t="shared" si="13"/>
        <v>1.07421875E-2</v>
      </c>
      <c r="G166" s="117">
        <v>3026</v>
      </c>
      <c r="H166" s="118">
        <f t="shared" si="13"/>
        <v>1.9236714975845413</v>
      </c>
      <c r="I166" s="117">
        <v>925</v>
      </c>
      <c r="J166" s="118">
        <f t="shared" si="13"/>
        <v>-0.69431592861863844</v>
      </c>
      <c r="K166" s="117">
        <v>985</v>
      </c>
      <c r="L166" s="118">
        <f t="shared" si="14"/>
        <v>6.4864864864864868E-2</v>
      </c>
    </row>
    <row r="167" spans="2:12" x14ac:dyDescent="0.25">
      <c r="B167" s="116" t="s">
        <v>84</v>
      </c>
      <c r="C167" s="117">
        <v>2460</v>
      </c>
      <c r="D167" s="118">
        <v>6.365269461077844</v>
      </c>
      <c r="E167" s="117">
        <v>659</v>
      </c>
      <c r="F167" s="118">
        <f t="shared" si="13"/>
        <v>-0.73211382113821144</v>
      </c>
      <c r="G167" s="117">
        <v>1661</v>
      </c>
      <c r="H167" s="118">
        <f t="shared" si="13"/>
        <v>1.520485584218513</v>
      </c>
      <c r="I167" s="117">
        <v>983</v>
      </c>
      <c r="J167" s="118">
        <f t="shared" si="13"/>
        <v>-0.40818783865141484</v>
      </c>
      <c r="K167" s="117">
        <v>561</v>
      </c>
      <c r="L167" s="118">
        <f t="shared" si="14"/>
        <v>-0.42929806714140384</v>
      </c>
    </row>
    <row r="168" spans="2:12" x14ac:dyDescent="0.25">
      <c r="B168" s="116" t="s">
        <v>86</v>
      </c>
      <c r="C168" s="117">
        <v>711</v>
      </c>
      <c r="D168" s="118">
        <v>2.6091370558375635</v>
      </c>
      <c r="E168" s="117">
        <v>440</v>
      </c>
      <c r="F168" s="118">
        <f t="shared" si="13"/>
        <v>-0.38115330520393809</v>
      </c>
      <c r="G168" s="117">
        <v>401</v>
      </c>
      <c r="H168" s="118">
        <f t="shared" si="13"/>
        <v>-8.8636363636363624E-2</v>
      </c>
      <c r="I168" s="117">
        <v>786</v>
      </c>
      <c r="J168" s="118">
        <f t="shared" si="13"/>
        <v>0.96009975062344144</v>
      </c>
      <c r="K168" s="117"/>
      <c r="L168" s="118"/>
    </row>
    <row r="169" spans="2:12" x14ac:dyDescent="0.25">
      <c r="B169" s="116" t="s">
        <v>88</v>
      </c>
      <c r="C169" s="117">
        <v>1449</v>
      </c>
      <c r="D169" s="118">
        <v>6.918032786885246</v>
      </c>
      <c r="E169" s="117">
        <v>303</v>
      </c>
      <c r="F169" s="118">
        <f t="shared" si="13"/>
        <v>-0.79089026915113869</v>
      </c>
      <c r="G169" s="117">
        <v>899</v>
      </c>
      <c r="H169" s="118">
        <f t="shared" si="13"/>
        <v>1.9669966996699668</v>
      </c>
      <c r="I169" s="117">
        <v>794</v>
      </c>
      <c r="J169" s="118">
        <f t="shared" si="13"/>
        <v>-0.11679644048943272</v>
      </c>
      <c r="K169" s="117"/>
      <c r="L169" s="118"/>
    </row>
    <row r="170" spans="2:12" x14ac:dyDescent="0.25">
      <c r="B170" s="116" t="s">
        <v>90</v>
      </c>
      <c r="C170" s="117">
        <v>1529</v>
      </c>
      <c r="D170" s="118">
        <v>0.59770114942528729</v>
      </c>
      <c r="E170" s="117">
        <v>199</v>
      </c>
      <c r="F170" s="118">
        <f t="shared" si="13"/>
        <v>-0.86984957488554615</v>
      </c>
      <c r="G170" s="117">
        <v>1893</v>
      </c>
      <c r="H170" s="118">
        <f t="shared" si="13"/>
        <v>8.5125628140703515</v>
      </c>
      <c r="I170" s="117">
        <v>1168</v>
      </c>
      <c r="J170" s="118">
        <f t="shared" si="13"/>
        <v>-0.38298996302165877</v>
      </c>
      <c r="K170" s="117"/>
      <c r="L170" s="118"/>
    </row>
    <row r="171" spans="2:12" x14ac:dyDescent="0.25">
      <c r="B171" s="116" t="s">
        <v>92</v>
      </c>
      <c r="C171" s="117">
        <v>1446</v>
      </c>
      <c r="D171" s="118">
        <v>2.8457446808510638</v>
      </c>
      <c r="E171" s="117">
        <v>303</v>
      </c>
      <c r="F171" s="118">
        <f t="shared" si="13"/>
        <v>-0.79045643153526968</v>
      </c>
      <c r="G171" s="117">
        <v>991</v>
      </c>
      <c r="H171" s="118">
        <f t="shared" si="13"/>
        <v>2.2706270627062706</v>
      </c>
      <c r="I171" s="117">
        <v>659</v>
      </c>
      <c r="J171" s="118">
        <f t="shared" si="13"/>
        <v>-0.33501513622603429</v>
      </c>
      <c r="K171" s="117"/>
      <c r="L171" s="118"/>
    </row>
    <row r="172" spans="2:12" x14ac:dyDescent="0.25">
      <c r="B172" s="116" t="s">
        <v>94</v>
      </c>
      <c r="C172" s="117">
        <v>3323</v>
      </c>
      <c r="D172" s="118">
        <v>2.7295173961840629</v>
      </c>
      <c r="E172" s="117">
        <v>4164</v>
      </c>
      <c r="F172" s="118">
        <f t="shared" si="13"/>
        <v>0.2530845621426423</v>
      </c>
      <c r="G172" s="117">
        <v>3943</v>
      </c>
      <c r="H172" s="118">
        <f t="shared" si="13"/>
        <v>-5.3073967339096972E-2</v>
      </c>
      <c r="I172" s="117">
        <v>938</v>
      </c>
      <c r="J172" s="118">
        <f t="shared" si="13"/>
        <v>-0.76211006847577989</v>
      </c>
      <c r="K172" s="117"/>
      <c r="L172" s="118"/>
    </row>
    <row r="173" spans="2:12" x14ac:dyDescent="0.25">
      <c r="B173" s="116" t="s">
        <v>96</v>
      </c>
      <c r="C173" s="117">
        <v>1435</v>
      </c>
      <c r="D173" s="118">
        <v>-0.11200495049504955</v>
      </c>
      <c r="E173" s="117">
        <v>292</v>
      </c>
      <c r="F173" s="118">
        <f t="shared" si="13"/>
        <v>-0.79651567944250867</v>
      </c>
      <c r="G173" s="117">
        <v>597</v>
      </c>
      <c r="H173" s="118">
        <f t="shared" si="13"/>
        <v>1.0445205479452055</v>
      </c>
      <c r="I173" s="117">
        <v>575</v>
      </c>
      <c r="J173" s="118">
        <f t="shared" si="13"/>
        <v>-3.68509212730318E-2</v>
      </c>
      <c r="K173" s="117"/>
      <c r="L173" s="118"/>
    </row>
    <row r="174" spans="2:12" x14ac:dyDescent="0.25">
      <c r="B174" s="116" t="s">
        <v>98</v>
      </c>
      <c r="C174" s="117">
        <v>1972</v>
      </c>
      <c r="D174" s="118">
        <v>0.8293135435992578</v>
      </c>
      <c r="E174" s="117">
        <v>521</v>
      </c>
      <c r="F174" s="118">
        <f t="shared" si="13"/>
        <v>-0.73580121703853951</v>
      </c>
      <c r="G174" s="117">
        <v>700</v>
      </c>
      <c r="H174" s="118">
        <f t="shared" si="13"/>
        <v>0.34357005758157388</v>
      </c>
      <c r="I174" s="117">
        <v>661</v>
      </c>
      <c r="J174" s="118">
        <f t="shared" si="13"/>
        <v>-5.5714285714285716E-2</v>
      </c>
      <c r="K174" s="117"/>
      <c r="L174" s="118"/>
    </row>
    <row r="175" spans="2:12" ht="15.75" x14ac:dyDescent="0.25">
      <c r="B175" s="119" t="s">
        <v>32</v>
      </c>
      <c r="C175" s="120">
        <v>18047</v>
      </c>
      <c r="D175" s="121">
        <v>1.867333968859231</v>
      </c>
      <c r="E175" s="120">
        <v>14569</v>
      </c>
      <c r="F175" s="121">
        <f t="shared" si="13"/>
        <v>-0.19271901147005044</v>
      </c>
      <c r="G175" s="120">
        <v>19123</v>
      </c>
      <c r="H175" s="121">
        <f t="shared" si="13"/>
        <v>0.31258150868281964</v>
      </c>
      <c r="I175" s="120">
        <v>9824</v>
      </c>
      <c r="J175" s="121">
        <f t="shared" si="13"/>
        <v>-0.48627307430842437</v>
      </c>
      <c r="K175" s="120">
        <v>3748</v>
      </c>
      <c r="L175" s="121">
        <v>-0.11666273862832899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6" t="s">
        <v>247</v>
      </c>
      <c r="C180" s="276"/>
      <c r="D180" s="276"/>
      <c r="E180" s="276"/>
      <c r="F180" s="276"/>
      <c r="G180" s="276"/>
      <c r="H180" s="276"/>
      <c r="I180" s="276"/>
      <c r="J180" s="276"/>
      <c r="K180" s="276"/>
      <c r="L180" s="276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8" t="s">
        <v>124</v>
      </c>
      <c r="D182" s="299"/>
      <c r="E182" s="299"/>
      <c r="F182" s="299"/>
      <c r="G182" s="299"/>
      <c r="H182" s="299"/>
      <c r="I182" s="299"/>
      <c r="J182" s="299"/>
      <c r="K182" s="299"/>
      <c r="L182" s="299"/>
    </row>
    <row r="183" spans="1:13" ht="22.5" thickTop="1" thickBot="1" x14ac:dyDescent="0.3">
      <c r="B183" s="112"/>
      <c r="C183" s="300">
        <f>C$7</f>
        <v>2022</v>
      </c>
      <c r="D183" s="301"/>
      <c r="E183" s="300">
        <f>E$7</f>
        <v>2023</v>
      </c>
      <c r="F183" s="301"/>
      <c r="G183" s="300">
        <f>G$7</f>
        <v>2024</v>
      </c>
      <c r="H183" s="301"/>
      <c r="I183" s="300">
        <f>I$7</f>
        <v>2025</v>
      </c>
      <c r="J183" s="301"/>
      <c r="K183" s="300">
        <f>K$7</f>
        <v>2026</v>
      </c>
      <c r="L183" s="301"/>
    </row>
    <row r="184" spans="1:13" ht="16.5" thickTop="1" thickBot="1" x14ac:dyDescent="0.3">
      <c r="B184" s="87"/>
      <c r="C184" s="113" t="s">
        <v>74</v>
      </c>
      <c r="D184" s="114" t="str">
        <f>CONCATENATE("var ",RIGHT(C183,2),"/",RIGHT(C183-1,2))</f>
        <v>var 22/21</v>
      </c>
      <c r="E184" s="115" t="s">
        <v>74</v>
      </c>
      <c r="F184" s="114" t="str">
        <f>CONCATENATE("var ",RIGHT(E183,2),"/",RIGHT(E183-1,2))</f>
        <v>var 23/22</v>
      </c>
      <c r="G184" s="115" t="s">
        <v>74</v>
      </c>
      <c r="H184" s="114" t="str">
        <f>CONCATENATE("var ",RIGHT(G183,2),"/",RIGHT(G183-1,2))</f>
        <v>var 24/23</v>
      </c>
      <c r="I184" s="115" t="s">
        <v>74</v>
      </c>
      <c r="J184" s="114" t="str">
        <f>CONCATENATE("var ",RIGHT(I183,2),"/",RIGHT(I183-1,2))</f>
        <v>var 25/24</v>
      </c>
      <c r="K184" s="115" t="s">
        <v>74</v>
      </c>
      <c r="L184" s="114" t="str">
        <f>CONCATENATE("var ",RIGHT(K183,2),"/",RIGHT(K183-1,2))</f>
        <v>var 26/25</v>
      </c>
    </row>
    <row r="185" spans="1:13" x14ac:dyDescent="0.25">
      <c r="A185" s="122"/>
      <c r="B185" s="116" t="s">
        <v>76</v>
      </c>
      <c r="C185" s="117">
        <v>210</v>
      </c>
      <c r="D185" s="118">
        <v>0.39072847682119205</v>
      </c>
      <c r="E185" s="117">
        <v>293</v>
      </c>
      <c r="F185" s="118">
        <f t="shared" ref="F185:J197" si="15">IFERROR(E185/C185-1,"-")</f>
        <v>0.39523809523809517</v>
      </c>
      <c r="G185" s="117">
        <v>171</v>
      </c>
      <c r="H185" s="118">
        <f t="shared" si="15"/>
        <v>-0.41638225255972694</v>
      </c>
      <c r="I185" s="117">
        <v>266</v>
      </c>
      <c r="J185" s="118">
        <f t="shared" si="15"/>
        <v>0.55555555555555558</v>
      </c>
      <c r="K185" s="117">
        <v>384</v>
      </c>
      <c r="L185" s="118">
        <f t="shared" ref="L185:L189" si="16">IFERROR(K185/I185-1,"-")</f>
        <v>0.4436090225563909</v>
      </c>
    </row>
    <row r="186" spans="1:13" x14ac:dyDescent="0.25">
      <c r="B186" s="116" t="s">
        <v>78</v>
      </c>
      <c r="C186" s="117">
        <v>211</v>
      </c>
      <c r="D186" s="118" t="s">
        <v>233</v>
      </c>
      <c r="E186" s="117">
        <v>340</v>
      </c>
      <c r="F186" s="118">
        <f t="shared" si="15"/>
        <v>0.61137440758293837</v>
      </c>
      <c r="G186" s="117">
        <v>582</v>
      </c>
      <c r="H186" s="118">
        <f t="shared" si="15"/>
        <v>0.71176470588235285</v>
      </c>
      <c r="I186" s="117">
        <v>322</v>
      </c>
      <c r="J186" s="118">
        <f t="shared" si="15"/>
        <v>-0.4467353951890034</v>
      </c>
      <c r="K186" s="117">
        <v>232</v>
      </c>
      <c r="L186" s="118">
        <f t="shared" si="16"/>
        <v>-0.27950310559006208</v>
      </c>
    </row>
    <row r="187" spans="1:13" x14ac:dyDescent="0.25">
      <c r="B187" s="116" t="s">
        <v>80</v>
      </c>
      <c r="C187" s="117">
        <v>444</v>
      </c>
      <c r="D187" s="118">
        <v>443</v>
      </c>
      <c r="E187" s="117">
        <v>215</v>
      </c>
      <c r="F187" s="118">
        <f t="shared" si="15"/>
        <v>-0.51576576576576572</v>
      </c>
      <c r="G187" s="117">
        <v>450</v>
      </c>
      <c r="H187" s="118">
        <f t="shared" si="15"/>
        <v>1.0930232558139537</v>
      </c>
      <c r="I187" s="117">
        <v>265</v>
      </c>
      <c r="J187" s="118">
        <f t="shared" si="15"/>
        <v>-0.41111111111111109</v>
      </c>
      <c r="K187" s="117">
        <v>193</v>
      </c>
      <c r="L187" s="118">
        <f t="shared" si="16"/>
        <v>-0.27169811320754722</v>
      </c>
    </row>
    <row r="188" spans="1:13" x14ac:dyDescent="0.25">
      <c r="B188" s="116" t="s">
        <v>82</v>
      </c>
      <c r="C188" s="117">
        <v>426</v>
      </c>
      <c r="D188" s="118">
        <v>9.3902439024390247</v>
      </c>
      <c r="E188" s="117">
        <v>268</v>
      </c>
      <c r="F188" s="118">
        <f t="shared" si="15"/>
        <v>-0.37089201877934275</v>
      </c>
      <c r="G188" s="117">
        <v>177</v>
      </c>
      <c r="H188" s="118">
        <f t="shared" si="15"/>
        <v>-0.33955223880597019</v>
      </c>
      <c r="I188" s="117">
        <v>298</v>
      </c>
      <c r="J188" s="118">
        <f t="shared" si="15"/>
        <v>0.68361581920903958</v>
      </c>
      <c r="K188" s="117">
        <v>223</v>
      </c>
      <c r="L188" s="118">
        <f t="shared" si="16"/>
        <v>-0.25167785234899331</v>
      </c>
    </row>
    <row r="189" spans="1:13" x14ac:dyDescent="0.25">
      <c r="B189" s="116" t="s">
        <v>84</v>
      </c>
      <c r="C189" s="117">
        <v>20</v>
      </c>
      <c r="D189" s="118">
        <v>-0.88372093023255816</v>
      </c>
      <c r="E189" s="117">
        <v>262</v>
      </c>
      <c r="F189" s="118">
        <f t="shared" si="15"/>
        <v>12.1</v>
      </c>
      <c r="G189" s="117">
        <v>476</v>
      </c>
      <c r="H189" s="118">
        <f t="shared" si="15"/>
        <v>0.81679389312977091</v>
      </c>
      <c r="I189" s="117">
        <v>207</v>
      </c>
      <c r="J189" s="118">
        <f t="shared" si="15"/>
        <v>-0.56512605042016806</v>
      </c>
      <c r="K189" s="117">
        <v>122</v>
      </c>
      <c r="L189" s="118">
        <f t="shared" si="16"/>
        <v>-0.41062801932367154</v>
      </c>
    </row>
    <row r="190" spans="1:13" x14ac:dyDescent="0.25">
      <c r="B190" s="116" t="s">
        <v>125</v>
      </c>
      <c r="C190" s="117">
        <v>166</v>
      </c>
      <c r="D190" s="118">
        <v>1.721311475409836</v>
      </c>
      <c r="E190" s="117">
        <v>98</v>
      </c>
      <c r="F190" s="118">
        <f t="shared" si="15"/>
        <v>-0.40963855421686746</v>
      </c>
      <c r="G190" s="117">
        <v>130</v>
      </c>
      <c r="H190" s="118">
        <f t="shared" si="15"/>
        <v>0.32653061224489788</v>
      </c>
      <c r="I190" s="117">
        <v>192</v>
      </c>
      <c r="J190" s="118">
        <f t="shared" si="15"/>
        <v>0.47692307692307701</v>
      </c>
      <c r="K190" s="117"/>
      <c r="L190" s="118"/>
    </row>
    <row r="191" spans="1:13" x14ac:dyDescent="0.25">
      <c r="B191" s="116" t="s">
        <v>88</v>
      </c>
      <c r="C191" s="117">
        <v>436</v>
      </c>
      <c r="D191" s="118">
        <v>12.625</v>
      </c>
      <c r="E191" s="117">
        <v>140</v>
      </c>
      <c r="F191" s="118">
        <f t="shared" si="15"/>
        <v>-0.67889908256880727</v>
      </c>
      <c r="G191" s="117">
        <v>475</v>
      </c>
      <c r="H191" s="118">
        <f t="shared" si="15"/>
        <v>2.3928571428571428</v>
      </c>
      <c r="I191" s="117">
        <v>199</v>
      </c>
      <c r="J191" s="118">
        <f t="shared" si="15"/>
        <v>-0.58105263157894738</v>
      </c>
      <c r="K191" s="117"/>
      <c r="L191" s="118"/>
    </row>
    <row r="192" spans="1:13" x14ac:dyDescent="0.25">
      <c r="B192" s="116" t="s">
        <v>90</v>
      </c>
      <c r="C192" s="117">
        <v>130</v>
      </c>
      <c r="D192" s="118">
        <v>-0.43478260869565222</v>
      </c>
      <c r="E192" s="117">
        <v>80</v>
      </c>
      <c r="F192" s="118">
        <f t="shared" si="15"/>
        <v>-0.38461538461538458</v>
      </c>
      <c r="G192" s="117">
        <v>413</v>
      </c>
      <c r="H192" s="118">
        <f t="shared" si="15"/>
        <v>4.1624999999999996</v>
      </c>
      <c r="I192" s="117">
        <v>156</v>
      </c>
      <c r="J192" s="118">
        <f t="shared" si="15"/>
        <v>-0.62227602905569013</v>
      </c>
      <c r="K192" s="117"/>
      <c r="L192" s="118"/>
    </row>
    <row r="193" spans="2:13" x14ac:dyDescent="0.25">
      <c r="B193" s="116" t="s">
        <v>92</v>
      </c>
      <c r="C193" s="117">
        <v>393</v>
      </c>
      <c r="D193" s="118">
        <v>2.8155339805825244</v>
      </c>
      <c r="E193" s="117">
        <v>48</v>
      </c>
      <c r="F193" s="118">
        <f t="shared" si="15"/>
        <v>-0.87786259541984735</v>
      </c>
      <c r="G193" s="117">
        <v>267</v>
      </c>
      <c r="H193" s="118">
        <f t="shared" si="15"/>
        <v>4.5625</v>
      </c>
      <c r="I193" s="117">
        <v>180</v>
      </c>
      <c r="J193" s="118">
        <f t="shared" si="15"/>
        <v>-0.3258426966292135</v>
      </c>
      <c r="K193" s="117"/>
      <c r="L193" s="118"/>
    </row>
    <row r="194" spans="2:13" x14ac:dyDescent="0.25">
      <c r="B194" s="116" t="s">
        <v>94</v>
      </c>
      <c r="C194" s="117">
        <v>197</v>
      </c>
      <c r="D194" s="118">
        <v>-0.22440944881889768</v>
      </c>
      <c r="E194" s="117">
        <v>281</v>
      </c>
      <c r="F194" s="118">
        <f t="shared" si="15"/>
        <v>0.42639593908629436</v>
      </c>
      <c r="G194" s="117">
        <v>513</v>
      </c>
      <c r="H194" s="118">
        <f t="shared" si="15"/>
        <v>0.82562277580071175</v>
      </c>
      <c r="I194" s="117">
        <v>314</v>
      </c>
      <c r="J194" s="118">
        <f t="shared" si="15"/>
        <v>-0.38791423001949321</v>
      </c>
      <c r="K194" s="117"/>
      <c r="L194" s="118"/>
    </row>
    <row r="195" spans="2:13" x14ac:dyDescent="0.25">
      <c r="B195" s="116" t="s">
        <v>96</v>
      </c>
      <c r="C195" s="117">
        <v>391</v>
      </c>
      <c r="D195" s="118">
        <v>0.2412698412698413</v>
      </c>
      <c r="E195" s="117">
        <v>116</v>
      </c>
      <c r="F195" s="118">
        <f t="shared" si="15"/>
        <v>-0.70332480818414322</v>
      </c>
      <c r="G195" s="117">
        <v>270</v>
      </c>
      <c r="H195" s="118">
        <f t="shared" si="15"/>
        <v>1.3275862068965516</v>
      </c>
      <c r="I195" s="117">
        <v>293</v>
      </c>
      <c r="J195" s="118">
        <f t="shared" si="15"/>
        <v>8.5185185185185253E-2</v>
      </c>
      <c r="K195" s="117"/>
      <c r="L195" s="118"/>
    </row>
    <row r="196" spans="2:13" x14ac:dyDescent="0.25">
      <c r="B196" s="116" t="s">
        <v>98</v>
      </c>
      <c r="C196" s="117">
        <v>224</v>
      </c>
      <c r="D196" s="118">
        <v>-0.18545454545454543</v>
      </c>
      <c r="E196" s="117">
        <v>99</v>
      </c>
      <c r="F196" s="118">
        <f t="shared" si="15"/>
        <v>-0.5580357142857143</v>
      </c>
      <c r="G196" s="117">
        <v>295</v>
      </c>
      <c r="H196" s="118">
        <f t="shared" si="15"/>
        <v>1.9797979797979797</v>
      </c>
      <c r="I196" s="117">
        <v>388</v>
      </c>
      <c r="J196" s="118">
        <f t="shared" si="15"/>
        <v>0.31525423728813551</v>
      </c>
      <c r="K196" s="117"/>
      <c r="L196" s="118"/>
    </row>
    <row r="197" spans="2:13" ht="15.75" x14ac:dyDescent="0.25">
      <c r="B197" s="119" t="s">
        <v>32</v>
      </c>
      <c r="C197" s="120">
        <v>3248</v>
      </c>
      <c r="D197" s="121">
        <v>0.98654434250764522</v>
      </c>
      <c r="E197" s="120">
        <v>2240</v>
      </c>
      <c r="F197" s="121">
        <f t="shared" si="15"/>
        <v>-0.31034482758620685</v>
      </c>
      <c r="G197" s="120">
        <v>4219</v>
      </c>
      <c r="H197" s="121">
        <f t="shared" si="15"/>
        <v>0.88348214285714288</v>
      </c>
      <c r="I197" s="120">
        <v>3080</v>
      </c>
      <c r="J197" s="121">
        <f t="shared" si="15"/>
        <v>-0.26996918701114003</v>
      </c>
      <c r="K197" s="120">
        <v>1154</v>
      </c>
      <c r="L197" s="121">
        <v>-0.15022091310751107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6" t="s">
        <v>248</v>
      </c>
      <c r="C202" s="276"/>
      <c r="D202" s="276"/>
      <c r="E202" s="276"/>
      <c r="F202" s="276"/>
      <c r="G202" s="276"/>
      <c r="H202" s="276"/>
      <c r="I202" s="276"/>
      <c r="J202" s="276"/>
      <c r="K202" s="276"/>
      <c r="L202" s="276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8" t="s">
        <v>128</v>
      </c>
      <c r="D204" s="299"/>
      <c r="E204" s="299"/>
      <c r="F204" s="299"/>
      <c r="G204" s="299"/>
      <c r="H204" s="299"/>
      <c r="I204" s="299"/>
      <c r="J204" s="299"/>
      <c r="K204" s="299"/>
      <c r="L204" s="299"/>
    </row>
    <row r="205" spans="2:13" ht="22.5" thickTop="1" thickBot="1" x14ac:dyDescent="0.3">
      <c r="B205" s="112"/>
      <c r="C205" s="300">
        <f>C$7</f>
        <v>2022</v>
      </c>
      <c r="D205" s="301"/>
      <c r="E205" s="300">
        <f>E$7</f>
        <v>2023</v>
      </c>
      <c r="F205" s="301"/>
      <c r="G205" s="300">
        <f>G$7</f>
        <v>2024</v>
      </c>
      <c r="H205" s="301"/>
      <c r="I205" s="300">
        <f>I$7</f>
        <v>2025</v>
      </c>
      <c r="J205" s="301"/>
      <c r="K205" s="300">
        <f>K$7</f>
        <v>2026</v>
      </c>
      <c r="L205" s="301"/>
    </row>
    <row r="206" spans="2:13" ht="16.5" thickTop="1" thickBot="1" x14ac:dyDescent="0.3">
      <c r="B206" s="87"/>
      <c r="C206" s="113" t="s">
        <v>74</v>
      </c>
      <c r="D206" s="114" t="str">
        <f>CONCATENATE("var ",RIGHT(C205,2),"/",RIGHT(C205-1,2))</f>
        <v>var 22/21</v>
      </c>
      <c r="E206" s="115" t="s">
        <v>74</v>
      </c>
      <c r="F206" s="114" t="str">
        <f>CONCATENATE("var ",RIGHT(E205,2),"/",RIGHT(E205-1,2))</f>
        <v>var 23/22</v>
      </c>
      <c r="G206" s="115" t="s">
        <v>74</v>
      </c>
      <c r="H206" s="114" t="str">
        <f>CONCATENATE("var ",RIGHT(G205,2),"/",RIGHT(G205-1,2))</f>
        <v>var 24/23</v>
      </c>
      <c r="I206" s="115" t="s">
        <v>74</v>
      </c>
      <c r="J206" s="114" t="str">
        <f>CONCATENATE("var ",RIGHT(I205,2),"/",RIGHT(I205-1,2))</f>
        <v>var 25/24</v>
      </c>
      <c r="K206" s="115" t="s">
        <v>74</v>
      </c>
      <c r="L206" s="114" t="str">
        <f>CONCATENATE("var ",RIGHT(K205,2),"/",RIGHT(K205-1,2))</f>
        <v>var 26/25</v>
      </c>
    </row>
    <row r="207" spans="2:13" x14ac:dyDescent="0.25">
      <c r="B207" s="116" t="s">
        <v>76</v>
      </c>
      <c r="C207" s="117">
        <v>837</v>
      </c>
      <c r="D207" s="118" t="s">
        <v>233</v>
      </c>
      <c r="E207" s="117">
        <v>386</v>
      </c>
      <c r="F207" s="118">
        <f t="shared" ref="F207:J219" si="17">IFERROR(E207/C207-1,"-")</f>
        <v>-0.53882915173237755</v>
      </c>
      <c r="G207" s="117">
        <v>605</v>
      </c>
      <c r="H207" s="118">
        <f t="shared" si="17"/>
        <v>0.56735751295336789</v>
      </c>
      <c r="I207" s="117">
        <v>580</v>
      </c>
      <c r="J207" s="118">
        <f t="shared" si="17"/>
        <v>-4.132231404958675E-2</v>
      </c>
      <c r="K207" s="117">
        <v>692</v>
      </c>
      <c r="L207" s="118">
        <f t="shared" ref="L207:L211" si="18">IFERROR(K207/I207-1,"-")</f>
        <v>0.19310344827586201</v>
      </c>
    </row>
    <row r="208" spans="2:13" x14ac:dyDescent="0.25">
      <c r="B208" s="116" t="s">
        <v>78</v>
      </c>
      <c r="C208" s="117">
        <v>210</v>
      </c>
      <c r="D208" s="118">
        <v>104</v>
      </c>
      <c r="E208" s="117">
        <v>356</v>
      </c>
      <c r="F208" s="118">
        <f t="shared" si="17"/>
        <v>0.69523809523809521</v>
      </c>
      <c r="G208" s="117">
        <v>906</v>
      </c>
      <c r="H208" s="118">
        <f t="shared" si="17"/>
        <v>1.5449438202247192</v>
      </c>
      <c r="I208" s="117">
        <v>524</v>
      </c>
      <c r="J208" s="118">
        <f t="shared" si="17"/>
        <v>-0.42163355408388525</v>
      </c>
      <c r="K208" s="117">
        <v>552</v>
      </c>
      <c r="L208" s="118">
        <f t="shared" si="18"/>
        <v>5.3435114503816772E-2</v>
      </c>
    </row>
    <row r="209" spans="2:13" x14ac:dyDescent="0.25">
      <c r="B209" s="116" t="s">
        <v>80</v>
      </c>
      <c r="C209" s="117">
        <v>62</v>
      </c>
      <c r="D209" s="118">
        <v>1.5833333333333335</v>
      </c>
      <c r="E209" s="117">
        <v>367</v>
      </c>
      <c r="F209" s="118">
        <f t="shared" si="17"/>
        <v>4.919354838709677</v>
      </c>
      <c r="G209" s="117">
        <v>552</v>
      </c>
      <c r="H209" s="118">
        <f t="shared" si="17"/>
        <v>0.50408719346049047</v>
      </c>
      <c r="I209" s="117">
        <v>537</v>
      </c>
      <c r="J209" s="118">
        <f t="shared" si="17"/>
        <v>-2.7173913043478271E-2</v>
      </c>
      <c r="K209" s="117">
        <v>421</v>
      </c>
      <c r="L209" s="118">
        <f t="shared" si="18"/>
        <v>-0.21601489757914338</v>
      </c>
    </row>
    <row r="210" spans="2:13" x14ac:dyDescent="0.25">
      <c r="B210" s="116" t="s">
        <v>82</v>
      </c>
      <c r="C210" s="117">
        <v>77</v>
      </c>
      <c r="D210" s="118">
        <v>3.2777777777777777</v>
      </c>
      <c r="E210" s="117">
        <v>427</v>
      </c>
      <c r="F210" s="118">
        <f t="shared" si="17"/>
        <v>4.5454545454545459</v>
      </c>
      <c r="G210" s="117">
        <v>459</v>
      </c>
      <c r="H210" s="118">
        <f t="shared" si="17"/>
        <v>7.4941451990632402E-2</v>
      </c>
      <c r="I210" s="117">
        <v>432</v>
      </c>
      <c r="J210" s="118">
        <f t="shared" si="17"/>
        <v>-5.8823529411764719E-2</v>
      </c>
      <c r="K210" s="117">
        <v>435</v>
      </c>
      <c r="L210" s="118">
        <f t="shared" si="18"/>
        <v>6.9444444444444198E-3</v>
      </c>
    </row>
    <row r="211" spans="2:13" x14ac:dyDescent="0.25">
      <c r="B211" s="116" t="s">
        <v>84</v>
      </c>
      <c r="C211" s="117">
        <v>150</v>
      </c>
      <c r="D211" s="118">
        <v>8.6956521739130377E-2</v>
      </c>
      <c r="E211" s="117">
        <v>215</v>
      </c>
      <c r="F211" s="118">
        <f t="shared" si="17"/>
        <v>0.43333333333333335</v>
      </c>
      <c r="G211" s="117">
        <v>656</v>
      </c>
      <c r="H211" s="118">
        <f t="shared" si="17"/>
        <v>2.0511627906976746</v>
      </c>
      <c r="I211" s="117">
        <v>274</v>
      </c>
      <c r="J211" s="118">
        <f t="shared" si="17"/>
        <v>-0.58231707317073167</v>
      </c>
      <c r="K211" s="117">
        <v>329</v>
      </c>
      <c r="L211" s="118">
        <f t="shared" si="18"/>
        <v>0.2007299270072993</v>
      </c>
    </row>
    <row r="212" spans="2:13" x14ac:dyDescent="0.25">
      <c r="B212" s="116" t="s">
        <v>86</v>
      </c>
      <c r="C212" s="117">
        <v>186</v>
      </c>
      <c r="D212" s="118">
        <v>-0.21518987341772156</v>
      </c>
      <c r="E212" s="117">
        <v>119</v>
      </c>
      <c r="F212" s="118">
        <f t="shared" si="17"/>
        <v>-0.36021505376344087</v>
      </c>
      <c r="G212" s="117">
        <v>218</v>
      </c>
      <c r="H212" s="118">
        <f t="shared" si="17"/>
        <v>0.83193277310924363</v>
      </c>
      <c r="I212" s="117">
        <v>303</v>
      </c>
      <c r="J212" s="118">
        <f t="shared" si="17"/>
        <v>0.38990825688073394</v>
      </c>
      <c r="K212" s="117"/>
      <c r="L212" s="118"/>
    </row>
    <row r="213" spans="2:13" x14ac:dyDescent="0.25">
      <c r="B213" s="116" t="s">
        <v>88</v>
      </c>
      <c r="C213" s="117">
        <v>254</v>
      </c>
      <c r="D213" s="118">
        <v>41.333333333333336</v>
      </c>
      <c r="E213" s="117">
        <v>412</v>
      </c>
      <c r="F213" s="118">
        <f t="shared" si="17"/>
        <v>0.62204724409448819</v>
      </c>
      <c r="G213" s="117">
        <v>248</v>
      </c>
      <c r="H213" s="118">
        <f t="shared" si="17"/>
        <v>-0.39805825242718451</v>
      </c>
      <c r="I213" s="117">
        <v>497</v>
      </c>
      <c r="J213" s="118">
        <f t="shared" si="17"/>
        <v>1.004032258064516</v>
      </c>
      <c r="K213" s="117"/>
      <c r="L213" s="118"/>
    </row>
    <row r="214" spans="2:13" x14ac:dyDescent="0.25">
      <c r="B214" s="116" t="s">
        <v>90</v>
      </c>
      <c r="C214" s="117">
        <v>274</v>
      </c>
      <c r="D214" s="118">
        <v>0.72327044025157239</v>
      </c>
      <c r="E214" s="117">
        <v>268</v>
      </c>
      <c r="F214" s="118">
        <f t="shared" si="17"/>
        <v>-2.1897810218978075E-2</v>
      </c>
      <c r="G214" s="117">
        <v>589</v>
      </c>
      <c r="H214" s="118">
        <f t="shared" si="17"/>
        <v>1.1977611940298507</v>
      </c>
      <c r="I214" s="117">
        <v>370</v>
      </c>
      <c r="J214" s="118">
        <f t="shared" si="17"/>
        <v>-0.3718166383701188</v>
      </c>
      <c r="K214" s="117"/>
      <c r="L214" s="118"/>
    </row>
    <row r="215" spans="2:13" x14ac:dyDescent="0.25">
      <c r="B215" s="116" t="s">
        <v>92</v>
      </c>
      <c r="C215" s="117">
        <v>172</v>
      </c>
      <c r="D215" s="118">
        <v>-0.56234096692111957</v>
      </c>
      <c r="E215" s="117">
        <v>292</v>
      </c>
      <c r="F215" s="118">
        <f t="shared" si="17"/>
        <v>0.69767441860465107</v>
      </c>
      <c r="G215" s="117">
        <v>484</v>
      </c>
      <c r="H215" s="118">
        <f t="shared" si="17"/>
        <v>0.65753424657534243</v>
      </c>
      <c r="I215" s="117">
        <v>728</v>
      </c>
      <c r="J215" s="118">
        <f t="shared" si="17"/>
        <v>0.50413223140495877</v>
      </c>
      <c r="K215" s="117"/>
      <c r="L215" s="118"/>
    </row>
    <row r="216" spans="2:13" x14ac:dyDescent="0.25">
      <c r="B216" s="116" t="s">
        <v>94</v>
      </c>
      <c r="C216" s="117">
        <v>268</v>
      </c>
      <c r="D216" s="118">
        <v>-0.72083333333333333</v>
      </c>
      <c r="E216" s="117">
        <v>406</v>
      </c>
      <c r="F216" s="118">
        <f t="shared" si="17"/>
        <v>0.5149253731343284</v>
      </c>
      <c r="G216" s="117">
        <v>867</v>
      </c>
      <c r="H216" s="118">
        <f t="shared" si="17"/>
        <v>1.1354679802955663</v>
      </c>
      <c r="I216" s="117">
        <v>521</v>
      </c>
      <c r="J216" s="118">
        <f t="shared" si="17"/>
        <v>-0.39907727797001158</v>
      </c>
      <c r="K216" s="117"/>
      <c r="L216" s="118"/>
    </row>
    <row r="217" spans="2:13" x14ac:dyDescent="0.25">
      <c r="B217" s="116" t="s">
        <v>96</v>
      </c>
      <c r="C217" s="117">
        <v>594</v>
      </c>
      <c r="D217" s="118">
        <v>-0.36402569593147749</v>
      </c>
      <c r="E217" s="117">
        <v>385</v>
      </c>
      <c r="F217" s="118">
        <f t="shared" si="17"/>
        <v>-0.35185185185185186</v>
      </c>
      <c r="G217" s="117">
        <v>441</v>
      </c>
      <c r="H217" s="118">
        <f t="shared" si="17"/>
        <v>0.1454545454545455</v>
      </c>
      <c r="I217" s="117">
        <v>498</v>
      </c>
      <c r="J217" s="118">
        <f t="shared" si="17"/>
        <v>0.12925170068027203</v>
      </c>
      <c r="K217" s="117"/>
      <c r="L217" s="118"/>
    </row>
    <row r="218" spans="2:13" x14ac:dyDescent="0.25">
      <c r="B218" s="116" t="s">
        <v>98</v>
      </c>
      <c r="C218" s="117">
        <v>312</v>
      </c>
      <c r="D218" s="118">
        <v>-0.69321533923303835</v>
      </c>
      <c r="E218" s="117">
        <v>286</v>
      </c>
      <c r="F218" s="118">
        <f t="shared" si="17"/>
        <v>-8.333333333333337E-2</v>
      </c>
      <c r="G218" s="117">
        <v>429</v>
      </c>
      <c r="H218" s="118">
        <f t="shared" si="17"/>
        <v>0.5</v>
      </c>
      <c r="I218" s="117">
        <v>431</v>
      </c>
      <c r="J218" s="118">
        <f t="shared" si="17"/>
        <v>4.6620046620047262E-3</v>
      </c>
      <c r="K218" s="117"/>
      <c r="L218" s="118"/>
    </row>
    <row r="219" spans="2:13" ht="15.75" x14ac:dyDescent="0.25">
      <c r="B219" s="119" t="s">
        <v>32</v>
      </c>
      <c r="C219" s="120">
        <v>3396</v>
      </c>
      <c r="D219" s="121">
        <v>-0.12654320987654322</v>
      </c>
      <c r="E219" s="120">
        <v>3919</v>
      </c>
      <c r="F219" s="121">
        <f t="shared" si="17"/>
        <v>0.15400471142520611</v>
      </c>
      <c r="G219" s="120">
        <v>6454</v>
      </c>
      <c r="H219" s="121">
        <f t="shared" si="17"/>
        <v>0.64684868588925748</v>
      </c>
      <c r="I219" s="120">
        <v>5695</v>
      </c>
      <c r="J219" s="121">
        <f t="shared" si="17"/>
        <v>-0.1176014874496436</v>
      </c>
      <c r="K219" s="120">
        <v>2429</v>
      </c>
      <c r="L219" s="121">
        <v>3.4938219002982551E-2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6" t="s">
        <v>247</v>
      </c>
      <c r="C224" s="276"/>
      <c r="D224" s="276"/>
      <c r="E224" s="276"/>
      <c r="F224" s="276"/>
      <c r="G224" s="276"/>
      <c r="H224" s="276"/>
      <c r="I224" s="276"/>
      <c r="J224" s="276"/>
      <c r="K224" s="276"/>
      <c r="L224" s="276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8" t="s">
        <v>124</v>
      </c>
      <c r="D226" s="299"/>
      <c r="E226" s="299"/>
      <c r="F226" s="299"/>
      <c r="G226" s="299"/>
      <c r="H226" s="299"/>
      <c r="I226" s="299"/>
      <c r="J226" s="299"/>
      <c r="K226" s="299"/>
      <c r="L226" s="299"/>
    </row>
    <row r="227" spans="2:13" ht="22.5" thickTop="1" thickBot="1" x14ac:dyDescent="0.3">
      <c r="B227" s="112"/>
      <c r="C227" s="300">
        <f>C$7</f>
        <v>2022</v>
      </c>
      <c r="D227" s="301"/>
      <c r="E227" s="300">
        <f>E$7</f>
        <v>2023</v>
      </c>
      <c r="F227" s="301"/>
      <c r="G227" s="300">
        <f>G$7</f>
        <v>2024</v>
      </c>
      <c r="H227" s="301"/>
      <c r="I227" s="300">
        <f>I$7</f>
        <v>2025</v>
      </c>
      <c r="J227" s="301"/>
      <c r="K227" s="300">
        <f>K$7</f>
        <v>2026</v>
      </c>
      <c r="L227" s="301"/>
    </row>
    <row r="228" spans="2:13" ht="16.5" thickTop="1" thickBot="1" x14ac:dyDescent="0.3">
      <c r="B228" s="87"/>
      <c r="C228" s="113" t="s">
        <v>74</v>
      </c>
      <c r="D228" s="114" t="str">
        <f>CONCATENATE("var ",RIGHT(C227,2),"/",RIGHT(C227-1,2))</f>
        <v>var 22/21</v>
      </c>
      <c r="E228" s="115" t="s">
        <v>74</v>
      </c>
      <c r="F228" s="114" t="str">
        <f>CONCATENATE("var ",RIGHT(E227,2),"/",RIGHT(E227-1,2))</f>
        <v>var 23/22</v>
      </c>
      <c r="G228" s="115" t="s">
        <v>74</v>
      </c>
      <c r="H228" s="114" t="str">
        <f>CONCATENATE("var ",RIGHT(G227,2),"/",RIGHT(G227-1,2))</f>
        <v>var 24/23</v>
      </c>
      <c r="I228" s="115" t="s">
        <v>74</v>
      </c>
      <c r="J228" s="114" t="str">
        <f>CONCATENATE("var ",RIGHT(I227,2),"/",RIGHT(I227-1,2))</f>
        <v>var 25/24</v>
      </c>
      <c r="K228" s="115" t="s">
        <v>74</v>
      </c>
      <c r="L228" s="114" t="str">
        <f>CONCATENATE("var ",RIGHT(K227,2),"/",RIGHT(K227-1,2))</f>
        <v>var 26/25</v>
      </c>
    </row>
    <row r="229" spans="2:13" x14ac:dyDescent="0.25">
      <c r="B229" s="116" t="s">
        <v>76</v>
      </c>
      <c r="C229" s="117">
        <v>210</v>
      </c>
      <c r="D229" s="118">
        <v>0.39072847682119205</v>
      </c>
      <c r="E229" s="117">
        <v>293</v>
      </c>
      <c r="F229" s="118">
        <f t="shared" ref="F229:J241" si="19">IFERROR(E229/C229-1,"-")</f>
        <v>0.39523809523809517</v>
      </c>
      <c r="G229" s="117">
        <v>171</v>
      </c>
      <c r="H229" s="118">
        <f t="shared" si="19"/>
        <v>-0.41638225255972694</v>
      </c>
      <c r="I229" s="117">
        <v>266</v>
      </c>
      <c r="J229" s="118">
        <f t="shared" si="19"/>
        <v>0.55555555555555558</v>
      </c>
      <c r="K229" s="117">
        <v>384</v>
      </c>
      <c r="L229" s="118">
        <f t="shared" ref="L229:L233" si="20">IFERROR(K229/I229-1,"-")</f>
        <v>0.4436090225563909</v>
      </c>
    </row>
    <row r="230" spans="2:13" x14ac:dyDescent="0.25">
      <c r="B230" s="116" t="s">
        <v>78</v>
      </c>
      <c r="C230" s="117">
        <v>211</v>
      </c>
      <c r="D230" s="118" t="s">
        <v>233</v>
      </c>
      <c r="E230" s="117">
        <v>340</v>
      </c>
      <c r="F230" s="118">
        <f t="shared" si="19"/>
        <v>0.61137440758293837</v>
      </c>
      <c r="G230" s="117">
        <v>582</v>
      </c>
      <c r="H230" s="118">
        <f t="shared" si="19"/>
        <v>0.71176470588235285</v>
      </c>
      <c r="I230" s="117">
        <v>322</v>
      </c>
      <c r="J230" s="118">
        <f t="shared" si="19"/>
        <v>-0.4467353951890034</v>
      </c>
      <c r="K230" s="117">
        <v>232</v>
      </c>
      <c r="L230" s="118">
        <f t="shared" si="20"/>
        <v>-0.27950310559006208</v>
      </c>
    </row>
    <row r="231" spans="2:13" x14ac:dyDescent="0.25">
      <c r="B231" s="116" t="s">
        <v>80</v>
      </c>
      <c r="C231" s="117">
        <v>444</v>
      </c>
      <c r="D231" s="118">
        <v>443</v>
      </c>
      <c r="E231" s="117">
        <v>215</v>
      </c>
      <c r="F231" s="118">
        <f t="shared" si="19"/>
        <v>-0.51576576576576572</v>
      </c>
      <c r="G231" s="117">
        <v>450</v>
      </c>
      <c r="H231" s="118">
        <f t="shared" si="19"/>
        <v>1.0930232558139537</v>
      </c>
      <c r="I231" s="117">
        <v>265</v>
      </c>
      <c r="J231" s="118">
        <f t="shared" si="19"/>
        <v>-0.41111111111111109</v>
      </c>
      <c r="K231" s="117">
        <v>193</v>
      </c>
      <c r="L231" s="118">
        <f t="shared" si="20"/>
        <v>-0.27169811320754722</v>
      </c>
    </row>
    <row r="232" spans="2:13" x14ac:dyDescent="0.25">
      <c r="B232" s="116" t="s">
        <v>82</v>
      </c>
      <c r="C232" s="117">
        <v>426</v>
      </c>
      <c r="D232" s="118">
        <v>9.3902439024390247</v>
      </c>
      <c r="E232" s="117">
        <v>268</v>
      </c>
      <c r="F232" s="118">
        <f t="shared" si="19"/>
        <v>-0.37089201877934275</v>
      </c>
      <c r="G232" s="117">
        <v>177</v>
      </c>
      <c r="H232" s="118">
        <f t="shared" si="19"/>
        <v>-0.33955223880597019</v>
      </c>
      <c r="I232" s="117">
        <v>298</v>
      </c>
      <c r="J232" s="118">
        <f t="shared" si="19"/>
        <v>0.68361581920903958</v>
      </c>
      <c r="K232" s="117">
        <v>223</v>
      </c>
      <c r="L232" s="118">
        <f t="shared" si="20"/>
        <v>-0.25167785234899331</v>
      </c>
    </row>
    <row r="233" spans="2:13" x14ac:dyDescent="0.25">
      <c r="B233" s="116" t="s">
        <v>84</v>
      </c>
      <c r="C233" s="117">
        <v>20</v>
      </c>
      <c r="D233" s="118">
        <v>-0.88372093023255816</v>
      </c>
      <c r="E233" s="117">
        <v>262</v>
      </c>
      <c r="F233" s="118">
        <f t="shared" si="19"/>
        <v>12.1</v>
      </c>
      <c r="G233" s="117">
        <v>476</v>
      </c>
      <c r="H233" s="118">
        <f t="shared" si="19"/>
        <v>0.81679389312977091</v>
      </c>
      <c r="I233" s="117">
        <v>207</v>
      </c>
      <c r="J233" s="118">
        <f t="shared" si="19"/>
        <v>-0.56512605042016806</v>
      </c>
      <c r="K233" s="117">
        <v>122</v>
      </c>
      <c r="L233" s="118">
        <f t="shared" si="20"/>
        <v>-0.41062801932367154</v>
      </c>
    </row>
    <row r="234" spans="2:13" x14ac:dyDescent="0.25">
      <c r="B234" s="116" t="s">
        <v>86</v>
      </c>
      <c r="C234" s="117">
        <v>166</v>
      </c>
      <c r="D234" s="118">
        <v>1.721311475409836</v>
      </c>
      <c r="E234" s="117">
        <v>98</v>
      </c>
      <c r="F234" s="118">
        <f t="shared" si="19"/>
        <v>-0.40963855421686746</v>
      </c>
      <c r="G234" s="117">
        <v>130</v>
      </c>
      <c r="H234" s="118">
        <f t="shared" si="19"/>
        <v>0.32653061224489788</v>
      </c>
      <c r="I234" s="117">
        <v>192</v>
      </c>
      <c r="J234" s="118">
        <f t="shared" si="19"/>
        <v>0.47692307692307701</v>
      </c>
      <c r="K234" s="117"/>
      <c r="L234" s="118"/>
    </row>
    <row r="235" spans="2:13" x14ac:dyDescent="0.25">
      <c r="B235" s="116" t="s">
        <v>88</v>
      </c>
      <c r="C235" s="117">
        <v>436</v>
      </c>
      <c r="D235" s="118">
        <v>12.625</v>
      </c>
      <c r="E235" s="117">
        <v>140</v>
      </c>
      <c r="F235" s="118">
        <f t="shared" si="19"/>
        <v>-0.67889908256880727</v>
      </c>
      <c r="G235" s="117">
        <v>475</v>
      </c>
      <c r="H235" s="118">
        <f t="shared" si="19"/>
        <v>2.3928571428571428</v>
      </c>
      <c r="I235" s="117">
        <v>199</v>
      </c>
      <c r="J235" s="118">
        <f t="shared" si="19"/>
        <v>-0.58105263157894738</v>
      </c>
      <c r="K235" s="117"/>
      <c r="L235" s="118"/>
    </row>
    <row r="236" spans="2:13" x14ac:dyDescent="0.25">
      <c r="B236" s="116" t="s">
        <v>90</v>
      </c>
      <c r="C236" s="117">
        <v>130</v>
      </c>
      <c r="D236" s="118">
        <v>-0.43478260869565222</v>
      </c>
      <c r="E236" s="117">
        <v>80</v>
      </c>
      <c r="F236" s="118">
        <f t="shared" si="19"/>
        <v>-0.38461538461538458</v>
      </c>
      <c r="G236" s="117">
        <v>413</v>
      </c>
      <c r="H236" s="118">
        <f t="shared" si="19"/>
        <v>4.1624999999999996</v>
      </c>
      <c r="I236" s="117">
        <v>156</v>
      </c>
      <c r="J236" s="118">
        <f t="shared" si="19"/>
        <v>-0.62227602905569013</v>
      </c>
      <c r="K236" s="117"/>
      <c r="L236" s="118"/>
    </row>
    <row r="237" spans="2:13" x14ac:dyDescent="0.25">
      <c r="B237" s="116" t="s">
        <v>92</v>
      </c>
      <c r="C237" s="117">
        <v>393</v>
      </c>
      <c r="D237" s="118">
        <v>2.8155339805825244</v>
      </c>
      <c r="E237" s="117">
        <v>48</v>
      </c>
      <c r="F237" s="118">
        <f t="shared" si="19"/>
        <v>-0.87786259541984735</v>
      </c>
      <c r="G237" s="117">
        <v>267</v>
      </c>
      <c r="H237" s="118">
        <f t="shared" si="19"/>
        <v>4.5625</v>
      </c>
      <c r="I237" s="117">
        <v>180</v>
      </c>
      <c r="J237" s="118">
        <f t="shared" si="19"/>
        <v>-0.3258426966292135</v>
      </c>
      <c r="K237" s="117"/>
      <c r="L237" s="118"/>
    </row>
    <row r="238" spans="2:13" x14ac:dyDescent="0.25">
      <c r="B238" s="116" t="s">
        <v>94</v>
      </c>
      <c r="C238" s="117">
        <v>197</v>
      </c>
      <c r="D238" s="118">
        <v>-0.22440944881889768</v>
      </c>
      <c r="E238" s="117">
        <v>281</v>
      </c>
      <c r="F238" s="118">
        <f t="shared" si="19"/>
        <v>0.42639593908629436</v>
      </c>
      <c r="G238" s="117">
        <v>513</v>
      </c>
      <c r="H238" s="118">
        <f t="shared" si="19"/>
        <v>0.82562277580071175</v>
      </c>
      <c r="I238" s="117">
        <v>314</v>
      </c>
      <c r="J238" s="118">
        <f t="shared" si="19"/>
        <v>-0.38791423001949321</v>
      </c>
      <c r="K238" s="117"/>
      <c r="L238" s="118"/>
    </row>
    <row r="239" spans="2:13" x14ac:dyDescent="0.25">
      <c r="B239" s="116" t="s">
        <v>96</v>
      </c>
      <c r="C239" s="117">
        <v>391</v>
      </c>
      <c r="D239" s="118">
        <v>0.2412698412698413</v>
      </c>
      <c r="E239" s="117">
        <v>116</v>
      </c>
      <c r="F239" s="118">
        <f t="shared" si="19"/>
        <v>-0.70332480818414322</v>
      </c>
      <c r="G239" s="117">
        <v>270</v>
      </c>
      <c r="H239" s="118">
        <f t="shared" si="19"/>
        <v>1.3275862068965516</v>
      </c>
      <c r="I239" s="117">
        <v>293</v>
      </c>
      <c r="J239" s="118">
        <f t="shared" si="19"/>
        <v>8.5185185185185253E-2</v>
      </c>
      <c r="K239" s="117"/>
      <c r="L239" s="118"/>
    </row>
    <row r="240" spans="2:13" x14ac:dyDescent="0.25">
      <c r="B240" s="116" t="s">
        <v>98</v>
      </c>
      <c r="C240" s="117">
        <v>224</v>
      </c>
      <c r="D240" s="118">
        <v>-0.18545454545454543</v>
      </c>
      <c r="E240" s="117">
        <v>99</v>
      </c>
      <c r="F240" s="118">
        <f t="shared" si="19"/>
        <v>-0.5580357142857143</v>
      </c>
      <c r="G240" s="117">
        <v>295</v>
      </c>
      <c r="H240" s="118">
        <f t="shared" si="19"/>
        <v>1.9797979797979797</v>
      </c>
      <c r="I240" s="117">
        <v>388</v>
      </c>
      <c r="J240" s="118">
        <f t="shared" si="19"/>
        <v>0.31525423728813551</v>
      </c>
      <c r="K240" s="117"/>
      <c r="L240" s="118"/>
    </row>
    <row r="241" spans="2:13" ht="15.75" x14ac:dyDescent="0.25">
      <c r="B241" s="119" t="s">
        <v>32</v>
      </c>
      <c r="C241" s="120">
        <v>3248</v>
      </c>
      <c r="D241" s="121">
        <v>0.98654434250764522</v>
      </c>
      <c r="E241" s="120">
        <v>2240</v>
      </c>
      <c r="F241" s="121">
        <f t="shared" si="19"/>
        <v>-0.31034482758620685</v>
      </c>
      <c r="G241" s="120">
        <v>4219</v>
      </c>
      <c r="H241" s="121">
        <f t="shared" si="19"/>
        <v>0.88348214285714288</v>
      </c>
      <c r="I241" s="120">
        <v>3080</v>
      </c>
      <c r="J241" s="121">
        <f t="shared" si="19"/>
        <v>-0.26996918701114003</v>
      </c>
      <c r="K241" s="120">
        <v>1154</v>
      </c>
      <c r="L241" s="121">
        <v>-0.15022091310751107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6" t="s">
        <v>249</v>
      </c>
      <c r="C246" s="276"/>
      <c r="D246" s="276"/>
      <c r="E246" s="276"/>
      <c r="F246" s="276"/>
      <c r="G246" s="276"/>
      <c r="H246" s="276"/>
      <c r="I246" s="276"/>
      <c r="J246" s="276"/>
      <c r="K246" s="276"/>
      <c r="L246" s="276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8" t="s">
        <v>133</v>
      </c>
      <c r="D248" s="299"/>
      <c r="E248" s="299"/>
      <c r="F248" s="299"/>
      <c r="G248" s="299"/>
      <c r="H248" s="299"/>
      <c r="I248" s="299"/>
      <c r="J248" s="299"/>
      <c r="K248" s="299"/>
      <c r="L248" s="299"/>
    </row>
    <row r="249" spans="2:13" ht="22.5" thickTop="1" thickBot="1" x14ac:dyDescent="0.3">
      <c r="B249" s="112"/>
      <c r="C249" s="300">
        <f>C$7</f>
        <v>2022</v>
      </c>
      <c r="D249" s="301"/>
      <c r="E249" s="300">
        <f>E$7</f>
        <v>2023</v>
      </c>
      <c r="F249" s="301"/>
      <c r="G249" s="300">
        <f>G$7</f>
        <v>2024</v>
      </c>
      <c r="H249" s="301"/>
      <c r="I249" s="300">
        <f>I$7</f>
        <v>2025</v>
      </c>
      <c r="J249" s="301"/>
      <c r="K249" s="300">
        <f>K$7</f>
        <v>2026</v>
      </c>
      <c r="L249" s="301"/>
    </row>
    <row r="250" spans="2:13" ht="16.5" thickTop="1" thickBot="1" x14ac:dyDescent="0.3">
      <c r="B250" s="87"/>
      <c r="C250" s="113" t="s">
        <v>74</v>
      </c>
      <c r="D250" s="114" t="str">
        <f>CONCATENATE("var ",RIGHT(C249,2),"/",RIGHT(C249-1,2))</f>
        <v>var 22/21</v>
      </c>
      <c r="E250" s="115" t="s">
        <v>74</v>
      </c>
      <c r="F250" s="114" t="str">
        <f>CONCATENATE("var ",RIGHT(E249,2),"/",RIGHT(E249-1,2))</f>
        <v>var 23/22</v>
      </c>
      <c r="G250" s="115" t="s">
        <v>74</v>
      </c>
      <c r="H250" s="114" t="str">
        <f>CONCATENATE("var ",RIGHT(G249,2),"/",RIGHT(G249-1,2))</f>
        <v>var 24/23</v>
      </c>
      <c r="I250" s="115" t="s">
        <v>74</v>
      </c>
      <c r="J250" s="114" t="str">
        <f>CONCATENATE("var ",RIGHT(I249,2),"/",RIGHT(I249-1,2))</f>
        <v>var 25/24</v>
      </c>
      <c r="K250" s="115" t="s">
        <v>74</v>
      </c>
      <c r="L250" s="114" t="str">
        <f>CONCATENATE("var ",RIGHT(K249,2),"/",RIGHT(K249-1,2))</f>
        <v>var 26/25</v>
      </c>
    </row>
    <row r="251" spans="2:13" x14ac:dyDescent="0.25">
      <c r="B251" s="116" t="s">
        <v>76</v>
      </c>
      <c r="C251" s="117">
        <v>480</v>
      </c>
      <c r="D251" s="118" t="s">
        <v>233</v>
      </c>
      <c r="E251" s="117">
        <v>1197</v>
      </c>
      <c r="F251" s="118">
        <f t="shared" ref="F251:J263" si="21">IFERROR(E251/C251-1,"-")</f>
        <v>1.4937499999999999</v>
      </c>
      <c r="G251" s="117">
        <v>268</v>
      </c>
      <c r="H251" s="118">
        <f t="shared" si="21"/>
        <v>-0.77610693400167086</v>
      </c>
      <c r="I251" s="117">
        <v>408</v>
      </c>
      <c r="J251" s="118">
        <f t="shared" si="21"/>
        <v>0.52238805970149249</v>
      </c>
      <c r="K251" s="117">
        <v>200</v>
      </c>
      <c r="L251" s="118">
        <f t="shared" ref="L251:L255" si="22">IFERROR(K251/I251-1,"-")</f>
        <v>-0.50980392156862742</v>
      </c>
    </row>
    <row r="252" spans="2:13" x14ac:dyDescent="0.25">
      <c r="B252" s="116" t="s">
        <v>78</v>
      </c>
      <c r="C252" s="117">
        <v>216</v>
      </c>
      <c r="D252" s="118" t="s">
        <v>233</v>
      </c>
      <c r="E252" s="117">
        <v>1156</v>
      </c>
      <c r="F252" s="118">
        <f t="shared" si="21"/>
        <v>4.3518518518518521</v>
      </c>
      <c r="G252" s="117">
        <v>797</v>
      </c>
      <c r="H252" s="118">
        <f t="shared" si="21"/>
        <v>-0.31055363321799312</v>
      </c>
      <c r="I252" s="117">
        <v>431</v>
      </c>
      <c r="J252" s="118">
        <f t="shared" si="21"/>
        <v>-0.45922208281053956</v>
      </c>
      <c r="K252" s="117">
        <v>324</v>
      </c>
      <c r="L252" s="118">
        <f t="shared" si="22"/>
        <v>-0.24825986078886308</v>
      </c>
    </row>
    <row r="253" spans="2:13" x14ac:dyDescent="0.25">
      <c r="B253" s="116" t="s">
        <v>80</v>
      </c>
      <c r="C253" s="117">
        <v>206</v>
      </c>
      <c r="D253" s="118" t="s">
        <v>233</v>
      </c>
      <c r="E253" s="117">
        <v>656</v>
      </c>
      <c r="F253" s="118">
        <f t="shared" si="21"/>
        <v>2.1844660194174756</v>
      </c>
      <c r="G253" s="117">
        <v>1053</v>
      </c>
      <c r="H253" s="118">
        <f t="shared" si="21"/>
        <v>0.60518292682926833</v>
      </c>
      <c r="I253" s="117">
        <v>407</v>
      </c>
      <c r="J253" s="118">
        <f t="shared" si="21"/>
        <v>-0.61348528015194681</v>
      </c>
      <c r="K253" s="117">
        <v>293</v>
      </c>
      <c r="L253" s="118">
        <f t="shared" si="22"/>
        <v>-0.28009828009828008</v>
      </c>
    </row>
    <row r="254" spans="2:13" x14ac:dyDescent="0.25">
      <c r="B254" s="116" t="s">
        <v>82</v>
      </c>
      <c r="C254" s="117">
        <v>98</v>
      </c>
      <c r="D254" s="118">
        <v>97</v>
      </c>
      <c r="E254" s="117">
        <v>191</v>
      </c>
      <c r="F254" s="118">
        <f t="shared" si="21"/>
        <v>0.94897959183673475</v>
      </c>
      <c r="G254" s="117">
        <v>94</v>
      </c>
      <c r="H254" s="118">
        <f t="shared" si="21"/>
        <v>-0.50785340314136129</v>
      </c>
      <c r="I254" s="117">
        <v>203</v>
      </c>
      <c r="J254" s="118">
        <f t="shared" si="21"/>
        <v>1.1595744680851063</v>
      </c>
      <c r="K254" s="117">
        <v>96</v>
      </c>
      <c r="L254" s="118">
        <f t="shared" si="22"/>
        <v>-0.52709359605911332</v>
      </c>
    </row>
    <row r="255" spans="2:13" x14ac:dyDescent="0.25">
      <c r="B255" s="116" t="s">
        <v>84</v>
      </c>
      <c r="C255" s="117">
        <v>2</v>
      </c>
      <c r="D255" s="118" t="s">
        <v>233</v>
      </c>
      <c r="E255" s="117">
        <v>1</v>
      </c>
      <c r="F255" s="118">
        <f t="shared" si="21"/>
        <v>-0.5</v>
      </c>
      <c r="G255" s="117">
        <v>0</v>
      </c>
      <c r="H255" s="118">
        <f t="shared" si="21"/>
        <v>-1</v>
      </c>
      <c r="I255" s="117">
        <v>0</v>
      </c>
      <c r="J255" s="118" t="str">
        <f t="shared" si="21"/>
        <v>-</v>
      </c>
      <c r="K255" s="117">
        <v>14</v>
      </c>
      <c r="L255" s="118" t="str">
        <f t="shared" si="22"/>
        <v>-</v>
      </c>
    </row>
    <row r="256" spans="2:13" x14ac:dyDescent="0.25">
      <c r="B256" s="116" t="s">
        <v>86</v>
      </c>
      <c r="C256" s="117">
        <v>39</v>
      </c>
      <c r="D256" s="118" t="s">
        <v>233</v>
      </c>
      <c r="E256" s="117">
        <v>0</v>
      </c>
      <c r="F256" s="118">
        <f t="shared" si="21"/>
        <v>-1</v>
      </c>
      <c r="G256" s="117">
        <v>4</v>
      </c>
      <c r="H256" s="118" t="str">
        <f t="shared" si="21"/>
        <v>-</v>
      </c>
      <c r="I256" s="117">
        <v>13</v>
      </c>
      <c r="J256" s="118">
        <f t="shared" si="21"/>
        <v>2.25</v>
      </c>
      <c r="K256" s="117"/>
      <c r="L256" s="118"/>
    </row>
    <row r="257" spans="2:13" x14ac:dyDescent="0.25">
      <c r="B257" s="116" t="s">
        <v>88</v>
      </c>
      <c r="C257" s="117">
        <v>8</v>
      </c>
      <c r="D257" s="118" t="s">
        <v>233</v>
      </c>
      <c r="E257" s="117">
        <v>10</v>
      </c>
      <c r="F257" s="118">
        <f t="shared" si="21"/>
        <v>0.25</v>
      </c>
      <c r="G257" s="117">
        <v>0</v>
      </c>
      <c r="H257" s="118">
        <f t="shared" si="21"/>
        <v>-1</v>
      </c>
      <c r="I257" s="117">
        <v>80</v>
      </c>
      <c r="J257" s="118" t="str">
        <f t="shared" si="21"/>
        <v>-</v>
      </c>
      <c r="K257" s="117"/>
      <c r="L257" s="118"/>
    </row>
    <row r="258" spans="2:13" x14ac:dyDescent="0.25">
      <c r="B258" s="116" t="s">
        <v>90</v>
      </c>
      <c r="C258" s="117">
        <v>6</v>
      </c>
      <c r="D258" s="118" t="s">
        <v>233</v>
      </c>
      <c r="E258" s="117">
        <v>5</v>
      </c>
      <c r="F258" s="118">
        <f t="shared" si="21"/>
        <v>-0.16666666666666663</v>
      </c>
      <c r="G258" s="117">
        <v>0</v>
      </c>
      <c r="H258" s="118">
        <f t="shared" si="21"/>
        <v>-1</v>
      </c>
      <c r="I258" s="117">
        <v>6</v>
      </c>
      <c r="J258" s="118" t="str">
        <f t="shared" si="21"/>
        <v>-</v>
      </c>
      <c r="K258" s="117"/>
      <c r="L258" s="118"/>
    </row>
    <row r="259" spans="2:13" x14ac:dyDescent="0.25">
      <c r="B259" s="116" t="s">
        <v>92</v>
      </c>
      <c r="C259" s="117">
        <v>9</v>
      </c>
      <c r="D259" s="118">
        <v>-0.59090909090909083</v>
      </c>
      <c r="E259" s="117">
        <v>1</v>
      </c>
      <c r="F259" s="118">
        <f t="shared" si="21"/>
        <v>-0.88888888888888884</v>
      </c>
      <c r="G259" s="117">
        <v>33</v>
      </c>
      <c r="H259" s="118">
        <f t="shared" si="21"/>
        <v>32</v>
      </c>
      <c r="I259" s="117">
        <v>60</v>
      </c>
      <c r="J259" s="118">
        <f t="shared" si="21"/>
        <v>0.81818181818181812</v>
      </c>
      <c r="K259" s="117"/>
      <c r="L259" s="118"/>
    </row>
    <row r="260" spans="2:13" x14ac:dyDescent="0.25">
      <c r="B260" s="116" t="s">
        <v>94</v>
      </c>
      <c r="C260" s="117">
        <v>350</v>
      </c>
      <c r="D260" s="118">
        <v>2.3018867924528301</v>
      </c>
      <c r="E260" s="117">
        <v>284</v>
      </c>
      <c r="F260" s="118">
        <f t="shared" si="21"/>
        <v>-0.18857142857142861</v>
      </c>
      <c r="G260" s="117">
        <v>249</v>
      </c>
      <c r="H260" s="118">
        <f t="shared" si="21"/>
        <v>-0.12323943661971826</v>
      </c>
      <c r="I260" s="117">
        <v>80</v>
      </c>
      <c r="J260" s="118">
        <f t="shared" si="21"/>
        <v>-0.67871485943775101</v>
      </c>
      <c r="K260" s="117"/>
      <c r="L260" s="118"/>
    </row>
    <row r="261" spans="2:13" x14ac:dyDescent="0.25">
      <c r="B261" s="116" t="s">
        <v>96</v>
      </c>
      <c r="C261" s="117">
        <v>714</v>
      </c>
      <c r="D261" s="118">
        <v>-0.37147887323943662</v>
      </c>
      <c r="E261" s="117">
        <v>139</v>
      </c>
      <c r="F261" s="118">
        <f t="shared" si="21"/>
        <v>-0.80532212885154064</v>
      </c>
      <c r="G261" s="117">
        <v>339</v>
      </c>
      <c r="H261" s="118">
        <f t="shared" si="21"/>
        <v>1.4388489208633093</v>
      </c>
      <c r="I261" s="117">
        <v>208</v>
      </c>
      <c r="J261" s="118">
        <f t="shared" si="21"/>
        <v>-0.3864306784660767</v>
      </c>
      <c r="K261" s="117"/>
      <c r="L261" s="118"/>
    </row>
    <row r="262" spans="2:13" x14ac:dyDescent="0.25">
      <c r="B262" s="116" t="s">
        <v>98</v>
      </c>
      <c r="C262" s="117">
        <v>747</v>
      </c>
      <c r="D262" s="118">
        <v>0.28130360205831906</v>
      </c>
      <c r="E262" s="117">
        <v>127</v>
      </c>
      <c r="F262" s="118">
        <f t="shared" si="21"/>
        <v>-0.82998661311914324</v>
      </c>
      <c r="G262" s="117">
        <v>349</v>
      </c>
      <c r="H262" s="118">
        <f t="shared" si="21"/>
        <v>1.7480314960629921</v>
      </c>
      <c r="I262" s="117">
        <v>256</v>
      </c>
      <c r="J262" s="118">
        <f t="shared" si="21"/>
        <v>-0.26647564469914042</v>
      </c>
      <c r="K262" s="117"/>
      <c r="L262" s="118"/>
    </row>
    <row r="263" spans="2:13" ht="15.75" x14ac:dyDescent="0.25">
      <c r="B263" s="119" t="s">
        <v>32</v>
      </c>
      <c r="C263" s="120">
        <v>2875</v>
      </c>
      <c r="D263" s="121">
        <v>0.55573593073593064</v>
      </c>
      <c r="E263" s="120">
        <v>3767</v>
      </c>
      <c r="F263" s="121">
        <f t="shared" si="21"/>
        <v>0.31026086956521737</v>
      </c>
      <c r="G263" s="120">
        <v>3186</v>
      </c>
      <c r="H263" s="121">
        <f t="shared" si="21"/>
        <v>-0.15423413857180779</v>
      </c>
      <c r="I263" s="120">
        <v>2152</v>
      </c>
      <c r="J263" s="121">
        <f t="shared" si="21"/>
        <v>-0.32454488386691771</v>
      </c>
      <c r="K263" s="120">
        <v>927</v>
      </c>
      <c r="L263" s="121">
        <v>-0.36024844720496896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6" t="s">
        <v>250</v>
      </c>
      <c r="C268" s="276"/>
      <c r="D268" s="276"/>
      <c r="E268" s="276"/>
      <c r="F268" s="276"/>
      <c r="G268" s="276"/>
      <c r="H268" s="276"/>
      <c r="I268" s="276"/>
      <c r="J268" s="276"/>
      <c r="K268" s="276"/>
      <c r="L268" s="276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8" t="s">
        <v>136</v>
      </c>
      <c r="D270" s="299"/>
      <c r="E270" s="299"/>
      <c r="F270" s="299"/>
      <c r="G270" s="299"/>
      <c r="H270" s="299"/>
      <c r="I270" s="299"/>
      <c r="J270" s="299"/>
      <c r="K270" s="299"/>
      <c r="L270" s="299"/>
    </row>
    <row r="271" spans="2:13" ht="22.5" thickTop="1" thickBot="1" x14ac:dyDescent="0.3">
      <c r="B271" s="112"/>
      <c r="C271" s="300">
        <f>C$7</f>
        <v>2022</v>
      </c>
      <c r="D271" s="301"/>
      <c r="E271" s="300">
        <f>E$7</f>
        <v>2023</v>
      </c>
      <c r="F271" s="301"/>
      <c r="G271" s="300">
        <f>G$7</f>
        <v>2024</v>
      </c>
      <c r="H271" s="301"/>
      <c r="I271" s="300">
        <f>I$7</f>
        <v>2025</v>
      </c>
      <c r="J271" s="301"/>
      <c r="K271" s="300">
        <f>K$7</f>
        <v>2026</v>
      </c>
      <c r="L271" s="301"/>
    </row>
    <row r="272" spans="2:13" ht="16.5" thickTop="1" thickBot="1" x14ac:dyDescent="0.3">
      <c r="B272" s="87"/>
      <c r="C272" s="113" t="s">
        <v>74</v>
      </c>
      <c r="D272" s="114" t="str">
        <f>CONCATENATE("var ",RIGHT(C271,2),"/",RIGHT(C271-1,2))</f>
        <v>var 22/21</v>
      </c>
      <c r="E272" s="115" t="s">
        <v>74</v>
      </c>
      <c r="F272" s="114" t="str">
        <f>CONCATENATE("var ",RIGHT(E271,2),"/",RIGHT(E271-1,2))</f>
        <v>var 23/22</v>
      </c>
      <c r="G272" s="115" t="s">
        <v>74</v>
      </c>
      <c r="H272" s="114" t="str">
        <f>CONCATENATE("var ",RIGHT(G271,2),"/",RIGHT(G271-1,2))</f>
        <v>var 24/23</v>
      </c>
      <c r="I272" s="115" t="s">
        <v>74</v>
      </c>
      <c r="J272" s="114" t="str">
        <f>CONCATENATE("var ",RIGHT(I271,2),"/",RIGHT(I271-1,2))</f>
        <v>var 25/24</v>
      </c>
      <c r="K272" s="115" t="s">
        <v>74</v>
      </c>
      <c r="L272" s="114" t="str">
        <f>CONCATENATE("var ",RIGHT(K271,2),"/",RIGHT(K271-1,2))</f>
        <v>var 26/25</v>
      </c>
    </row>
    <row r="273" spans="2:12" x14ac:dyDescent="0.25">
      <c r="B273" s="116" t="s">
        <v>76</v>
      </c>
      <c r="C273" s="117">
        <v>164</v>
      </c>
      <c r="D273" s="118" t="s">
        <v>233</v>
      </c>
      <c r="E273" s="117">
        <v>310</v>
      </c>
      <c r="F273" s="118">
        <f t="shared" ref="F273:J285" si="23">IFERROR(E273/C273-1,"-")</f>
        <v>0.89024390243902429</v>
      </c>
      <c r="G273" s="117">
        <v>502</v>
      </c>
      <c r="H273" s="118">
        <f t="shared" si="23"/>
        <v>0.61935483870967745</v>
      </c>
      <c r="I273" s="117">
        <v>598</v>
      </c>
      <c r="J273" s="118">
        <f t="shared" si="23"/>
        <v>0.19123505976095623</v>
      </c>
      <c r="K273" s="117">
        <v>553</v>
      </c>
      <c r="L273" s="118">
        <f t="shared" ref="L273:L277" si="24">IFERROR(K273/I273-1,"-")</f>
        <v>-7.5250836120401288E-2</v>
      </c>
    </row>
    <row r="274" spans="2:12" x14ac:dyDescent="0.25">
      <c r="B274" s="116" t="s">
        <v>78</v>
      </c>
      <c r="C274" s="117">
        <v>149</v>
      </c>
      <c r="D274" s="118" t="s">
        <v>233</v>
      </c>
      <c r="E274" s="117">
        <v>218</v>
      </c>
      <c r="F274" s="118">
        <f t="shared" si="23"/>
        <v>0.46308724832214776</v>
      </c>
      <c r="G274" s="117">
        <v>380</v>
      </c>
      <c r="H274" s="118">
        <f t="shared" si="23"/>
        <v>0.74311926605504586</v>
      </c>
      <c r="I274" s="117">
        <v>502</v>
      </c>
      <c r="J274" s="118">
        <f t="shared" si="23"/>
        <v>0.32105263157894748</v>
      </c>
      <c r="K274" s="117">
        <v>465</v>
      </c>
      <c r="L274" s="118">
        <f t="shared" si="24"/>
        <v>-7.3705179282868571E-2</v>
      </c>
    </row>
    <row r="275" spans="2:12" x14ac:dyDescent="0.25">
      <c r="B275" s="116" t="s">
        <v>80</v>
      </c>
      <c r="C275" s="117">
        <v>4</v>
      </c>
      <c r="D275" s="118" t="s">
        <v>233</v>
      </c>
      <c r="E275" s="117">
        <v>204</v>
      </c>
      <c r="F275" s="118">
        <f t="shared" si="23"/>
        <v>50</v>
      </c>
      <c r="G275" s="117">
        <v>460</v>
      </c>
      <c r="H275" s="118">
        <f t="shared" si="23"/>
        <v>1.2549019607843137</v>
      </c>
      <c r="I275" s="117">
        <v>480</v>
      </c>
      <c r="J275" s="118">
        <f t="shared" si="23"/>
        <v>4.3478260869565188E-2</v>
      </c>
      <c r="K275" s="117">
        <v>513</v>
      </c>
      <c r="L275" s="118">
        <f t="shared" si="24"/>
        <v>6.8750000000000089E-2</v>
      </c>
    </row>
    <row r="276" spans="2:12" x14ac:dyDescent="0.25">
      <c r="B276" s="116" t="s">
        <v>82</v>
      </c>
      <c r="C276" s="117">
        <v>1</v>
      </c>
      <c r="D276" s="118" t="s">
        <v>233</v>
      </c>
      <c r="E276" s="117">
        <v>186</v>
      </c>
      <c r="F276" s="118">
        <f t="shared" si="23"/>
        <v>185</v>
      </c>
      <c r="G276" s="117">
        <v>276</v>
      </c>
      <c r="H276" s="118">
        <f t="shared" si="23"/>
        <v>0.4838709677419355</v>
      </c>
      <c r="I276" s="117">
        <v>192</v>
      </c>
      <c r="J276" s="118">
        <f t="shared" si="23"/>
        <v>-0.30434782608695654</v>
      </c>
      <c r="K276" s="117">
        <v>183</v>
      </c>
      <c r="L276" s="118">
        <f t="shared" si="24"/>
        <v>-4.6875E-2</v>
      </c>
    </row>
    <row r="277" spans="2:12" x14ac:dyDescent="0.25">
      <c r="B277" s="116" t="s">
        <v>84</v>
      </c>
      <c r="C277" s="117">
        <v>13</v>
      </c>
      <c r="D277" s="118" t="s">
        <v>233</v>
      </c>
      <c r="E277" s="117">
        <v>16</v>
      </c>
      <c r="F277" s="118">
        <f t="shared" si="23"/>
        <v>0.23076923076923084</v>
      </c>
      <c r="G277" s="117">
        <v>22</v>
      </c>
      <c r="H277" s="118">
        <f t="shared" si="23"/>
        <v>0.375</v>
      </c>
      <c r="I277" s="117">
        <v>4</v>
      </c>
      <c r="J277" s="118">
        <f t="shared" si="23"/>
        <v>-0.81818181818181812</v>
      </c>
      <c r="K277" s="117">
        <v>6</v>
      </c>
      <c r="L277" s="118">
        <f t="shared" si="24"/>
        <v>0.5</v>
      </c>
    </row>
    <row r="278" spans="2:12" x14ac:dyDescent="0.25">
      <c r="B278" s="116" t="s">
        <v>86</v>
      </c>
      <c r="C278" s="117">
        <v>87</v>
      </c>
      <c r="D278" s="118" t="s">
        <v>233</v>
      </c>
      <c r="E278" s="117">
        <v>2</v>
      </c>
      <c r="F278" s="118">
        <f t="shared" si="23"/>
        <v>-0.97701149425287359</v>
      </c>
      <c r="G278" s="117">
        <v>1</v>
      </c>
      <c r="H278" s="118">
        <f t="shared" si="23"/>
        <v>-0.5</v>
      </c>
      <c r="I278" s="117">
        <v>49</v>
      </c>
      <c r="J278" s="118">
        <f t="shared" si="23"/>
        <v>48</v>
      </c>
      <c r="K278" s="117"/>
      <c r="L278" s="118"/>
    </row>
    <row r="279" spans="2:12" x14ac:dyDescent="0.25">
      <c r="B279" s="116" t="s">
        <v>88</v>
      </c>
      <c r="C279" s="117">
        <v>10</v>
      </c>
      <c r="D279" s="118" t="s">
        <v>233</v>
      </c>
      <c r="E279" s="117">
        <v>8</v>
      </c>
      <c r="F279" s="118">
        <f t="shared" si="23"/>
        <v>-0.19999999999999996</v>
      </c>
      <c r="G279" s="117">
        <v>0</v>
      </c>
      <c r="H279" s="118">
        <f t="shared" si="23"/>
        <v>-1</v>
      </c>
      <c r="I279" s="117">
        <v>44</v>
      </c>
      <c r="J279" s="118" t="str">
        <f t="shared" si="23"/>
        <v>-</v>
      </c>
      <c r="K279" s="117"/>
      <c r="L279" s="118"/>
    </row>
    <row r="280" spans="2:12" x14ac:dyDescent="0.25">
      <c r="B280" s="116" t="s">
        <v>90</v>
      </c>
      <c r="C280" s="117">
        <v>7</v>
      </c>
      <c r="D280" s="118" t="s">
        <v>233</v>
      </c>
      <c r="E280" s="117">
        <v>9</v>
      </c>
      <c r="F280" s="118">
        <f t="shared" si="23"/>
        <v>0.28571428571428581</v>
      </c>
      <c r="G280" s="117">
        <v>0</v>
      </c>
      <c r="H280" s="118">
        <f t="shared" si="23"/>
        <v>-1</v>
      </c>
      <c r="I280" s="117">
        <v>38</v>
      </c>
      <c r="J280" s="118" t="str">
        <f t="shared" si="23"/>
        <v>-</v>
      </c>
      <c r="K280" s="117"/>
      <c r="L280" s="118"/>
    </row>
    <row r="281" spans="2:12" x14ac:dyDescent="0.25">
      <c r="B281" s="116" t="s">
        <v>92</v>
      </c>
      <c r="C281" s="117">
        <v>9</v>
      </c>
      <c r="D281" s="118">
        <v>0.28571428571428581</v>
      </c>
      <c r="E281" s="117">
        <v>3</v>
      </c>
      <c r="F281" s="118">
        <f t="shared" si="23"/>
        <v>-0.66666666666666674</v>
      </c>
      <c r="G281" s="117">
        <v>47</v>
      </c>
      <c r="H281" s="118">
        <f t="shared" si="23"/>
        <v>14.666666666666666</v>
      </c>
      <c r="I281" s="117">
        <v>52</v>
      </c>
      <c r="J281" s="118">
        <f t="shared" si="23"/>
        <v>0.1063829787234043</v>
      </c>
      <c r="K281" s="117"/>
      <c r="L281" s="118"/>
    </row>
    <row r="282" spans="2:12" x14ac:dyDescent="0.25">
      <c r="B282" s="116" t="s">
        <v>94</v>
      </c>
      <c r="C282" s="117">
        <v>42</v>
      </c>
      <c r="D282" s="118">
        <v>-0.19230769230769229</v>
      </c>
      <c r="E282" s="117">
        <v>95</v>
      </c>
      <c r="F282" s="118">
        <f t="shared" si="23"/>
        <v>1.2619047619047619</v>
      </c>
      <c r="G282" s="117">
        <v>140</v>
      </c>
      <c r="H282" s="118">
        <f t="shared" si="23"/>
        <v>0.47368421052631571</v>
      </c>
      <c r="I282" s="117">
        <v>207</v>
      </c>
      <c r="J282" s="118">
        <f t="shared" si="23"/>
        <v>0.47857142857142865</v>
      </c>
      <c r="K282" s="117"/>
      <c r="L282" s="118"/>
    </row>
    <row r="283" spans="2:12" x14ac:dyDescent="0.25">
      <c r="B283" s="116" t="s">
        <v>96</v>
      </c>
      <c r="C283" s="117">
        <v>218</v>
      </c>
      <c r="D283" s="118">
        <v>0.50344827586206886</v>
      </c>
      <c r="E283" s="117">
        <v>10</v>
      </c>
      <c r="F283" s="118">
        <f t="shared" si="23"/>
        <v>-0.95412844036697253</v>
      </c>
      <c r="G283" s="117">
        <v>531</v>
      </c>
      <c r="H283" s="118">
        <f t="shared" si="23"/>
        <v>52.1</v>
      </c>
      <c r="I283" s="117">
        <v>514</v>
      </c>
      <c r="J283" s="118">
        <f t="shared" si="23"/>
        <v>-3.2015065913370999E-2</v>
      </c>
      <c r="K283" s="117"/>
      <c r="L283" s="118"/>
    </row>
    <row r="284" spans="2:12" x14ac:dyDescent="0.25">
      <c r="B284" s="116" t="s">
        <v>98</v>
      </c>
      <c r="C284" s="117">
        <v>263</v>
      </c>
      <c r="D284" s="118">
        <v>0.65408805031446549</v>
      </c>
      <c r="E284" s="117">
        <v>48</v>
      </c>
      <c r="F284" s="118">
        <f t="shared" si="23"/>
        <v>-0.81749049429657794</v>
      </c>
      <c r="G284" s="117">
        <v>776</v>
      </c>
      <c r="H284" s="118">
        <f t="shared" si="23"/>
        <v>15.166666666666668</v>
      </c>
      <c r="I284" s="117">
        <v>526</v>
      </c>
      <c r="J284" s="118">
        <f t="shared" si="23"/>
        <v>-0.32216494845360821</v>
      </c>
      <c r="K284" s="117"/>
      <c r="L284" s="118"/>
    </row>
    <row r="285" spans="2:12" ht="15.75" x14ac:dyDescent="0.25">
      <c r="B285" s="119" t="s">
        <v>32</v>
      </c>
      <c r="C285" s="120">
        <v>967</v>
      </c>
      <c r="D285" s="121">
        <v>1.6639118457300275</v>
      </c>
      <c r="E285" s="120">
        <v>1109</v>
      </c>
      <c r="F285" s="121">
        <f t="shared" si="23"/>
        <v>0.14684591520165458</v>
      </c>
      <c r="G285" s="120">
        <v>3135</v>
      </c>
      <c r="H285" s="121">
        <f t="shared" si="23"/>
        <v>1.8268710550045086</v>
      </c>
      <c r="I285" s="120">
        <v>3206</v>
      </c>
      <c r="J285" s="121">
        <f t="shared" si="23"/>
        <v>2.2647527910685916E-2</v>
      </c>
      <c r="K285" s="120">
        <v>1720</v>
      </c>
      <c r="L285" s="121">
        <v>-3.1531531531531543E-2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268:L268"/>
    <mergeCell ref="C270:L270"/>
    <mergeCell ref="C271:D271"/>
    <mergeCell ref="E271:F271"/>
    <mergeCell ref="G271:H271"/>
    <mergeCell ref="I271:J271"/>
    <mergeCell ref="K271:L271"/>
    <mergeCell ref="B246:L246"/>
    <mergeCell ref="C248:L248"/>
    <mergeCell ref="C249:D249"/>
    <mergeCell ref="E249:F249"/>
    <mergeCell ref="G249:H249"/>
    <mergeCell ref="I249:J249"/>
    <mergeCell ref="K249:L249"/>
    <mergeCell ref="B224:L224"/>
    <mergeCell ref="C226:L226"/>
    <mergeCell ref="C227:D227"/>
    <mergeCell ref="E227:F227"/>
    <mergeCell ref="G227:H227"/>
    <mergeCell ref="I227:J227"/>
    <mergeCell ref="K227:L227"/>
    <mergeCell ref="B202:L202"/>
    <mergeCell ref="C204:L204"/>
    <mergeCell ref="C205:D205"/>
    <mergeCell ref="E205:F205"/>
    <mergeCell ref="G205:H205"/>
    <mergeCell ref="I205:J205"/>
    <mergeCell ref="K205:L205"/>
    <mergeCell ref="B180:L180"/>
    <mergeCell ref="C182:L182"/>
    <mergeCell ref="C183:D183"/>
    <mergeCell ref="E183:F183"/>
    <mergeCell ref="G183:H183"/>
    <mergeCell ref="I183:J183"/>
    <mergeCell ref="K183:L183"/>
    <mergeCell ref="B158:L158"/>
    <mergeCell ref="C160:L160"/>
    <mergeCell ref="C161:D161"/>
    <mergeCell ref="E161:F161"/>
    <mergeCell ref="G161:H161"/>
    <mergeCell ref="I161:J161"/>
    <mergeCell ref="K161:L161"/>
    <mergeCell ref="B136:L136"/>
    <mergeCell ref="C138:L138"/>
    <mergeCell ref="C139:D139"/>
    <mergeCell ref="E139:F139"/>
    <mergeCell ref="G139:H139"/>
    <mergeCell ref="I139:J139"/>
    <mergeCell ref="K139:L139"/>
    <mergeCell ref="B114:L114"/>
    <mergeCell ref="C116:L116"/>
    <mergeCell ref="C117:D117"/>
    <mergeCell ref="E117:F117"/>
    <mergeCell ref="G117:H117"/>
    <mergeCell ref="I117:J117"/>
    <mergeCell ref="K117:L117"/>
    <mergeCell ref="B92:L92"/>
    <mergeCell ref="C94:L94"/>
    <mergeCell ref="C95:D95"/>
    <mergeCell ref="E95:F95"/>
    <mergeCell ref="G95:H95"/>
    <mergeCell ref="I95:J95"/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1D20C-C9E6-4ADB-B89D-AF88E2261BE9}">
  <sheetPr>
    <tabColor theme="7" tint="0.79998168889431442"/>
  </sheetPr>
  <dimension ref="A4:R23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2" max="2" width="14.28515625" customWidth="1"/>
    <col min="17" max="17" width="13.5703125" bestFit="1" customWidth="1"/>
  </cols>
  <sheetData>
    <row r="4" spans="1:18" ht="48.75" customHeight="1" thickBot="1" x14ac:dyDescent="0.3">
      <c r="B4" s="276" t="s">
        <v>239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1" t="s">
        <v>71</v>
      </c>
    </row>
    <row r="5" spans="1:18" ht="10.5" customHeight="1" thickBot="1" x14ac:dyDescent="0.3">
      <c r="B5" s="109"/>
      <c r="C5" s="109"/>
      <c r="D5" s="109"/>
      <c r="E5" s="109"/>
      <c r="F5" s="109"/>
      <c r="G5" s="109"/>
      <c r="H5" s="109"/>
      <c r="I5" s="109"/>
      <c r="J5" s="110"/>
      <c r="K5" s="109"/>
      <c r="L5" s="109"/>
      <c r="M5" s="109"/>
      <c r="N5" s="109"/>
      <c r="O5" s="109"/>
      <c r="P5" s="4"/>
      <c r="Q5" s="4"/>
      <c r="R5" s="1" t="s">
        <v>72</v>
      </c>
    </row>
    <row r="6" spans="1:18" ht="22.5" thickTop="1" thickBot="1" x14ac:dyDescent="0.3">
      <c r="B6" s="111" t="s">
        <v>32</v>
      </c>
      <c r="C6" s="298" t="s">
        <v>137</v>
      </c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</row>
    <row r="7" spans="1:18" ht="22.5" thickTop="1" thickBot="1" x14ac:dyDescent="0.3">
      <c r="B7" s="112"/>
      <c r="C7" s="124">
        <v>2019</v>
      </c>
      <c r="D7" s="300">
        <v>2020</v>
      </c>
      <c r="E7" s="301"/>
      <c r="F7" s="300">
        <v>2021</v>
      </c>
      <c r="G7" s="301"/>
      <c r="H7" s="300">
        <v>2022</v>
      </c>
      <c r="I7" s="301"/>
      <c r="J7" s="300">
        <v>2023</v>
      </c>
      <c r="K7" s="301"/>
      <c r="L7" s="302">
        <v>2024</v>
      </c>
      <c r="M7" s="301"/>
      <c r="N7" s="302">
        <v>2025</v>
      </c>
      <c r="O7" s="303"/>
      <c r="P7" s="302">
        <v>2026</v>
      </c>
      <c r="Q7" s="303"/>
    </row>
    <row r="8" spans="1:18" ht="16.5" thickTop="1" thickBot="1" x14ac:dyDescent="0.3">
      <c r="B8" s="87"/>
      <c r="C8" s="113" t="s">
        <v>74</v>
      </c>
      <c r="D8" s="113" t="s">
        <v>74</v>
      </c>
      <c r="E8" s="114" t="s">
        <v>138</v>
      </c>
      <c r="F8" s="113" t="s">
        <v>74</v>
      </c>
      <c r="G8" s="114" t="s">
        <v>139</v>
      </c>
      <c r="H8" s="113" t="s">
        <v>74</v>
      </c>
      <c r="I8" s="114" t="s">
        <v>140</v>
      </c>
      <c r="J8" s="113" t="s">
        <v>74</v>
      </c>
      <c r="K8" s="114" t="s">
        <v>251</v>
      </c>
      <c r="L8" s="115" t="s">
        <v>74</v>
      </c>
      <c r="M8" s="114" t="s">
        <v>252</v>
      </c>
      <c r="N8" s="115" t="s">
        <v>74</v>
      </c>
      <c r="O8" s="114" t="s">
        <v>253</v>
      </c>
      <c r="P8" s="115" t="s">
        <v>74</v>
      </c>
      <c r="Q8" s="114" t="s">
        <v>141</v>
      </c>
    </row>
    <row r="9" spans="1:18" x14ac:dyDescent="0.25">
      <c r="A9" s="1" t="s">
        <v>75</v>
      </c>
      <c r="B9" s="116" t="s">
        <v>76</v>
      </c>
      <c r="C9" s="117">
        <v>9792</v>
      </c>
      <c r="D9" s="117">
        <v>9813</v>
      </c>
      <c r="E9" s="118">
        <f t="shared" ref="E9:E21" si="0">D9/C9-1</f>
        <v>2.1446078431373028E-3</v>
      </c>
      <c r="F9" s="117">
        <v>1197</v>
      </c>
      <c r="G9" s="118">
        <f>F9/D9-1</f>
        <v>-0.87801895444818101</v>
      </c>
      <c r="H9" s="117">
        <v>9896</v>
      </c>
      <c r="I9" s="118">
        <f>IFERROR(H9/F9-1,"-")</f>
        <v>7.2673350041771094</v>
      </c>
      <c r="J9" s="117">
        <v>17947</v>
      </c>
      <c r="K9" s="118">
        <f>IFERROR(J9/H9-1,"-")</f>
        <v>0.81356103476151986</v>
      </c>
      <c r="L9" s="117">
        <v>15841</v>
      </c>
      <c r="M9" s="118">
        <f t="shared" ref="M9:M21" si="1">IFERROR(L9/J9-1,"-")</f>
        <v>-0.11734551735666132</v>
      </c>
      <c r="N9" s="117">
        <v>14788</v>
      </c>
      <c r="O9" s="118">
        <f>IFERROR(N9/L9-1,"-")</f>
        <v>-6.6473076194684677E-2</v>
      </c>
      <c r="P9" s="117">
        <v>15932</v>
      </c>
      <c r="Q9" s="118">
        <f t="shared" ref="Q9:Q20" si="2">IFERROR(P9/N9-1,"-")</f>
        <v>7.7360021639166998E-2</v>
      </c>
    </row>
    <row r="10" spans="1:18" x14ac:dyDescent="0.25">
      <c r="A10" s="1" t="s">
        <v>77</v>
      </c>
      <c r="B10" s="116" t="s">
        <v>78</v>
      </c>
      <c r="C10" s="117">
        <v>10626</v>
      </c>
      <c r="D10" s="117">
        <v>11683</v>
      </c>
      <c r="E10" s="118">
        <f t="shared" si="0"/>
        <v>9.9472990777338621E-2</v>
      </c>
      <c r="F10" s="117">
        <v>1554</v>
      </c>
      <c r="G10" s="118">
        <f t="shared" ref="G10:G20" si="3">F10/D10-1</f>
        <v>-0.8669862192929898</v>
      </c>
      <c r="H10" s="117">
        <v>10397</v>
      </c>
      <c r="I10" s="118">
        <f t="shared" ref="G10:I21" si="4">IFERROR(H10/F10-1,"-")</f>
        <v>5.6904761904761907</v>
      </c>
      <c r="J10" s="117">
        <v>18389</v>
      </c>
      <c r="K10" s="118">
        <f t="shared" ref="K10:K21" si="5">IFERROR(J10/H10-1,"-")</f>
        <v>0.76868327402135228</v>
      </c>
      <c r="L10" s="117">
        <v>24407</v>
      </c>
      <c r="M10" s="118">
        <f t="shared" si="1"/>
        <v>0.32726086247213004</v>
      </c>
      <c r="N10" s="117">
        <v>15773</v>
      </c>
      <c r="O10" s="118">
        <f t="shared" ref="O10:O21" si="6">IFERROR(N10/L10-1,"-")</f>
        <v>-0.35375097308149306</v>
      </c>
      <c r="P10" s="117">
        <v>16379</v>
      </c>
      <c r="Q10" s="118">
        <f t="shared" si="2"/>
        <v>3.8420084955303357E-2</v>
      </c>
    </row>
    <row r="11" spans="1:18" x14ac:dyDescent="0.25">
      <c r="A11" s="1" t="s">
        <v>79</v>
      </c>
      <c r="B11" s="116" t="s">
        <v>80</v>
      </c>
      <c r="C11" s="117">
        <v>10617</v>
      </c>
      <c r="D11" s="117">
        <v>2577</v>
      </c>
      <c r="E11" s="118">
        <f t="shared" si="0"/>
        <v>-0.7572760666855044</v>
      </c>
      <c r="F11" s="117">
        <v>2990</v>
      </c>
      <c r="G11" s="118">
        <f t="shared" si="3"/>
        <v>0.16026387272021725</v>
      </c>
      <c r="H11" s="117">
        <v>10842</v>
      </c>
      <c r="I11" s="118">
        <f t="shared" si="4"/>
        <v>2.6260869565217391</v>
      </c>
      <c r="J11" s="117">
        <v>16137</v>
      </c>
      <c r="K11" s="118">
        <f t="shared" si="5"/>
        <v>0.48837852794687331</v>
      </c>
      <c r="L11" s="117">
        <v>20474</v>
      </c>
      <c r="M11" s="118">
        <f t="shared" si="1"/>
        <v>0.2687612319514161</v>
      </c>
      <c r="N11" s="117">
        <v>15653</v>
      </c>
      <c r="O11" s="118">
        <f t="shared" si="6"/>
        <v>-0.23546937579368954</v>
      </c>
      <c r="P11" s="117">
        <v>17122</v>
      </c>
      <c r="Q11" s="118">
        <f t="shared" si="2"/>
        <v>9.3847824698140903E-2</v>
      </c>
    </row>
    <row r="12" spans="1:18" x14ac:dyDescent="0.25">
      <c r="A12" s="1" t="s">
        <v>81</v>
      </c>
      <c r="B12" s="116" t="s">
        <v>82</v>
      </c>
      <c r="C12" s="117">
        <v>11067</v>
      </c>
      <c r="D12" s="117">
        <v>0</v>
      </c>
      <c r="E12" s="118">
        <f t="shared" si="0"/>
        <v>-1</v>
      </c>
      <c r="F12" s="117">
        <v>3629</v>
      </c>
      <c r="G12" s="118" t="str">
        <f t="shared" si="4"/>
        <v>-</v>
      </c>
      <c r="H12" s="117">
        <v>13123</v>
      </c>
      <c r="I12" s="118">
        <f t="shared" si="4"/>
        <v>2.6161476990906585</v>
      </c>
      <c r="J12" s="117">
        <v>11699</v>
      </c>
      <c r="K12" s="118">
        <f t="shared" si="5"/>
        <v>-0.10851177322258632</v>
      </c>
      <c r="L12" s="117">
        <v>17811</v>
      </c>
      <c r="M12" s="118">
        <f t="shared" si="1"/>
        <v>0.52243781519788013</v>
      </c>
      <c r="N12" s="117">
        <v>15445</v>
      </c>
      <c r="O12" s="118">
        <f t="shared" si="6"/>
        <v>-0.13283925663915552</v>
      </c>
      <c r="P12" s="117">
        <v>15554</v>
      </c>
      <c r="Q12" s="118">
        <f t="shared" si="2"/>
        <v>7.0573000971188016E-3</v>
      </c>
    </row>
    <row r="13" spans="1:18" x14ac:dyDescent="0.25">
      <c r="A13" s="1" t="s">
        <v>83</v>
      </c>
      <c r="B13" s="116" t="s">
        <v>84</v>
      </c>
      <c r="C13" s="117">
        <v>10686</v>
      </c>
      <c r="D13" s="117">
        <v>0</v>
      </c>
      <c r="E13" s="118">
        <f t="shared" si="0"/>
        <v>-1</v>
      </c>
      <c r="F13" s="117">
        <v>4327</v>
      </c>
      <c r="G13" s="118" t="str">
        <f t="shared" si="4"/>
        <v>-</v>
      </c>
      <c r="H13" s="117">
        <v>12688</v>
      </c>
      <c r="I13" s="118">
        <f t="shared" si="4"/>
        <v>1.9322856482551423</v>
      </c>
      <c r="J13" s="117">
        <v>7550</v>
      </c>
      <c r="K13" s="118">
        <f t="shared" si="5"/>
        <v>-0.40494955863808324</v>
      </c>
      <c r="L13" s="117">
        <v>22267</v>
      </c>
      <c r="M13" s="118">
        <f t="shared" si="1"/>
        <v>1.9492715231788078</v>
      </c>
      <c r="N13" s="117">
        <v>16341</v>
      </c>
      <c r="O13" s="118">
        <f t="shared" si="6"/>
        <v>-0.26613374051286653</v>
      </c>
      <c r="P13" s="117">
        <v>14916</v>
      </c>
      <c r="Q13" s="118">
        <f t="shared" si="2"/>
        <v>-8.7203965485588397E-2</v>
      </c>
    </row>
    <row r="14" spans="1:18" x14ac:dyDescent="0.25">
      <c r="A14" s="1" t="s">
        <v>85</v>
      </c>
      <c r="B14" s="116" t="s">
        <v>86</v>
      </c>
      <c r="C14" s="117">
        <v>11404</v>
      </c>
      <c r="D14" s="117">
        <v>0</v>
      </c>
      <c r="E14" s="118">
        <f t="shared" si="0"/>
        <v>-1</v>
      </c>
      <c r="F14" s="117">
        <v>3302</v>
      </c>
      <c r="G14" s="118" t="str">
        <f t="shared" si="4"/>
        <v>-</v>
      </c>
      <c r="H14" s="117">
        <v>10420</v>
      </c>
      <c r="I14" s="118">
        <f t="shared" si="4"/>
        <v>2.1556632344033919</v>
      </c>
      <c r="J14" s="117">
        <v>14934</v>
      </c>
      <c r="K14" s="118">
        <f t="shared" si="5"/>
        <v>0.43320537428023043</v>
      </c>
      <c r="L14" s="117">
        <v>16055</v>
      </c>
      <c r="M14" s="118">
        <f t="shared" si="1"/>
        <v>7.5063613231552084E-2</v>
      </c>
      <c r="N14" s="117">
        <v>16193</v>
      </c>
      <c r="O14" s="118">
        <f t="shared" si="6"/>
        <v>8.595453129865982E-3</v>
      </c>
      <c r="P14" s="117"/>
      <c r="Q14" s="118"/>
    </row>
    <row r="15" spans="1:18" x14ac:dyDescent="0.25">
      <c r="A15" s="1" t="s">
        <v>87</v>
      </c>
      <c r="B15" s="116" t="s">
        <v>88</v>
      </c>
      <c r="C15" s="117">
        <v>13016</v>
      </c>
      <c r="D15" s="117">
        <v>0</v>
      </c>
      <c r="E15" s="118">
        <f t="shared" si="0"/>
        <v>-1</v>
      </c>
      <c r="F15" s="117">
        <v>2379</v>
      </c>
      <c r="G15" s="118" t="str">
        <f t="shared" si="4"/>
        <v>-</v>
      </c>
      <c r="H15" s="117">
        <v>24503</v>
      </c>
      <c r="I15" s="118">
        <f t="shared" si="4"/>
        <v>9.299705758722153</v>
      </c>
      <c r="J15" s="117">
        <v>17055</v>
      </c>
      <c r="K15" s="118">
        <f t="shared" si="5"/>
        <v>-0.3039627800677468</v>
      </c>
      <c r="L15" s="117">
        <v>16852</v>
      </c>
      <c r="M15" s="118">
        <f t="shared" si="1"/>
        <v>-1.190266783934335E-2</v>
      </c>
      <c r="N15" s="117">
        <v>17502</v>
      </c>
      <c r="O15" s="118">
        <f t="shared" si="6"/>
        <v>3.8571089484927601E-2</v>
      </c>
      <c r="P15" s="117"/>
      <c r="Q15" s="118"/>
    </row>
    <row r="16" spans="1:18" x14ac:dyDescent="0.25">
      <c r="A16" s="1" t="s">
        <v>89</v>
      </c>
      <c r="B16" s="116" t="s">
        <v>90</v>
      </c>
      <c r="C16" s="117">
        <v>14488</v>
      </c>
      <c r="D16" s="117">
        <v>6635</v>
      </c>
      <c r="E16" s="118">
        <f t="shared" si="0"/>
        <v>-0.54203478741027056</v>
      </c>
      <c r="F16" s="117">
        <v>6446</v>
      </c>
      <c r="G16" s="118">
        <f t="shared" si="4"/>
        <v>-2.8485305199698607E-2</v>
      </c>
      <c r="H16" s="117">
        <v>14928</v>
      </c>
      <c r="I16" s="118">
        <f t="shared" si="4"/>
        <v>1.3158547936704932</v>
      </c>
      <c r="J16" s="117">
        <v>11309</v>
      </c>
      <c r="K16" s="118">
        <f t="shared" si="5"/>
        <v>-0.242430332261522</v>
      </c>
      <c r="L16" s="117">
        <v>25050</v>
      </c>
      <c r="M16" s="118">
        <f t="shared" si="1"/>
        <v>1.2150499602086833</v>
      </c>
      <c r="N16" s="117">
        <v>16404</v>
      </c>
      <c r="O16" s="118">
        <f t="shared" si="6"/>
        <v>-0.34514970059880234</v>
      </c>
      <c r="P16" s="117"/>
      <c r="Q16" s="118"/>
    </row>
    <row r="17" spans="1:17" x14ac:dyDescent="0.25">
      <c r="A17" s="1" t="s">
        <v>91</v>
      </c>
      <c r="B17" s="116" t="s">
        <v>92</v>
      </c>
      <c r="C17" s="117">
        <v>11945</v>
      </c>
      <c r="D17" s="117">
        <v>6236</v>
      </c>
      <c r="E17" s="118">
        <f t="shared" si="0"/>
        <v>-0.47794056090414394</v>
      </c>
      <c r="F17" s="117">
        <v>8360</v>
      </c>
      <c r="G17" s="118">
        <f t="shared" si="3"/>
        <v>0.34060295060936507</v>
      </c>
      <c r="H17" s="117">
        <v>10763</v>
      </c>
      <c r="I17" s="118">
        <f t="shared" si="4"/>
        <v>0.28744019138755972</v>
      </c>
      <c r="J17" s="117">
        <v>16386</v>
      </c>
      <c r="K17" s="118">
        <f t="shared" si="5"/>
        <v>0.52243798197528579</v>
      </c>
      <c r="L17" s="117">
        <v>17100</v>
      </c>
      <c r="M17" s="118">
        <f t="shared" si="1"/>
        <v>4.3573782497253744E-2</v>
      </c>
      <c r="N17" s="117">
        <v>13666</v>
      </c>
      <c r="O17" s="118">
        <f t="shared" si="6"/>
        <v>-0.20081871345029245</v>
      </c>
      <c r="P17" s="117"/>
      <c r="Q17" s="118"/>
    </row>
    <row r="18" spans="1:17" x14ac:dyDescent="0.25">
      <c r="A18" s="1" t="s">
        <v>93</v>
      </c>
      <c r="B18" s="116" t="s">
        <v>94</v>
      </c>
      <c r="C18" s="117">
        <v>13119</v>
      </c>
      <c r="D18" s="117">
        <v>4583</v>
      </c>
      <c r="E18" s="118">
        <f t="shared" si="0"/>
        <v>-0.65065934903574973</v>
      </c>
      <c r="F18" s="117">
        <v>13659</v>
      </c>
      <c r="G18" s="118">
        <f t="shared" si="3"/>
        <v>1.9803622081605936</v>
      </c>
      <c r="H18" s="117">
        <v>14777</v>
      </c>
      <c r="I18" s="118">
        <f t="shared" si="4"/>
        <v>8.1850794348048872E-2</v>
      </c>
      <c r="J18" s="117">
        <v>17351</v>
      </c>
      <c r="K18" s="118">
        <f t="shared" si="5"/>
        <v>0.17418961900250385</v>
      </c>
      <c r="L18" s="117">
        <v>24595</v>
      </c>
      <c r="M18" s="118">
        <f t="shared" si="1"/>
        <v>0.41749755057345395</v>
      </c>
      <c r="N18" s="117">
        <v>16756</v>
      </c>
      <c r="O18" s="118">
        <f t="shared" si="6"/>
        <v>-0.31872331774750962</v>
      </c>
      <c r="P18" s="117"/>
      <c r="Q18" s="118"/>
    </row>
    <row r="19" spans="1:17" x14ac:dyDescent="0.25">
      <c r="A19" s="1" t="s">
        <v>95</v>
      </c>
      <c r="B19" s="116" t="s">
        <v>96</v>
      </c>
      <c r="C19" s="117">
        <v>9620</v>
      </c>
      <c r="D19" s="117">
        <v>2952</v>
      </c>
      <c r="E19" s="118">
        <f t="shared" si="0"/>
        <v>-0.69313929313929312</v>
      </c>
      <c r="F19" s="117">
        <v>12968</v>
      </c>
      <c r="G19" s="118">
        <f t="shared" si="3"/>
        <v>3.3929539295392956</v>
      </c>
      <c r="H19" s="117">
        <v>14622</v>
      </c>
      <c r="I19" s="118">
        <f t="shared" si="4"/>
        <v>0.12754472547809992</v>
      </c>
      <c r="J19" s="117">
        <v>12399</v>
      </c>
      <c r="K19" s="118">
        <f t="shared" si="5"/>
        <v>-0.15203118588428399</v>
      </c>
      <c r="L19" s="117">
        <v>15829</v>
      </c>
      <c r="M19" s="118">
        <f t="shared" si="1"/>
        <v>0.27663521251713852</v>
      </c>
      <c r="N19" s="117">
        <v>15073</v>
      </c>
      <c r="O19" s="118">
        <f t="shared" si="6"/>
        <v>-4.7760439699286117E-2</v>
      </c>
      <c r="P19" s="117"/>
      <c r="Q19" s="118"/>
    </row>
    <row r="20" spans="1:17" x14ac:dyDescent="0.25">
      <c r="A20" s="1" t="s">
        <v>97</v>
      </c>
      <c r="B20" s="116" t="s">
        <v>98</v>
      </c>
      <c r="C20" s="117">
        <v>10746</v>
      </c>
      <c r="D20" s="117">
        <v>8154</v>
      </c>
      <c r="E20" s="118">
        <f t="shared" si="0"/>
        <v>-0.24120603015075381</v>
      </c>
      <c r="F20" s="117">
        <v>9493</v>
      </c>
      <c r="G20" s="118">
        <f t="shared" si="3"/>
        <v>0.16421388275692905</v>
      </c>
      <c r="H20" s="117">
        <v>14121</v>
      </c>
      <c r="I20" s="118">
        <f t="shared" si="4"/>
        <v>0.48751711787633001</v>
      </c>
      <c r="J20" s="117">
        <v>12492</v>
      </c>
      <c r="K20" s="118">
        <f t="shared" si="5"/>
        <v>-0.11536010197578073</v>
      </c>
      <c r="L20" s="117">
        <v>15575</v>
      </c>
      <c r="M20" s="118">
        <f t="shared" si="1"/>
        <v>0.24679795068844057</v>
      </c>
      <c r="N20" s="117">
        <v>15082</v>
      </c>
      <c r="O20" s="118">
        <f t="shared" si="6"/>
        <v>-3.1653290529695011E-2</v>
      </c>
      <c r="P20" s="117"/>
      <c r="Q20" s="118"/>
    </row>
    <row r="21" spans="1:17" ht="15.75" x14ac:dyDescent="0.25">
      <c r="A21" s="1" t="s">
        <v>0</v>
      </c>
      <c r="B21" s="119" t="s">
        <v>32</v>
      </c>
      <c r="C21" s="120">
        <v>137126</v>
      </c>
      <c r="D21" s="120">
        <v>55313</v>
      </c>
      <c r="E21" s="121">
        <f t="shared" si="0"/>
        <v>-0.59662646033574962</v>
      </c>
      <c r="F21" s="120">
        <v>70304</v>
      </c>
      <c r="G21" s="121">
        <f>F21/D21-1</f>
        <v>0.27102127890369343</v>
      </c>
      <c r="H21" s="120">
        <v>161080</v>
      </c>
      <c r="I21" s="121">
        <f t="shared" si="4"/>
        <v>1.2911925352753757</v>
      </c>
      <c r="J21" s="120">
        <v>173648</v>
      </c>
      <c r="K21" s="121">
        <f t="shared" si="5"/>
        <v>7.8023342438539922E-2</v>
      </c>
      <c r="L21" s="120">
        <v>231856</v>
      </c>
      <c r="M21" s="121">
        <f t="shared" si="1"/>
        <v>0.33520685524739702</v>
      </c>
      <c r="N21" s="120">
        <v>188676</v>
      </c>
      <c r="O21" s="121">
        <f t="shared" si="6"/>
        <v>-0.1862362845904354</v>
      </c>
      <c r="P21" s="120">
        <v>79903</v>
      </c>
      <c r="Q21" s="121">
        <v>2.4397435897435926E-2</v>
      </c>
    </row>
    <row r="22" spans="1:17" ht="6" customHeight="1" x14ac:dyDescent="0.25"/>
    <row r="23" spans="1:1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17"/>
      <c r="Q23" s="107"/>
    </row>
  </sheetData>
  <mergeCells count="9">
    <mergeCell ref="B4:Q4"/>
    <mergeCell ref="C6:Q6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ff8a3df7016eeaaea32c4c9bae7b660d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f153abb99b1b4c5397f3c78dffc41bf6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7DF02A80-03B0-4F09-9127-839FBDA338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ADC144-CF65-4C12-99FA-3C7044E3A6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D53822-D50C-4062-98B0-DD3200387782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48</vt:i4>
      </vt:variant>
      <vt:variant>
        <vt:lpstr>Rangos con nombre</vt:lpstr>
      </vt:variant>
      <vt:variant>
        <vt:i4>17</vt:i4>
      </vt:variant>
    </vt:vector>
  </HeadingPairs>
  <TitlesOfParts>
    <vt:vector size="65" baseType="lpstr">
      <vt:lpstr>Menú principal</vt:lpstr>
      <vt:lpstr>Resumen indicadores (aloj)</vt:lpstr>
      <vt:lpstr>Resumen indicadores municipios </vt:lpstr>
      <vt:lpstr>Oferta alojativa</vt:lpstr>
      <vt:lpstr>Plazas aloj islas cat y tipolog</vt:lpstr>
      <vt:lpstr>Establecim aloj islas cat y tip</vt:lpstr>
      <vt:lpstr>viajeros entrados</vt:lpstr>
      <vt:lpstr>Viajeros entr evol mensu TF</vt:lpstr>
      <vt:lpstr>Viajeros entr evol mensu TF15-2</vt:lpstr>
      <vt:lpstr>Viajeros entr evol mensu TF cat</vt:lpstr>
      <vt:lpstr>Viajeros entr evol anual TF cat</vt:lpstr>
      <vt:lpstr>Viajeros entr ti-cat ultimo mes</vt:lpstr>
      <vt:lpstr>viaj entrados lugar resid años </vt:lpstr>
      <vt:lpstr>viaj entrados lugar residencia</vt:lpstr>
      <vt:lpstr>viaj entrados lugar residen acu</vt:lpstr>
      <vt:lpstr>viaj entrados lugar residen hot</vt:lpstr>
      <vt:lpstr>viaj entrados lugar residen apt</vt:lpstr>
      <vt:lpstr>viaj entrados lugar residen cat</vt:lpstr>
      <vt:lpstr>viaj entr lugar res año categor</vt:lpstr>
      <vt:lpstr>viajeros alojados</vt:lpstr>
      <vt:lpstr>viaj aloj lugar residen mes</vt:lpstr>
      <vt:lpstr>viaj alojados lugar residen acu</vt:lpstr>
      <vt:lpstr>Pernoctaciones</vt:lpstr>
      <vt:lpstr>Pernoctaciones evol mensu TF</vt:lpstr>
      <vt:lpstr>Pernocta evol mensu TF cat</vt:lpstr>
      <vt:lpstr>Pernoctaciones lugar reside</vt:lpstr>
      <vt:lpstr>Pernoctaciones lugar residen ac</vt:lpstr>
      <vt:lpstr>Pernoctaciones lugar reside año</vt:lpstr>
      <vt:lpstr>Estancia media</vt:lpstr>
      <vt:lpstr>EM evol menusual lugar resd</vt:lpstr>
      <vt:lpstr>EM evol mensu TF cat </vt:lpstr>
      <vt:lpstr>Tasa de ocupación</vt:lpstr>
      <vt:lpstr>tasa de ocupación evol mens</vt:lpstr>
      <vt:lpstr>indicadores rentabilidad</vt:lpstr>
      <vt:lpstr>ADR RevPAR ingresos totales ult</vt:lpstr>
      <vt:lpstr>ADR municipios</vt:lpstr>
      <vt:lpstr>RevPAR  municipios</vt:lpstr>
      <vt:lpstr>viajeros españoles</vt:lpstr>
      <vt:lpstr>distribución españoles x Resid</vt:lpstr>
      <vt:lpstr>distribución españoles x cate</vt:lpstr>
      <vt:lpstr>distribución peninsulare x cate</vt:lpstr>
      <vt:lpstr>distribución canarios x cate</vt:lpstr>
      <vt:lpstr>distribución españoles x mun al</vt:lpstr>
      <vt:lpstr>distribución peninsula x munici</vt:lpstr>
      <vt:lpstr>distribución canarias x munici</vt:lpstr>
      <vt:lpstr>evolución anual viaj ent españo</vt:lpstr>
      <vt:lpstr>evolución anual viaj ent penins</vt:lpstr>
      <vt:lpstr>evolución anual viaj ent canari</vt:lpstr>
      <vt:lpstr>'distribución canarias x munici'!Área_de_impresión</vt:lpstr>
      <vt:lpstr>'distribución canarios x cate'!Área_de_impresión</vt:lpstr>
      <vt:lpstr>'distribución españoles x cate'!Área_de_impresión</vt:lpstr>
      <vt:lpstr>'distribución españoles x mun al'!Área_de_impresión</vt:lpstr>
      <vt:lpstr>'distribución españoles x Resid'!Área_de_impresión</vt:lpstr>
      <vt:lpstr>'distribución peninsula x munici'!Área_de_impresión</vt:lpstr>
      <vt:lpstr>'distribución peninsulare x cate'!Área_de_impresión</vt:lpstr>
      <vt:lpstr>'Pernoctaciones lugar reside'!Área_de_impresión</vt:lpstr>
      <vt:lpstr>'Pernoctaciones lugar reside año'!Área_de_impresión</vt:lpstr>
      <vt:lpstr>'Pernoctaciones lugar residen ac'!Área_de_impresión</vt:lpstr>
      <vt:lpstr>'viaj alojados lugar residen acu'!Área_de_impresión</vt:lpstr>
      <vt:lpstr>'viaj entr lugar res año categor'!Área_de_impresión</vt:lpstr>
      <vt:lpstr>'viaj entrados lugar resid años '!Área_de_impresión</vt:lpstr>
      <vt:lpstr>'viaj entrados lugar residen acu'!Área_de_impresión</vt:lpstr>
      <vt:lpstr>'viaj entrados lugar residen apt'!Área_de_impresión</vt:lpstr>
      <vt:lpstr>'viaj entrados lugar residen cat'!Área_de_impresión</vt:lpstr>
      <vt:lpstr>'viaj entrados lugar residen hot'!Área_de_impresión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2026-07-03T12:21:01Z</dcterms:created>
  <dcterms:modified xsi:type="dcterms:W3CDTF">2026-07-06T10:21:45Z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ee399-9820-426f-a9dc-8d935479c632_Enabled">
    <vt:lpwstr>true</vt:lpwstr>
  </property>
  <property fmtid="{D5CDD505-2E9C-101B-9397-08002B2CF9AE}" pid="3" name="MSIP_Label_b1cee399-9820-426f-a9dc-8d935479c632_SetDate">
    <vt:lpwstr>2026-07-03T12:21:27Z</vt:lpwstr>
  </property>
  <property fmtid="{D5CDD505-2E9C-101B-9397-08002B2CF9AE}" pid="4" name="MSIP_Label_b1cee399-9820-426f-a9dc-8d935479c632_Method">
    <vt:lpwstr>Standard</vt:lpwstr>
  </property>
  <property fmtid="{D5CDD505-2E9C-101B-9397-08002B2CF9AE}" pid="5" name="MSIP_Label_b1cee399-9820-426f-a9dc-8d935479c632_Name">
    <vt:lpwstr>Interno</vt:lpwstr>
  </property>
  <property fmtid="{D5CDD505-2E9C-101B-9397-08002B2CF9AE}" pid="6" name="MSIP_Label_b1cee399-9820-426f-a9dc-8d935479c632_SiteId">
    <vt:lpwstr>c0807238-6fb1-47c8-ac5c-ed6069bd0d1b</vt:lpwstr>
  </property>
  <property fmtid="{D5CDD505-2E9C-101B-9397-08002B2CF9AE}" pid="7" name="MSIP_Label_b1cee399-9820-426f-a9dc-8d935479c632_ActionId">
    <vt:lpwstr>8dec47c0-51d2-4d02-9303-4d5186c26f8d</vt:lpwstr>
  </property>
  <property fmtid="{D5CDD505-2E9C-101B-9397-08002B2CF9AE}" pid="8" name="MSIP_Label_b1cee399-9820-426f-a9dc-8d935479c632_ContentBits">
    <vt:lpwstr>2</vt:lpwstr>
  </property>
  <property fmtid="{D5CDD505-2E9C-101B-9397-08002B2CF9AE}" pid="9" name="MSIP_Label_b1cee399-9820-426f-a9dc-8d935479c632_Tag">
    <vt:lpwstr>10, 3, 0, 1</vt:lpwstr>
  </property>
  <property fmtid="{D5CDD505-2E9C-101B-9397-08002B2CF9AE}" pid="10" name="ContentTypeId">
    <vt:lpwstr>0x010100F969C42FB1FA284BA60CDF94DEB4DBF3</vt:lpwstr>
  </property>
  <property fmtid="{D5CDD505-2E9C-101B-9397-08002B2CF9AE}" pid="11" name="MediaServiceImageTags">
    <vt:lpwstr/>
  </property>
</Properties>
</file>