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drawings/drawing77.xml" ContentType="application/vnd.openxmlformats-officedocument.drawingml.chartshapes+xml"/>
  <Override PartName="/xl/drawings/drawing26.xml" ContentType="application/vnd.openxmlformats-officedocument.drawingml.chartshapes+xml"/>
  <Override PartName="/xl/drawings/drawing46.xml" ContentType="application/vnd.openxmlformats-officedocument.drawingml.chartshapes+xml"/>
  <Override PartName="/xl/drawings/drawing11.xml" ContentType="application/vnd.openxmlformats-officedocument.drawingml.chartshapes+xml"/>
  <Override PartName="/xl/drawings/drawing94.xml" ContentType="application/vnd.openxmlformats-officedocument.drawingml.chartshapes+xml"/>
  <Override PartName="/xl/drawings/drawing73.xml" ContentType="application/vnd.openxmlformats-officedocument.drawingml.chartshapes+xml"/>
  <Override PartName="/xl/drawings/drawing56.xml" ContentType="application/vnd.openxmlformats-officedocument.drawingml.chartshapes+xml"/>
  <Override PartName="/xl/drawings/drawing27.xml" ContentType="application/vnd.openxmlformats-officedocument.drawingml.chartshapes+xml"/>
  <Override PartName="/xl/drawings/drawing12.xml" ContentType="application/vnd.openxmlformats-officedocument.drawingml.chartshapes+xml"/>
  <Override PartName="/xl/drawings/drawing112.xml" ContentType="application/vnd.openxmlformats-officedocument.drawingml.chartshapes+xml"/>
  <Override PartName="/xl/drawings/drawing83.xml" ContentType="application/vnd.openxmlformats-officedocument.drawingml.chartshapes+xml"/>
  <Override PartName="/xl/drawings/drawing48.xml" ContentType="application/vnd.openxmlformats-officedocument.drawingml.chartshapes+xml"/>
  <Override PartName="/xl/drawings/drawing80.xml" ContentType="application/vnd.openxmlformats-officedocument.drawingml.chartshapes+xml"/>
  <Override PartName="/xl/drawings/drawing13.xml" ContentType="application/vnd.openxmlformats-officedocument.drawingml.chartshapes+xml"/>
  <Override PartName="/xl/drawings/drawing91.xml" ContentType="application/vnd.openxmlformats-officedocument.drawingml.chartshapes+xml"/>
  <Override PartName="/xl/drawings/drawing62.xml" ContentType="application/vnd.openxmlformats-officedocument.drawingml.chartshapes+xml"/>
  <Override PartName="/xl/drawings/drawing29.xml" ContentType="application/vnd.openxmlformats-officedocument.drawingml.chartshapes+xml"/>
  <Override PartName="/xl/drawings/drawing90.xml" ContentType="application/vnd.openxmlformats-officedocument.drawingml.chartshapes+xml"/>
  <Override PartName="/xl/drawings/drawing14.xml" ContentType="application/vnd.openxmlformats-officedocument.drawingml.chartshapes+xml"/>
  <Override PartName="/xl/drawings/drawing57.xml" ContentType="application/vnd.openxmlformats-officedocument.drawingml.chartshapes+xml"/>
  <Override PartName="/xl/drawings/drawing67.xml" ContentType="application/vnd.openxmlformats-officedocument.drawingml.chartshapes+xml"/>
  <Override PartName="/xl/drawings/drawing89.xml" ContentType="application/vnd.openxmlformats-officedocument.drawingml.chartshapes+xml"/>
  <Override PartName="/xl/drawings/drawing30.xml" ContentType="application/vnd.openxmlformats-officedocument.drawingml.chartshapes+xml"/>
  <Override PartName="/xl/drawings/drawing15.xml" ContentType="application/vnd.openxmlformats-officedocument.drawingml.chartshapes+xml"/>
  <Override PartName="/xl/drawings/drawing51.xml" ContentType="application/vnd.openxmlformats-officedocument.drawingml.chartshapes+xml"/>
  <Override PartName="/xl/drawings/drawing79.xml" ContentType="application/vnd.openxmlformats-officedocument.drawingml.chartshapes+xml"/>
  <Override PartName="/xl/drawings/drawing88.xml" ContentType="application/vnd.openxmlformats-officedocument.drawingml.chartshapes+xml"/>
  <Override PartName="/xl/drawings/drawing58.xml" ContentType="application/vnd.openxmlformats-officedocument.drawingml.chartshapes+xml"/>
  <Override PartName="/xl/drawings/drawing16.xml" ContentType="application/vnd.openxmlformats-officedocument.drawingml.chartshapes+xml"/>
  <Override PartName="/xl/drawings/drawing31.xml" ContentType="application/vnd.openxmlformats-officedocument.drawingml.chartshapes+xml"/>
  <Override PartName="/xl/drawings/drawing110.xml" ContentType="application/vnd.openxmlformats-officedocument.drawingml.chartshapes+xml"/>
  <Override PartName="/xl/drawings/drawing76.xml" ContentType="application/vnd.openxmlformats-officedocument.drawingml.chartshapes+xml"/>
  <Override PartName="/xl/drawings/drawing109.xml" ContentType="application/vnd.openxmlformats-officedocument.drawingml.chartshapes+xml"/>
  <Override PartName="/xl/drawings/drawing17.xml" ContentType="application/vnd.openxmlformats-officedocument.drawingml.chartshapes+xml"/>
  <Override PartName="/xl/drawings/drawing52.xml" ContentType="application/vnd.openxmlformats-officedocument.drawingml.chartshapes+xml"/>
  <Override PartName="/xl/drawings/drawing64.xml" ContentType="application/vnd.openxmlformats-officedocument.drawingml.chartshapes+xml"/>
  <Override PartName="/xl/drawings/drawing87.xml" ContentType="application/vnd.openxmlformats-officedocument.drawingml.chartshapes+xml"/>
  <Override PartName="/xl/drawings/drawing34.xml" ContentType="application/vnd.openxmlformats-officedocument.drawingml.chartshapes+xml"/>
  <Override PartName="/xl/drawings/drawing18.xml" ContentType="application/vnd.openxmlformats-officedocument.drawingml.chartshapes+xml"/>
  <Override PartName="/xl/drawings/drawing107.xml" ContentType="application/vnd.openxmlformats-officedocument.drawingml.chartshapes+xml"/>
  <Override PartName="/xl/drawings/drawing74.xml" ContentType="application/vnd.openxmlformats-officedocument.drawingml.chartshapes+xml"/>
  <Override PartName="/xl/drawings/drawing59.xml" ContentType="application/vnd.openxmlformats-officedocument.drawingml.chartshapes+xml"/>
  <Override PartName="/xl/drawings/drawing53.xml" ContentType="application/vnd.openxmlformats-officedocument.drawingml.chartshapes+xml"/>
  <Override PartName="/xl/drawings/drawing19.xml" ContentType="application/vnd.openxmlformats-officedocument.drawingml.chartshapes+xml"/>
  <Override PartName="/xl/drawings/drawing36.xml" ContentType="application/vnd.openxmlformats-officedocument.drawingml.chartshapes+xml"/>
  <Override PartName="/xl/drawings/drawing106.xml" ContentType="application/vnd.openxmlformats-officedocument.drawingml.chartshapes+xml"/>
  <Override PartName="/xl/drawings/drawing81.xml" ContentType="application/vnd.openxmlformats-officedocument.drawingml.chartshapes+xml"/>
  <Override PartName="/xl/drawings/drawing123.xml" ContentType="application/vnd.openxmlformats-officedocument.drawingml.chartshapes+xml"/>
  <Override PartName="/xl/drawings/drawing85.xml" ContentType="application/vnd.openxmlformats-officedocument.drawingml.chartshapes+xml"/>
  <Override PartName="/xl/drawings/drawing20.xml" ContentType="application/vnd.openxmlformats-officedocument.drawingml.chartshapes+xml"/>
  <Override PartName="/xl/drawings/drawing65.xml" ContentType="application/vnd.openxmlformats-officedocument.drawingml.chartshapes+xml"/>
  <Override PartName="/xl/drawings/drawing38.xml" ContentType="application/vnd.openxmlformats-officedocument.drawingml.chartshapes+xml"/>
  <Override PartName="/xl/drawings/drawing105.xml" ContentType="application/vnd.openxmlformats-officedocument.drawingml.chartshapes+xml"/>
  <Override PartName="/xl/drawings/drawing122.xml" ContentType="application/vnd.openxmlformats-officedocument.drawingml.chartshapes+xml"/>
  <Override PartName="/xl/drawings/drawing78.xml" ContentType="application/vnd.openxmlformats-officedocument.drawingml.chartshapes+xml"/>
  <Override PartName="/xl/drawings/drawing21.xml" ContentType="application/vnd.openxmlformats-officedocument.drawingml.chartshapes+xml"/>
  <Override PartName="/xl/drawings/drawing115.xml" ContentType="application/vnd.openxmlformats-officedocument.drawingml.chartshapes+xml"/>
  <Override PartName="/xl/drawings/drawing120.xml" ContentType="application/vnd.openxmlformats-officedocument.drawingml.chartshapes+xml"/>
  <Override PartName="/xl/drawings/drawing54.xml" ContentType="application/vnd.openxmlformats-officedocument.drawingml.chartshapes+xml"/>
  <Override PartName="/xl/drawings/drawing113.xml" ContentType="application/vnd.openxmlformats-officedocument.drawingml.chartshapes+xml"/>
  <Override PartName="/xl/drawings/drawing60.xml" ContentType="application/vnd.openxmlformats-officedocument.drawingml.chartshapes+xml"/>
  <Override PartName="/xl/drawings/drawing119.xml" ContentType="application/vnd.openxmlformats-officedocument.drawingml.chartshapes+xml"/>
  <Override PartName="/xl/drawings/drawing40.xml" ContentType="application/vnd.openxmlformats-officedocument.drawingml.chartshapes+xml"/>
  <Override PartName="/xl/drawings/drawing118.xml" ContentType="application/vnd.openxmlformats-officedocument.drawingml.chartshapes+xml"/>
  <Override PartName="/xl/drawings/drawing98.xml" ContentType="application/vnd.openxmlformats-officedocument.drawingml.chartshapes+xml"/>
  <Override PartName="/xl/workbook.xml" ContentType="application/vnd.openxmlformats-officedocument.spreadsheetml.sheet.main+xml"/>
  <Override PartName="/xl/drawings/drawing116.xml" ContentType="application/vnd.openxmlformats-officedocument.drawingml.chartshapes+xml"/>
  <Override PartName="/xl/drawings/drawing97.xml" ContentType="application/vnd.openxmlformats-officedocument.drawingml.chartshapes+xml"/>
  <Override PartName="/xl/drawings/drawing24.xml" ContentType="application/vnd.openxmlformats-officedocument.drawingml.chartshapes+xml"/>
  <Override PartName="/xl/drawings/drawing82.xml" ContentType="application/vnd.openxmlformats-officedocument.drawingml.chartshapes+xml"/>
  <Override PartName="/xl/drawings/drawing96.xml" ContentType="application/vnd.openxmlformats-officedocument.drawingml.chartshapes+xml"/>
  <Override PartName="/xl/drawings/drawing75.xml" ContentType="application/vnd.openxmlformats-officedocument.drawingml.chartshapes+xml"/>
  <Override PartName="/xl/drawings/drawing9.xml" ContentType="application/vnd.openxmlformats-officedocument.drawingml.chartshapes+xml"/>
  <Override PartName="/xl/drawings/drawing55.xml" ContentType="application/vnd.openxmlformats-officedocument.drawingml.chartshapes+xml"/>
  <Override PartName="/xl/drawings/drawing25.xml" ContentType="application/vnd.openxmlformats-officedocument.drawingml.chartshapes+xml"/>
  <Override PartName="/xl/drawings/drawing95.xml" ContentType="application/vnd.openxmlformats-officedocument.drawingml.chartshapes+xml"/>
  <Override PartName="/xl/drawings/drawing84.xml" ContentType="application/vnd.openxmlformats-officedocument.drawingml.chartshapes+xml"/>
  <Override PartName="/xl/drawings/drawing10.xml" ContentType="application/vnd.openxmlformats-officedocument.drawingml.chartshapes+xml"/>
  <Override PartName="/xl/drawings/drawing124.xml" ContentType="application/vnd.openxmlformats-officedocument.drawingml.chartshapes+xml"/>
  <Override PartName="/xl/drawings/drawing126.xml" ContentType="application/vnd.openxmlformats-officedocument.drawingml.chartshapes+xml"/>
  <Override PartName="/xl/drawings/drawing127.xml" ContentType="application/vnd.openxmlformats-officedocument.drawingml.chartshapes+xml"/>
  <Override PartName="/xl/drawings/drawing128.xml" ContentType="application/vnd.openxmlformats-officedocument.drawingml.chartshapes+xml"/>
  <Override PartName="/xl/drawings/drawing130.xml" ContentType="application/vnd.openxmlformats-officedocument.drawingml.chartshapes+xml"/>
  <Override PartName="/xl/drawings/drawing132.xml" ContentType="application/vnd.openxmlformats-officedocument.drawingml.chartshapes+xml"/>
  <Override PartName="/xl/drawings/drawing134.xml" ContentType="application/vnd.openxmlformats-officedocument.drawingml.chartshapes+xml"/>
  <Override PartName="/xl/drawings/drawing61.xml" ContentType="application/vnd.openxmlformats-officedocument.drawingml.chartshapes+xml"/>
  <Override PartName="/xl/drawings/drawing66.xml" ContentType="application/vnd.openxmlformats-officedocument.drawingml.chartshap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35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7.xml" ContentType="application/vnd.openxmlformats-officedocument.themeOverride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8.xml" ContentType="application/vnd.openxmlformats-officedocument.themeOverride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9.xml" ContentType="application/vnd.openxmlformats-officedocument.themeOverride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0.xml" ContentType="application/vnd.openxmlformats-officedocument.themeOverride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1.xml" ContentType="application/vnd.openxmlformats-officedocument.themeOverride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2.xml" ContentType="application/vnd.openxmlformats-officedocument.themeOverride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3.xml" ContentType="application/vnd.openxmlformats-officedocument.themeOverride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4.xml" ContentType="application/vnd.openxmlformats-officedocument.themeOverride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5.xml" ContentType="application/vnd.openxmlformats-officedocument.themeOverride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6.xml" ContentType="application/vnd.openxmlformats-officedocument.themeOverride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7.xml" ContentType="application/vnd.openxmlformats-officedocument.themeOverride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8.xml" ContentType="application/vnd.openxmlformats-officedocument.themeOverride+xml"/>
  <Override PartName="/xl/drawings/drawing63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9.xml" ContentType="application/vnd.openxmlformats-officedocument.themeOverride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0.xml" ContentType="application/vnd.openxmlformats-officedocument.themeOverride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1.xml" ContentType="application/vnd.openxmlformats-officedocument.themeOverride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2.xml" ContentType="application/vnd.openxmlformats-officedocument.themeOverride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3.xml" ContentType="application/vnd.openxmlformats-officedocument.themeOverride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4.xml" ContentType="application/vnd.openxmlformats-officedocument.themeOverride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5.xml" ContentType="application/vnd.openxmlformats-officedocument.themeOverride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6.xml" ContentType="application/vnd.openxmlformats-officedocument.themeOverride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7.xml" ContentType="application/vnd.openxmlformats-officedocument.themeOverride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8.xml" ContentType="application/vnd.openxmlformats-officedocument.themeOverrid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9.xml" ContentType="application/vnd.openxmlformats-officedocument.themeOverride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0.xml" ContentType="application/vnd.openxmlformats-officedocument.themeOverrid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1.xml" ContentType="application/vnd.openxmlformats-officedocument.themeOverrid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2.xml" ContentType="application/vnd.openxmlformats-officedocument.themeOverride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3.xml" ContentType="application/vnd.openxmlformats-officedocument.themeOverrid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4.xml" ContentType="application/vnd.openxmlformats-officedocument.themeOverride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+xml"/>
  <Override PartName="/xl/charts/chart5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56.xml" ContentType="application/vnd.openxmlformats-officedocument.themeOverride+xml"/>
  <Override PartName="/xl/charts/chart57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7.xml" ContentType="application/vnd.openxmlformats-officedocument.themeOverride+xml"/>
  <Override PartName="/xl/charts/chart58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8.xml" ContentType="application/vnd.openxmlformats-officedocument.themeOverride+xml"/>
  <Override PartName="/xl/charts/chart59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59.xml" ContentType="application/vnd.openxmlformats-officedocument.themeOverride+xml"/>
  <Override PartName="/xl/charts/chart60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60.xml" ContentType="application/vnd.openxmlformats-officedocument.themeOverride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1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61.xml" ContentType="application/vnd.openxmlformats-officedocument.themeOverride+xml"/>
  <Override PartName="/xl/charts/chart62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62.xml" ContentType="application/vnd.openxmlformats-officedocument.themeOverride+xml"/>
  <Override PartName="/xl/charts/chart6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63.xml" ContentType="application/vnd.openxmlformats-officedocument.themeOverride+xml"/>
  <Override PartName="/xl/charts/chart64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64.xml" ContentType="application/vnd.openxmlformats-officedocument.themeOverride+xml"/>
  <Override PartName="/xl/charts/chart65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65.xml" ContentType="application/vnd.openxmlformats-officedocument.themeOverride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8.xml" ContentType="application/vnd.openxmlformats-officedocument.drawingml.chart+xml"/>
  <Override PartName="/xl/theme/themeOverride66.xml" ContentType="application/vnd.openxmlformats-officedocument.themeOverride+xml"/>
  <Override PartName="/xl/drawings/drawing108.xml" ContentType="application/vnd.openxmlformats-officedocument.drawing+xml"/>
  <Override PartName="/xl/charts/chart69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0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11.xml" ContentType="application/vnd.openxmlformats-officedocument.drawing+xml"/>
  <Override PartName="/xl/charts/chart71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7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114.xml" ContentType="application/vnd.openxmlformats-officedocument.drawing+xml"/>
  <Override PartName="/xl/charts/chart73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4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7.xml" ContentType="application/vnd.openxmlformats-officedocument.drawing+xml"/>
  <Override PartName="/xl/charts/chart75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charts/chart7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21.xml" ContentType="application/vnd.openxmlformats-officedocument.drawing+xml"/>
  <Override PartName="/xl/charts/chart7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9.xml" ContentType="application/vnd.openxmlformats-officedocument.drawingml.chart+xml"/>
  <Override PartName="/xl/theme/themeOverride68.xml" ContentType="application/vnd.openxmlformats-officedocument.themeOverride+xml"/>
  <Override PartName="/xl/charts/chart8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worksheets/sheet1.xml" ContentType="application/vnd.openxmlformats-officedocument.spreadsheetml.worksheet+xml"/>
  <Override PartName="/xl/drawings/drawing125.xml" ContentType="application/vnd.openxmlformats-officedocument.drawing+xml"/>
  <Override PartName="/xl/charts/chart8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worksheets/sheet2.xml" ContentType="application/vnd.openxmlformats-officedocument.spreadsheetml.worksheet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worksheets/sheet3.xml" ContentType="application/vnd.openxmlformats-officedocument.spreadsheetml.worksheet+xml"/>
  <Override PartName="/xl/charts/chart8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worksheets/sheet4.xml" ContentType="application/vnd.openxmlformats-officedocument.spreadsheetml.worksheet+xml"/>
  <Override PartName="/xl/drawings/drawing129.xml" ContentType="application/vnd.openxmlformats-officedocument.drawing+xml"/>
  <Override PartName="/xl/charts/chart8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70.xml" ContentType="application/vnd.openxmlformats-officedocument.themeOverride+xml"/>
  <Override PartName="/xl/worksheets/sheet5.xml" ContentType="application/vnd.openxmlformats-officedocument.spreadsheetml.worksheet+xml"/>
  <Override PartName="/xl/drawings/drawing131.xml" ContentType="application/vnd.openxmlformats-officedocument.drawing+xml"/>
  <Override PartName="/xl/charts/chart8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71.xml" ContentType="application/vnd.openxmlformats-officedocument.themeOverride+xml"/>
  <Override PartName="/xl/worksheets/sheet6.xml" ContentType="application/vnd.openxmlformats-officedocument.spreadsheetml.worksheet+xml"/>
  <Override PartName="/xl/drawings/drawing133.xml" ContentType="application/vnd.openxmlformats-officedocument.drawing+xml"/>
  <Override PartName="/xl/charts/chart8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72.xml" ContentType="application/vnd.openxmlformats-officedocument.themeOverrid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29" documentId="8_{12592E7C-FF64-4B47-8DEA-B7F39CBF32F6}" xr6:coauthVersionLast="47" xr6:coauthVersionMax="47" xr10:uidLastSave="{31AAA94C-7D40-4C02-B289-59D97424CCF7}"/>
  <bookViews>
    <workbookView xWindow="-120" yWindow="-120" windowWidth="29040" windowHeight="15720" xr2:uid="{F9341CA5-EA3A-4430-A419-BB1F365095A2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" sheetId="8" r:id="rId8"/>
    <sheet name="Viajeros entr evol mensu TF15-2" sheetId="9" r:id="rId9"/>
    <sheet name="Viajeros entr evol mensu TF cat" sheetId="1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49" r:id="rId24"/>
    <sheet name="Pernocta evol mensu TF cat" sheetId="50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externalReferences>
    <externalReference r:id="rId49"/>
  </externalReference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2" i="50" l="1"/>
  <c r="L101" i="50"/>
  <c r="L100" i="50"/>
  <c r="L99" i="50"/>
  <c r="L98" i="50"/>
  <c r="L97" i="50"/>
  <c r="L96" i="50"/>
  <c r="K95" i="50"/>
  <c r="L80" i="50"/>
  <c r="L79" i="50"/>
  <c r="L78" i="50"/>
  <c r="L77" i="50"/>
  <c r="L76" i="50"/>
  <c r="L75" i="50"/>
  <c r="K73" i="50"/>
  <c r="L58" i="50"/>
  <c r="L57" i="50"/>
  <c r="L56" i="50"/>
  <c r="L55" i="50"/>
  <c r="L54" i="50"/>
  <c r="L53" i="50"/>
  <c r="K51" i="50"/>
  <c r="L36" i="50"/>
  <c r="L35" i="50"/>
  <c r="L34" i="50"/>
  <c r="L33" i="50"/>
  <c r="L32" i="50"/>
  <c r="L31" i="50"/>
  <c r="K29" i="50"/>
  <c r="L14" i="50"/>
  <c r="L13" i="50"/>
  <c r="L12" i="50"/>
  <c r="L11" i="50"/>
  <c r="L10" i="50"/>
  <c r="L9" i="50"/>
  <c r="J87" i="50"/>
  <c r="H87" i="50"/>
  <c r="F87" i="50"/>
  <c r="J86" i="50"/>
  <c r="H86" i="50"/>
  <c r="F86" i="50"/>
  <c r="J85" i="50"/>
  <c r="H85" i="50"/>
  <c r="F85" i="50"/>
  <c r="J84" i="50"/>
  <c r="H84" i="50"/>
  <c r="F84" i="50"/>
  <c r="J83" i="50"/>
  <c r="H83" i="50"/>
  <c r="F83" i="50"/>
  <c r="J82" i="50"/>
  <c r="H82" i="50"/>
  <c r="F82" i="50"/>
  <c r="J81" i="50"/>
  <c r="H81" i="50"/>
  <c r="F81" i="50"/>
  <c r="J80" i="50"/>
  <c r="H80" i="50"/>
  <c r="F80" i="50"/>
  <c r="J79" i="50"/>
  <c r="H79" i="50"/>
  <c r="F79" i="50"/>
  <c r="J78" i="50"/>
  <c r="H78" i="50"/>
  <c r="F78" i="50"/>
  <c r="J77" i="50"/>
  <c r="H77" i="50"/>
  <c r="F77" i="50"/>
  <c r="J76" i="50"/>
  <c r="H76" i="50"/>
  <c r="F76" i="50"/>
  <c r="J75" i="50"/>
  <c r="H75" i="50"/>
  <c r="F75" i="50"/>
  <c r="J65" i="50"/>
  <c r="H65" i="50"/>
  <c r="F65" i="50"/>
  <c r="J64" i="50"/>
  <c r="H64" i="50"/>
  <c r="F64" i="50"/>
  <c r="J63" i="50"/>
  <c r="H63" i="50"/>
  <c r="F63" i="50"/>
  <c r="J62" i="50"/>
  <c r="H62" i="50"/>
  <c r="F62" i="50"/>
  <c r="J61" i="50"/>
  <c r="H61" i="50"/>
  <c r="F61" i="50"/>
  <c r="J60" i="50"/>
  <c r="H60" i="50"/>
  <c r="F60" i="50"/>
  <c r="J59" i="50"/>
  <c r="H59" i="50"/>
  <c r="F59" i="50"/>
  <c r="J58" i="50"/>
  <c r="H58" i="50"/>
  <c r="F58" i="50"/>
  <c r="J57" i="50"/>
  <c r="H57" i="50"/>
  <c r="F57" i="50"/>
  <c r="J56" i="50"/>
  <c r="H56" i="50"/>
  <c r="F56" i="50"/>
  <c r="J55" i="50"/>
  <c r="H55" i="50"/>
  <c r="F55" i="50"/>
  <c r="J54" i="50"/>
  <c r="H54" i="50"/>
  <c r="F54" i="50"/>
  <c r="J53" i="50"/>
  <c r="H53" i="50"/>
  <c r="F53" i="50"/>
  <c r="J43" i="50"/>
  <c r="H43" i="50"/>
  <c r="F43" i="50"/>
  <c r="J42" i="50"/>
  <c r="H42" i="50"/>
  <c r="F42" i="50"/>
  <c r="J41" i="50"/>
  <c r="H41" i="50"/>
  <c r="F41" i="50"/>
  <c r="J40" i="50"/>
  <c r="H40" i="50"/>
  <c r="F40" i="50"/>
  <c r="J39" i="50"/>
  <c r="H39" i="50"/>
  <c r="F39" i="50"/>
  <c r="J38" i="50"/>
  <c r="H38" i="50"/>
  <c r="F38" i="50"/>
  <c r="J37" i="50"/>
  <c r="H37" i="50"/>
  <c r="F37" i="50"/>
  <c r="J36" i="50"/>
  <c r="H36" i="50"/>
  <c r="F36" i="50"/>
  <c r="J35" i="50"/>
  <c r="H35" i="50"/>
  <c r="F35" i="50"/>
  <c r="J34" i="50"/>
  <c r="H34" i="50"/>
  <c r="F34" i="50"/>
  <c r="J33" i="50"/>
  <c r="H33" i="50"/>
  <c r="F33" i="50"/>
  <c r="J32" i="50"/>
  <c r="H32" i="50"/>
  <c r="F32" i="50"/>
  <c r="J31" i="50"/>
  <c r="H31" i="50"/>
  <c r="F31" i="50"/>
  <c r="J21" i="50"/>
  <c r="H21" i="50"/>
  <c r="F21" i="50"/>
  <c r="J20" i="50"/>
  <c r="H20" i="50"/>
  <c r="F20" i="50"/>
  <c r="J19" i="50"/>
  <c r="H19" i="50"/>
  <c r="F19" i="50"/>
  <c r="J18" i="50"/>
  <c r="H18" i="50"/>
  <c r="F18" i="50"/>
  <c r="J17" i="50"/>
  <c r="H17" i="50"/>
  <c r="F17" i="50"/>
  <c r="J16" i="50"/>
  <c r="H16" i="50"/>
  <c r="F16" i="50"/>
  <c r="J15" i="50"/>
  <c r="H15" i="50"/>
  <c r="F15" i="50"/>
  <c r="J14" i="50"/>
  <c r="H14" i="50"/>
  <c r="F14" i="50"/>
  <c r="J13" i="50"/>
  <c r="H13" i="50"/>
  <c r="F13" i="50"/>
  <c r="J12" i="50"/>
  <c r="H12" i="50"/>
  <c r="F12" i="50"/>
  <c r="J11" i="50"/>
  <c r="H11" i="50"/>
  <c r="F11" i="50"/>
  <c r="J10" i="50"/>
  <c r="H10" i="50"/>
  <c r="F10" i="50"/>
  <c r="J9" i="50"/>
  <c r="H9" i="50"/>
  <c r="F9" i="50"/>
  <c r="I7" i="50"/>
  <c r="I51" i="50" s="1"/>
  <c r="L52" i="50" s="1"/>
  <c r="G7" i="50"/>
  <c r="G73" i="50" s="1"/>
  <c r="L260" i="49"/>
  <c r="L259" i="49"/>
  <c r="L258" i="49"/>
  <c r="L257" i="49"/>
  <c r="L256" i="49"/>
  <c r="L255" i="49"/>
  <c r="K253" i="49"/>
  <c r="L234" i="49"/>
  <c r="L233" i="49"/>
  <c r="L232" i="49"/>
  <c r="L231" i="49"/>
  <c r="L230" i="49"/>
  <c r="L229" i="49"/>
  <c r="K227" i="49"/>
  <c r="L212" i="49"/>
  <c r="L211" i="49"/>
  <c r="L210" i="49"/>
  <c r="L209" i="49"/>
  <c r="L208" i="49"/>
  <c r="L207" i="49"/>
  <c r="K205" i="49"/>
  <c r="L190" i="49"/>
  <c r="L189" i="49"/>
  <c r="L188" i="49"/>
  <c r="L187" i="49"/>
  <c r="L186" i="49"/>
  <c r="L185" i="49"/>
  <c r="K183" i="49"/>
  <c r="L168" i="49"/>
  <c r="L167" i="49"/>
  <c r="L166" i="49"/>
  <c r="L165" i="49"/>
  <c r="L164" i="49"/>
  <c r="L163" i="49"/>
  <c r="K161" i="49"/>
  <c r="L146" i="49"/>
  <c r="L145" i="49"/>
  <c r="L144" i="49"/>
  <c r="L143" i="49"/>
  <c r="L142" i="49"/>
  <c r="L141" i="49"/>
  <c r="K139" i="49"/>
  <c r="L124" i="49"/>
  <c r="L123" i="49"/>
  <c r="L122" i="49"/>
  <c r="L121" i="49"/>
  <c r="L120" i="49"/>
  <c r="L119" i="49"/>
  <c r="K117" i="49"/>
  <c r="L102" i="49"/>
  <c r="L101" i="49"/>
  <c r="L100" i="49"/>
  <c r="L99" i="49"/>
  <c r="L98" i="49"/>
  <c r="L97" i="49"/>
  <c r="K95" i="49"/>
  <c r="L80" i="49"/>
  <c r="L79" i="49"/>
  <c r="L78" i="49"/>
  <c r="L77" i="49"/>
  <c r="L76" i="49"/>
  <c r="L75" i="49"/>
  <c r="K73" i="49"/>
  <c r="L58" i="49"/>
  <c r="L57" i="49"/>
  <c r="L56" i="49"/>
  <c r="L55" i="49"/>
  <c r="L54" i="49"/>
  <c r="L53" i="49"/>
  <c r="K51" i="49"/>
  <c r="L36" i="49"/>
  <c r="L35" i="49"/>
  <c r="L34" i="49"/>
  <c r="L33" i="49"/>
  <c r="L32" i="49"/>
  <c r="L31" i="49"/>
  <c r="K29" i="49"/>
  <c r="L14" i="49"/>
  <c r="L13" i="49"/>
  <c r="L12" i="49"/>
  <c r="L11" i="49"/>
  <c r="L10" i="49"/>
  <c r="L9" i="49"/>
  <c r="J267" i="49"/>
  <c r="H267" i="49"/>
  <c r="F267" i="49"/>
  <c r="J266" i="49"/>
  <c r="H266" i="49"/>
  <c r="F266" i="49"/>
  <c r="J265" i="49"/>
  <c r="H265" i="49"/>
  <c r="F265" i="49"/>
  <c r="J264" i="49"/>
  <c r="H264" i="49"/>
  <c r="F264" i="49"/>
  <c r="J263" i="49"/>
  <c r="H263" i="49"/>
  <c r="F263" i="49"/>
  <c r="J262" i="49"/>
  <c r="H262" i="49"/>
  <c r="F262" i="49"/>
  <c r="J261" i="49"/>
  <c r="H261" i="49"/>
  <c r="F261" i="49"/>
  <c r="J260" i="49"/>
  <c r="H260" i="49"/>
  <c r="F260" i="49"/>
  <c r="J259" i="49"/>
  <c r="H259" i="49"/>
  <c r="F259" i="49"/>
  <c r="J258" i="49"/>
  <c r="H258" i="49"/>
  <c r="F258" i="49"/>
  <c r="J257" i="49"/>
  <c r="H257" i="49"/>
  <c r="F257" i="49"/>
  <c r="J256" i="49"/>
  <c r="H256" i="49"/>
  <c r="F256" i="49"/>
  <c r="J255" i="49"/>
  <c r="H255" i="49"/>
  <c r="F255" i="49"/>
  <c r="B252" i="49"/>
  <c r="J241" i="49"/>
  <c r="H241" i="49"/>
  <c r="F241" i="49"/>
  <c r="J240" i="49"/>
  <c r="H240" i="49"/>
  <c r="F240" i="49"/>
  <c r="J239" i="49"/>
  <c r="H239" i="49"/>
  <c r="F239" i="49"/>
  <c r="J238" i="49"/>
  <c r="H238" i="49"/>
  <c r="F238" i="49"/>
  <c r="J237" i="49"/>
  <c r="H237" i="49"/>
  <c r="F237" i="49"/>
  <c r="J236" i="49"/>
  <c r="H236" i="49"/>
  <c r="F236" i="49"/>
  <c r="J235" i="49"/>
  <c r="H235" i="49"/>
  <c r="F235" i="49"/>
  <c r="J234" i="49"/>
  <c r="H234" i="49"/>
  <c r="F234" i="49"/>
  <c r="J233" i="49"/>
  <c r="H233" i="49"/>
  <c r="F233" i="49"/>
  <c r="J232" i="49"/>
  <c r="H232" i="49"/>
  <c r="F232" i="49"/>
  <c r="J231" i="49"/>
  <c r="H231" i="49"/>
  <c r="F231" i="49"/>
  <c r="J230" i="49"/>
  <c r="H230" i="49"/>
  <c r="F230" i="49"/>
  <c r="J229" i="49"/>
  <c r="H229" i="49"/>
  <c r="F229" i="49"/>
  <c r="B226" i="49"/>
  <c r="J219" i="49"/>
  <c r="H219" i="49"/>
  <c r="F219" i="49"/>
  <c r="J218" i="49"/>
  <c r="H218" i="49"/>
  <c r="F218" i="49"/>
  <c r="J217" i="49"/>
  <c r="H217" i="49"/>
  <c r="F217" i="49"/>
  <c r="J216" i="49"/>
  <c r="H216" i="49"/>
  <c r="F216" i="49"/>
  <c r="J215" i="49"/>
  <c r="H215" i="49"/>
  <c r="F215" i="49"/>
  <c r="J214" i="49"/>
  <c r="H214" i="49"/>
  <c r="F214" i="49"/>
  <c r="J213" i="49"/>
  <c r="H213" i="49"/>
  <c r="F213" i="49"/>
  <c r="J212" i="49"/>
  <c r="H212" i="49"/>
  <c r="F212" i="49"/>
  <c r="J211" i="49"/>
  <c r="H211" i="49"/>
  <c r="F211" i="49"/>
  <c r="J210" i="49"/>
  <c r="H210" i="49"/>
  <c r="F210" i="49"/>
  <c r="J209" i="49"/>
  <c r="H209" i="49"/>
  <c r="F209" i="49"/>
  <c r="J208" i="49"/>
  <c r="H208" i="49"/>
  <c r="F208" i="49"/>
  <c r="J207" i="49"/>
  <c r="H207" i="49"/>
  <c r="F207" i="49"/>
  <c r="B204" i="49"/>
  <c r="J197" i="49"/>
  <c r="H197" i="49"/>
  <c r="F197" i="49"/>
  <c r="J196" i="49"/>
  <c r="H196" i="49"/>
  <c r="F196" i="49"/>
  <c r="J195" i="49"/>
  <c r="H195" i="49"/>
  <c r="F195" i="49"/>
  <c r="J194" i="49"/>
  <c r="H194" i="49"/>
  <c r="F194" i="49"/>
  <c r="J193" i="49"/>
  <c r="H193" i="49"/>
  <c r="F193" i="49"/>
  <c r="J192" i="49"/>
  <c r="H192" i="49"/>
  <c r="F192" i="49"/>
  <c r="J191" i="49"/>
  <c r="H191" i="49"/>
  <c r="F191" i="49"/>
  <c r="J190" i="49"/>
  <c r="H190" i="49"/>
  <c r="F190" i="49"/>
  <c r="J189" i="49"/>
  <c r="H189" i="49"/>
  <c r="F189" i="49"/>
  <c r="J188" i="49"/>
  <c r="H188" i="49"/>
  <c r="F188" i="49"/>
  <c r="J187" i="49"/>
  <c r="H187" i="49"/>
  <c r="F187" i="49"/>
  <c r="J186" i="49"/>
  <c r="H186" i="49"/>
  <c r="F186" i="49"/>
  <c r="J185" i="49"/>
  <c r="H185" i="49"/>
  <c r="F185" i="49"/>
  <c r="B182" i="49"/>
  <c r="J175" i="49"/>
  <c r="H175" i="49"/>
  <c r="F175" i="49"/>
  <c r="J174" i="49"/>
  <c r="H174" i="49"/>
  <c r="F174" i="49"/>
  <c r="J173" i="49"/>
  <c r="H173" i="49"/>
  <c r="F173" i="49"/>
  <c r="J172" i="49"/>
  <c r="H172" i="49"/>
  <c r="F172" i="49"/>
  <c r="J171" i="49"/>
  <c r="H171" i="49"/>
  <c r="F171" i="49"/>
  <c r="J170" i="49"/>
  <c r="H170" i="49"/>
  <c r="F170" i="49"/>
  <c r="J169" i="49"/>
  <c r="H169" i="49"/>
  <c r="F169" i="49"/>
  <c r="J168" i="49"/>
  <c r="H168" i="49"/>
  <c r="F168" i="49"/>
  <c r="J167" i="49"/>
  <c r="H167" i="49"/>
  <c r="F167" i="49"/>
  <c r="J166" i="49"/>
  <c r="H166" i="49"/>
  <c r="F166" i="49"/>
  <c r="J165" i="49"/>
  <c r="H165" i="49"/>
  <c r="F165" i="49"/>
  <c r="J164" i="49"/>
  <c r="H164" i="49"/>
  <c r="F164" i="49"/>
  <c r="J163" i="49"/>
  <c r="H163" i="49"/>
  <c r="F163" i="49"/>
  <c r="B160" i="49"/>
  <c r="J153" i="49"/>
  <c r="H153" i="49"/>
  <c r="F153" i="49"/>
  <c r="J152" i="49"/>
  <c r="H152" i="49"/>
  <c r="F152" i="49"/>
  <c r="J151" i="49"/>
  <c r="H151" i="49"/>
  <c r="F151" i="49"/>
  <c r="J150" i="49"/>
  <c r="H150" i="49"/>
  <c r="F150" i="49"/>
  <c r="J149" i="49"/>
  <c r="H149" i="49"/>
  <c r="F149" i="49"/>
  <c r="J148" i="49"/>
  <c r="H148" i="49"/>
  <c r="F148" i="49"/>
  <c r="J147" i="49"/>
  <c r="H147" i="49"/>
  <c r="F147" i="49"/>
  <c r="J146" i="49"/>
  <c r="H146" i="49"/>
  <c r="F146" i="49"/>
  <c r="J145" i="49"/>
  <c r="H145" i="49"/>
  <c r="F145" i="49"/>
  <c r="J144" i="49"/>
  <c r="H144" i="49"/>
  <c r="F144" i="49"/>
  <c r="J143" i="49"/>
  <c r="H143" i="49"/>
  <c r="F143" i="49"/>
  <c r="J142" i="49"/>
  <c r="H142" i="49"/>
  <c r="F142" i="49"/>
  <c r="J141" i="49"/>
  <c r="H141" i="49"/>
  <c r="F141" i="49"/>
  <c r="B138" i="49"/>
  <c r="J131" i="49"/>
  <c r="H131" i="49"/>
  <c r="F131" i="49"/>
  <c r="J130" i="49"/>
  <c r="H130" i="49"/>
  <c r="F130" i="49"/>
  <c r="J129" i="49"/>
  <c r="H129" i="49"/>
  <c r="F129" i="49"/>
  <c r="J128" i="49"/>
  <c r="H128" i="49"/>
  <c r="F128" i="49"/>
  <c r="J127" i="49"/>
  <c r="H127" i="49"/>
  <c r="F127" i="49"/>
  <c r="J126" i="49"/>
  <c r="H126" i="49"/>
  <c r="F126" i="49"/>
  <c r="J125" i="49"/>
  <c r="H125" i="49"/>
  <c r="F125" i="49"/>
  <c r="J124" i="49"/>
  <c r="H124" i="49"/>
  <c r="F124" i="49"/>
  <c r="J123" i="49"/>
  <c r="H123" i="49"/>
  <c r="F123" i="49"/>
  <c r="J122" i="49"/>
  <c r="H122" i="49"/>
  <c r="F122" i="49"/>
  <c r="J121" i="49"/>
  <c r="H121" i="49"/>
  <c r="F121" i="49"/>
  <c r="J120" i="49"/>
  <c r="H120" i="49"/>
  <c r="F120" i="49"/>
  <c r="J119" i="49"/>
  <c r="H119" i="49"/>
  <c r="F119" i="49"/>
  <c r="B116" i="49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J102" i="49"/>
  <c r="H102" i="49"/>
  <c r="F102" i="49"/>
  <c r="J101" i="49"/>
  <c r="H101" i="49"/>
  <c r="F101" i="49"/>
  <c r="J100" i="49"/>
  <c r="H100" i="49"/>
  <c r="F100" i="49"/>
  <c r="J99" i="49"/>
  <c r="H99" i="49"/>
  <c r="F99" i="49"/>
  <c r="J98" i="49"/>
  <c r="H98" i="49"/>
  <c r="F98" i="49"/>
  <c r="J97" i="49"/>
  <c r="H97" i="49"/>
  <c r="F97" i="49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J80" i="49"/>
  <c r="H80" i="49"/>
  <c r="F80" i="49"/>
  <c r="J79" i="49"/>
  <c r="H79" i="49"/>
  <c r="F79" i="49"/>
  <c r="J78" i="49"/>
  <c r="H78" i="49"/>
  <c r="F78" i="49"/>
  <c r="J77" i="49"/>
  <c r="H77" i="49"/>
  <c r="F77" i="49"/>
  <c r="J76" i="49"/>
  <c r="H76" i="49"/>
  <c r="F76" i="49"/>
  <c r="J75" i="49"/>
  <c r="H75" i="49"/>
  <c r="F75" i="49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J58" i="49"/>
  <c r="H58" i="49"/>
  <c r="F58" i="49"/>
  <c r="J57" i="49"/>
  <c r="H57" i="49"/>
  <c r="F57" i="49"/>
  <c r="J56" i="49"/>
  <c r="H56" i="49"/>
  <c r="F56" i="49"/>
  <c r="J55" i="49"/>
  <c r="H55" i="49"/>
  <c r="F55" i="49"/>
  <c r="J54" i="49"/>
  <c r="H54" i="49"/>
  <c r="F54" i="49"/>
  <c r="J53" i="49"/>
  <c r="H53" i="49"/>
  <c r="F53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J36" i="49"/>
  <c r="H36" i="49"/>
  <c r="F36" i="49"/>
  <c r="J35" i="49"/>
  <c r="H35" i="49"/>
  <c r="F35" i="49"/>
  <c r="J34" i="49"/>
  <c r="H34" i="49"/>
  <c r="F34" i="49"/>
  <c r="J33" i="49"/>
  <c r="H33" i="49"/>
  <c r="F33" i="49"/>
  <c r="J32" i="49"/>
  <c r="H32" i="49"/>
  <c r="F32" i="49"/>
  <c r="J31" i="49"/>
  <c r="H31" i="49"/>
  <c r="F31" i="49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J14" i="49"/>
  <c r="H14" i="49"/>
  <c r="F14" i="49"/>
  <c r="J13" i="49"/>
  <c r="H13" i="49"/>
  <c r="F13" i="49"/>
  <c r="J12" i="49"/>
  <c r="H12" i="49"/>
  <c r="F12" i="49"/>
  <c r="J11" i="49"/>
  <c r="H11" i="49"/>
  <c r="F11" i="49"/>
  <c r="J10" i="49"/>
  <c r="H10" i="49"/>
  <c r="F10" i="49"/>
  <c r="J9" i="49"/>
  <c r="H9" i="49"/>
  <c r="F9" i="49"/>
  <c r="I7" i="49"/>
  <c r="I253" i="49" s="1"/>
  <c r="G7" i="49"/>
  <c r="G183" i="49" s="1"/>
  <c r="G29" i="50" l="1"/>
  <c r="L8" i="50"/>
  <c r="I29" i="50"/>
  <c r="L30" i="50" s="1"/>
  <c r="G51" i="50"/>
  <c r="E7" i="50"/>
  <c r="E29" i="50" s="1"/>
  <c r="J52" i="50"/>
  <c r="C7" i="50"/>
  <c r="H30" i="50"/>
  <c r="E73" i="50"/>
  <c r="I73" i="50"/>
  <c r="L74" i="50" s="1"/>
  <c r="F8" i="50"/>
  <c r="H8" i="50"/>
  <c r="J8" i="50"/>
  <c r="E51" i="50"/>
  <c r="J8" i="49"/>
  <c r="G29" i="49"/>
  <c r="G51" i="49"/>
  <c r="I51" i="49"/>
  <c r="G73" i="49"/>
  <c r="G95" i="49"/>
  <c r="I95" i="49"/>
  <c r="G117" i="49"/>
  <c r="I73" i="49"/>
  <c r="G139" i="49"/>
  <c r="I139" i="49"/>
  <c r="G161" i="49"/>
  <c r="I29" i="49"/>
  <c r="I161" i="49"/>
  <c r="I117" i="49"/>
  <c r="I183" i="49"/>
  <c r="G205" i="49"/>
  <c r="G227" i="49"/>
  <c r="I227" i="49"/>
  <c r="L8" i="49"/>
  <c r="E7" i="49"/>
  <c r="I205" i="49"/>
  <c r="G253" i="49"/>
  <c r="J30" i="50" l="1"/>
  <c r="J74" i="50"/>
  <c r="C29" i="50"/>
  <c r="D8" i="50"/>
  <c r="C51" i="50"/>
  <c r="D52" i="50" s="1"/>
  <c r="C73" i="50"/>
  <c r="D74" i="50" s="1"/>
  <c r="H74" i="50"/>
  <c r="H52" i="50"/>
  <c r="E227" i="49"/>
  <c r="E183" i="49"/>
  <c r="E139" i="49"/>
  <c r="H8" i="49"/>
  <c r="E95" i="49"/>
  <c r="E51" i="49"/>
  <c r="C7" i="49"/>
  <c r="F8" i="49" s="1"/>
  <c r="E253" i="49"/>
  <c r="E205" i="49"/>
  <c r="E161" i="49"/>
  <c r="E117" i="49"/>
  <c r="E73" i="49"/>
  <c r="E29" i="49"/>
  <c r="F74" i="50" l="1"/>
  <c r="F52" i="50"/>
  <c r="D30" i="50"/>
  <c r="F30" i="50"/>
  <c r="C227" i="49"/>
  <c r="D228" i="49" s="1"/>
  <c r="C183" i="49"/>
  <c r="D184" i="49" s="1"/>
  <c r="C139" i="49"/>
  <c r="D140" i="49" s="1"/>
  <c r="D8" i="49"/>
  <c r="C95" i="49"/>
  <c r="D96" i="49" s="1"/>
  <c r="C51" i="49"/>
  <c r="D52" i="49" s="1"/>
  <c r="C253" i="49"/>
  <c r="D254" i="49" s="1"/>
  <c r="C205" i="49"/>
  <c r="D206" i="49" s="1"/>
  <c r="C161" i="49"/>
  <c r="D162" i="49" s="1"/>
  <c r="C117" i="49"/>
  <c r="D118" i="49" s="1"/>
  <c r="C73" i="49"/>
  <c r="D74" i="49" s="1"/>
  <c r="C29" i="49"/>
  <c r="D30" i="49" s="1"/>
  <c r="B9" i="48" l="1"/>
  <c r="B9" i="47"/>
  <c r="B9" i="46"/>
  <c r="O135" i="45"/>
  <c r="N135" i="45"/>
  <c r="M135" i="45"/>
  <c r="I135" i="45"/>
  <c r="J5" i="45"/>
  <c r="I5" i="45"/>
  <c r="F5" i="45"/>
  <c r="K135" i="44"/>
  <c r="G135" i="44"/>
  <c r="T5" i="44"/>
  <c r="Q5" i="44"/>
  <c r="N5" i="44"/>
  <c r="F5" i="44"/>
  <c r="S5" i="44"/>
  <c r="M135" i="43"/>
  <c r="K135" i="43"/>
  <c r="H135" i="43"/>
  <c r="G135" i="43"/>
  <c r="N5" i="43"/>
  <c r="L5" i="43"/>
  <c r="I5" i="43"/>
  <c r="L133" i="42"/>
  <c r="K133" i="42"/>
  <c r="G133" i="42"/>
  <c r="I133" i="42"/>
  <c r="T5" i="42"/>
  <c r="Q5" i="42"/>
  <c r="P5" i="42"/>
  <c r="M5" i="42"/>
  <c r="N5" i="42"/>
  <c r="J5" i="42"/>
  <c r="F5" i="42"/>
  <c r="O133" i="41"/>
  <c r="L133" i="41"/>
  <c r="K133" i="41"/>
  <c r="R5" i="41"/>
  <c r="P5" i="41"/>
  <c r="T5" i="41"/>
  <c r="M5" i="41"/>
  <c r="L5" i="41"/>
  <c r="N5" i="41"/>
  <c r="I5" i="41"/>
  <c r="F5" i="41"/>
  <c r="O133" i="40"/>
  <c r="L133" i="40"/>
  <c r="N133" i="40"/>
  <c r="G133" i="40"/>
  <c r="T5" i="40"/>
  <c r="S5" i="40"/>
  <c r="R5" i="40"/>
  <c r="Q5" i="40"/>
  <c r="L5" i="40"/>
  <c r="N5" i="40"/>
  <c r="H5" i="40"/>
  <c r="J5" i="40"/>
  <c r="F5" i="40"/>
  <c r="I123" i="39"/>
  <c r="T5" i="39"/>
  <c r="S5" i="39"/>
  <c r="P5" i="39"/>
  <c r="R5" i="39"/>
  <c r="K5" i="39"/>
  <c r="O5" i="39"/>
  <c r="I5" i="39"/>
  <c r="H5" i="39"/>
  <c r="Q5" i="39"/>
  <c r="J5" i="37"/>
  <c r="B3" i="37"/>
  <c r="J5" i="36"/>
  <c r="B3" i="36"/>
  <c r="AL29" i="35"/>
  <c r="AK29" i="35"/>
  <c r="AB7" i="35"/>
  <c r="I95" i="33"/>
  <c r="L96" i="33" s="1"/>
  <c r="G95" i="33"/>
  <c r="E95" i="33" s="1"/>
  <c r="I73" i="33"/>
  <c r="G73" i="33"/>
  <c r="E73" i="33"/>
  <c r="C73" i="33" s="1"/>
  <c r="I29" i="33"/>
  <c r="G29" i="33"/>
  <c r="L8" i="33"/>
  <c r="I7" i="33"/>
  <c r="G7" i="33"/>
  <c r="I73" i="31"/>
  <c r="I51" i="31"/>
  <c r="G51" i="31"/>
  <c r="I271" i="30"/>
  <c r="B270" i="30"/>
  <c r="I249" i="30"/>
  <c r="G249" i="30"/>
  <c r="E249" i="30" s="1"/>
  <c r="F250" i="30" s="1"/>
  <c r="C249" i="30"/>
  <c r="D250" i="30" s="1"/>
  <c r="B248" i="30"/>
  <c r="I227" i="30"/>
  <c r="B226" i="30"/>
  <c r="I205" i="30"/>
  <c r="J206" i="30" s="1"/>
  <c r="G205" i="30"/>
  <c r="H206" i="30" s="1"/>
  <c r="E205" i="30"/>
  <c r="B204" i="30"/>
  <c r="L184" i="30"/>
  <c r="I183" i="30"/>
  <c r="B182" i="30"/>
  <c r="I161" i="30"/>
  <c r="B160" i="30"/>
  <c r="I139" i="30"/>
  <c r="G139" i="30" s="1"/>
  <c r="B138" i="30"/>
  <c r="I117" i="30"/>
  <c r="B116" i="30"/>
  <c r="I73" i="30"/>
  <c r="G73" i="30" s="1"/>
  <c r="E73" i="30"/>
  <c r="C73" i="30"/>
  <c r="D74" i="30" s="1"/>
  <c r="I51" i="30"/>
  <c r="G51" i="30" s="1"/>
  <c r="E51" i="30"/>
  <c r="C51" i="30"/>
  <c r="I29" i="30"/>
  <c r="G29" i="30" s="1"/>
  <c r="M6" i="28"/>
  <c r="B4" i="28"/>
  <c r="B3" i="27"/>
  <c r="B4" i="26"/>
  <c r="X7" i="22"/>
  <c r="V7" i="22"/>
  <c r="L7" i="22"/>
  <c r="K7" i="22"/>
  <c r="J7" i="22"/>
  <c r="B4" i="22"/>
  <c r="Q8" i="21"/>
  <c r="H8" i="21"/>
  <c r="B5" i="21"/>
  <c r="V7" i="19"/>
  <c r="U7" i="19"/>
  <c r="T7" i="19" s="1"/>
  <c r="J7" i="19"/>
  <c r="B4" i="19"/>
  <c r="I6" i="18"/>
  <c r="B3" i="18"/>
  <c r="V7" i="17"/>
  <c r="U7" i="17"/>
  <c r="K7" i="17"/>
  <c r="B4" i="17"/>
  <c r="I7" i="16"/>
  <c r="B4" i="16"/>
  <c r="B4" i="15"/>
  <c r="J9" i="14"/>
  <c r="I9" i="14"/>
  <c r="B6" i="14"/>
  <c r="W6" i="13"/>
  <c r="V6" i="13"/>
  <c r="B3" i="13"/>
  <c r="V5" i="12"/>
  <c r="L5" i="12"/>
  <c r="J5" i="12"/>
  <c r="B102" i="11"/>
  <c r="B101" i="11"/>
  <c r="B78" i="11"/>
  <c r="B55" i="11"/>
  <c r="B56" i="11" s="1"/>
  <c r="B33" i="11"/>
  <c r="B32" i="11"/>
  <c r="B9" i="11"/>
  <c r="L74" i="10"/>
  <c r="L52" i="10"/>
  <c r="I51" i="10"/>
  <c r="G51" i="10" s="1"/>
  <c r="H52" i="10" s="1"/>
  <c r="L30" i="10"/>
  <c r="I29" i="10"/>
  <c r="G29" i="10" s="1"/>
  <c r="L8" i="10"/>
  <c r="B270" i="8"/>
  <c r="B248" i="8"/>
  <c r="B226" i="8"/>
  <c r="K205" i="8"/>
  <c r="L206" i="8" s="1"/>
  <c r="B204" i="8"/>
  <c r="K183" i="8"/>
  <c r="L184" i="8" s="1"/>
  <c r="B182" i="8"/>
  <c r="B160" i="8"/>
  <c r="B138" i="8"/>
  <c r="B116" i="8"/>
  <c r="K95" i="8"/>
  <c r="L96" i="8" s="1"/>
  <c r="K51" i="8"/>
  <c r="S6" i="6"/>
  <c r="R6" i="6"/>
  <c r="Q6" i="6"/>
  <c r="B3" i="6"/>
  <c r="M6" i="5"/>
  <c r="L6" i="5"/>
  <c r="K6" i="5"/>
  <c r="I6" i="5"/>
  <c r="B3" i="5"/>
  <c r="L79" i="3"/>
  <c r="K79" i="3"/>
  <c r="J79" i="3"/>
  <c r="K6" i="3"/>
  <c r="K58" i="2"/>
  <c r="L31" i="2"/>
  <c r="K31" i="2"/>
  <c r="B39" i="1"/>
  <c r="B38" i="1"/>
  <c r="B37" i="1"/>
  <c r="M2" i="1"/>
  <c r="J52" i="10" l="1"/>
  <c r="F42" i="2"/>
  <c r="K8" i="6"/>
  <c r="M48" i="5"/>
  <c r="L48" i="5"/>
  <c r="J48" i="5"/>
  <c r="L12" i="2"/>
  <c r="E123" i="3"/>
  <c r="J39" i="2"/>
  <c r="K39" i="2"/>
  <c r="K23" i="2"/>
  <c r="J23" i="2"/>
  <c r="K49" i="3"/>
  <c r="J49" i="3"/>
  <c r="F113" i="3"/>
  <c r="F118" i="3"/>
  <c r="F123" i="3"/>
  <c r="J140" i="3"/>
  <c r="L140" i="3"/>
  <c r="K140" i="3"/>
  <c r="H190" i="3"/>
  <c r="J30" i="5"/>
  <c r="L30" i="5"/>
  <c r="M30" i="5"/>
  <c r="J50" i="5"/>
  <c r="M50" i="5"/>
  <c r="L50" i="5"/>
  <c r="H21" i="8"/>
  <c r="J49" i="2"/>
  <c r="K49" i="2"/>
  <c r="G113" i="3"/>
  <c r="G118" i="3"/>
  <c r="G123" i="3"/>
  <c r="J143" i="3"/>
  <c r="L143" i="3"/>
  <c r="K143" i="3"/>
  <c r="J10" i="5"/>
  <c r="I10" i="5"/>
  <c r="M10" i="5"/>
  <c r="L10" i="5"/>
  <c r="K10" i="5"/>
  <c r="I45" i="5"/>
  <c r="K45" i="5"/>
  <c r="L10" i="2"/>
  <c r="K10" i="2"/>
  <c r="J10" i="2"/>
  <c r="M14" i="5"/>
  <c r="L14" i="5"/>
  <c r="K14" i="5"/>
  <c r="I14" i="5"/>
  <c r="J14" i="5"/>
  <c r="S17" i="6"/>
  <c r="R17" i="6"/>
  <c r="Q17" i="6"/>
  <c r="J21" i="6"/>
  <c r="I21" i="6"/>
  <c r="H31" i="8"/>
  <c r="L15" i="2"/>
  <c r="K15" i="2"/>
  <c r="J15" i="2"/>
  <c r="K66" i="3"/>
  <c r="J66" i="3"/>
  <c r="L92" i="3"/>
  <c r="K92" i="3"/>
  <c r="J92" i="3"/>
  <c r="E121" i="3"/>
  <c r="L31" i="8"/>
  <c r="F116" i="3"/>
  <c r="F121" i="3"/>
  <c r="L35" i="5"/>
  <c r="K35" i="5"/>
  <c r="J35" i="5"/>
  <c r="I35" i="5"/>
  <c r="M35" i="5"/>
  <c r="H118" i="3"/>
  <c r="G116" i="3"/>
  <c r="G121" i="3"/>
  <c r="L138" i="3"/>
  <c r="K138" i="3"/>
  <c r="J138" i="3"/>
  <c r="E191" i="3"/>
  <c r="E194" i="3"/>
  <c r="M9" i="5"/>
  <c r="L9" i="5"/>
  <c r="K9" i="5"/>
  <c r="J9" i="5"/>
  <c r="I9" i="5"/>
  <c r="M26" i="5"/>
  <c r="K26" i="5"/>
  <c r="I26" i="5"/>
  <c r="J46" i="6"/>
  <c r="I46" i="6"/>
  <c r="K34" i="6"/>
  <c r="J8" i="2"/>
  <c r="K8" i="2"/>
  <c r="J13" i="2"/>
  <c r="L13" i="2"/>
  <c r="K13" i="2"/>
  <c r="L32" i="2"/>
  <c r="J32" i="2"/>
  <c r="K32" i="2"/>
  <c r="L37" i="2"/>
  <c r="K37" i="2"/>
  <c r="J37" i="2"/>
  <c r="E43" i="2"/>
  <c r="H116" i="3"/>
  <c r="F188" i="3"/>
  <c r="F191" i="3"/>
  <c r="S29" i="6"/>
  <c r="R29" i="6"/>
  <c r="Q29" i="6"/>
  <c r="H10" i="8"/>
  <c r="J34" i="8"/>
  <c r="S33" i="6"/>
  <c r="I118" i="3"/>
  <c r="L107" i="3"/>
  <c r="K107" i="3"/>
  <c r="J107" i="3"/>
  <c r="L135" i="3"/>
  <c r="K135" i="3"/>
  <c r="J135" i="3"/>
  <c r="K21" i="2"/>
  <c r="J21" i="2"/>
  <c r="L85" i="3"/>
  <c r="K85" i="3"/>
  <c r="J85" i="3"/>
  <c r="I116" i="3"/>
  <c r="L105" i="3"/>
  <c r="K105" i="3"/>
  <c r="J105" i="3"/>
  <c r="M13" i="5"/>
  <c r="L13" i="5"/>
  <c r="K13" i="5"/>
  <c r="J13" i="5"/>
  <c r="I13" i="5"/>
  <c r="K29" i="5"/>
  <c r="M29" i="5"/>
  <c r="L29" i="5"/>
  <c r="J29" i="5"/>
  <c r="I29" i="5"/>
  <c r="L34" i="8"/>
  <c r="H113" i="3"/>
  <c r="L82" i="3"/>
  <c r="K82" i="3"/>
  <c r="J82" i="3"/>
  <c r="K50" i="2"/>
  <c r="J50" i="2"/>
  <c r="F114" i="3"/>
  <c r="L49" i="5"/>
  <c r="M49" i="5"/>
  <c r="J49" i="5"/>
  <c r="S15" i="6"/>
  <c r="R15" i="6"/>
  <c r="Q15" i="6"/>
  <c r="L10" i="8"/>
  <c r="L80" i="3"/>
  <c r="K80" i="3"/>
  <c r="J80" i="3"/>
  <c r="L100" i="3"/>
  <c r="K100" i="3"/>
  <c r="J100" i="3"/>
  <c r="G114" i="3"/>
  <c r="L144" i="3"/>
  <c r="M8" i="5"/>
  <c r="L8" i="5"/>
  <c r="K8" i="5"/>
  <c r="J8" i="5"/>
  <c r="I8" i="5"/>
  <c r="K44" i="5"/>
  <c r="L44" i="5"/>
  <c r="J44" i="5"/>
  <c r="I44" i="5"/>
  <c r="J26" i="6"/>
  <c r="I26" i="6"/>
  <c r="J12" i="8"/>
  <c r="L87" i="3"/>
  <c r="K87" i="3"/>
  <c r="J87" i="3"/>
  <c r="I113" i="3"/>
  <c r="L102" i="3"/>
  <c r="K102" i="3"/>
  <c r="J102" i="3"/>
  <c r="L35" i="2"/>
  <c r="I43" i="2"/>
  <c r="L16" i="5"/>
  <c r="K16" i="5"/>
  <c r="J16" i="5"/>
  <c r="I16" i="5"/>
  <c r="M16" i="5"/>
  <c r="J7" i="6"/>
  <c r="I7" i="6"/>
  <c r="K7" i="6"/>
  <c r="S26" i="6"/>
  <c r="R30" i="6"/>
  <c r="Q30" i="6"/>
  <c r="S30" i="6"/>
  <c r="L90" i="3"/>
  <c r="K90" i="3"/>
  <c r="J90" i="3"/>
  <c r="L83" i="3"/>
  <c r="K83" i="3"/>
  <c r="J83" i="3"/>
  <c r="L88" i="3"/>
  <c r="L93" i="3"/>
  <c r="L98" i="3"/>
  <c r="I114" i="3"/>
  <c r="L103" i="3"/>
  <c r="L108" i="3"/>
  <c r="I119" i="3"/>
  <c r="L136" i="3"/>
  <c r="M25" i="5"/>
  <c r="K25" i="5"/>
  <c r="I25" i="5"/>
  <c r="M34" i="5"/>
  <c r="L34" i="5"/>
  <c r="K34" i="5"/>
  <c r="J34" i="5"/>
  <c r="I34" i="5"/>
  <c r="S22" i="6"/>
  <c r="R22" i="6"/>
  <c r="Q22" i="6"/>
  <c r="L95" i="3"/>
  <c r="K95" i="3"/>
  <c r="J95" i="3"/>
  <c r="G194" i="3"/>
  <c r="L11" i="2"/>
  <c r="M12" i="5"/>
  <c r="L12" i="5"/>
  <c r="K12" i="5"/>
  <c r="J12" i="5"/>
  <c r="I12" i="5"/>
  <c r="L14" i="8"/>
  <c r="H40" i="8"/>
  <c r="U18" i="5"/>
  <c r="S18" i="5"/>
  <c r="L139" i="3"/>
  <c r="M7" i="5"/>
  <c r="K7" i="5"/>
  <c r="I7" i="5"/>
  <c r="S10" i="6"/>
  <c r="R10" i="6"/>
  <c r="Q10" i="6"/>
  <c r="S42" i="6"/>
  <c r="R42" i="6"/>
  <c r="Q42" i="6"/>
  <c r="R49" i="6"/>
  <c r="Q49" i="6"/>
  <c r="J34" i="2"/>
  <c r="L34" i="2"/>
  <c r="K34" i="2"/>
  <c r="L81" i="3"/>
  <c r="L86" i="3"/>
  <c r="L91" i="3"/>
  <c r="L96" i="3"/>
  <c r="L101" i="3"/>
  <c r="L106" i="3"/>
  <c r="L111" i="3"/>
  <c r="L142" i="3"/>
  <c r="R50" i="6"/>
  <c r="Q50" i="6"/>
  <c r="L51" i="2"/>
  <c r="K51" i="2"/>
  <c r="J51" i="2"/>
  <c r="M15" i="5"/>
  <c r="L15" i="5"/>
  <c r="K15" i="5"/>
  <c r="J15" i="5"/>
  <c r="I15" i="5"/>
  <c r="K71" i="3"/>
  <c r="J71" i="3"/>
  <c r="L97" i="3"/>
  <c r="K97" i="3"/>
  <c r="J97" i="3"/>
  <c r="L112" i="3"/>
  <c r="K112" i="3"/>
  <c r="J112" i="3"/>
  <c r="I123" i="3"/>
  <c r="K58" i="3"/>
  <c r="J58" i="3"/>
  <c r="E116" i="3"/>
  <c r="L23" i="5"/>
  <c r="J23" i="5"/>
  <c r="L141" i="3"/>
  <c r="K141" i="3"/>
  <c r="J141" i="3"/>
  <c r="L36" i="2"/>
  <c r="F196" i="3"/>
  <c r="H123" i="3"/>
  <c r="L110" i="3"/>
  <c r="K110" i="3"/>
  <c r="J110" i="3"/>
  <c r="I121" i="3"/>
  <c r="E42" i="2"/>
  <c r="L145" i="3"/>
  <c r="R46" i="6"/>
  <c r="Q46" i="6"/>
  <c r="L11" i="8"/>
  <c r="H16" i="8"/>
  <c r="J35" i="8"/>
  <c r="M18" i="9"/>
  <c r="S12" i="6"/>
  <c r="R12" i="6"/>
  <c r="Q12" i="6"/>
  <c r="S19" i="6"/>
  <c r="R19" i="6"/>
  <c r="Q19" i="6"/>
  <c r="S39" i="6"/>
  <c r="R39" i="6"/>
  <c r="Q39" i="6"/>
  <c r="R52" i="6"/>
  <c r="Q52" i="6"/>
  <c r="L35" i="8"/>
  <c r="O19" i="9"/>
  <c r="S32" i="6"/>
  <c r="R32" i="6"/>
  <c r="Q32" i="6"/>
  <c r="L9" i="8"/>
  <c r="J16" i="8"/>
  <c r="J19" i="8"/>
  <c r="M10" i="9"/>
  <c r="Q19" i="9"/>
  <c r="S25" i="6"/>
  <c r="Q25" i="6"/>
  <c r="R25" i="6"/>
  <c r="R45" i="6"/>
  <c r="Q45" i="6"/>
  <c r="H33" i="8"/>
  <c r="H42" i="8"/>
  <c r="O11" i="9"/>
  <c r="Q11" i="6"/>
  <c r="S11" i="6"/>
  <c r="R11" i="6"/>
  <c r="S18" i="6"/>
  <c r="R18" i="6"/>
  <c r="Q18" i="6"/>
  <c r="S38" i="6"/>
  <c r="R38" i="6"/>
  <c r="Q38" i="6"/>
  <c r="H14" i="8"/>
  <c r="H39" i="8"/>
  <c r="Q11" i="9"/>
  <c r="E21" i="9"/>
  <c r="L77" i="10"/>
  <c r="Q31" i="6"/>
  <c r="S31" i="6"/>
  <c r="R31" i="6"/>
  <c r="R51" i="6"/>
  <c r="Q51" i="6"/>
  <c r="H20" i="8"/>
  <c r="J33" i="8"/>
  <c r="J42" i="8"/>
  <c r="G21" i="9"/>
  <c r="S24" i="6"/>
  <c r="R24" i="6"/>
  <c r="Q24" i="6"/>
  <c r="Q44" i="6"/>
  <c r="R44" i="6"/>
  <c r="H12" i="8"/>
  <c r="J14" i="8"/>
  <c r="L33" i="8"/>
  <c r="J36" i="8"/>
  <c r="J39" i="8"/>
  <c r="E13" i="9"/>
  <c r="S37" i="6"/>
  <c r="R37" i="6"/>
  <c r="Q37" i="6"/>
  <c r="H17" i="8"/>
  <c r="L36" i="8"/>
  <c r="G13" i="9"/>
  <c r="U7" i="12"/>
  <c r="Q16" i="6"/>
  <c r="S16" i="6"/>
  <c r="R16" i="6"/>
  <c r="Q23" i="6"/>
  <c r="S23" i="6"/>
  <c r="R23" i="6"/>
  <c r="H43" i="8"/>
  <c r="S9" i="6"/>
  <c r="R9" i="6"/>
  <c r="Q9" i="6"/>
  <c r="S36" i="6"/>
  <c r="R36" i="6"/>
  <c r="Q36" i="6"/>
  <c r="J10" i="8"/>
  <c r="L12" i="8"/>
  <c r="J31" i="8"/>
  <c r="M14" i="9"/>
  <c r="O15" i="9"/>
  <c r="S8" i="6"/>
  <c r="R8" i="6"/>
  <c r="Q8" i="6"/>
  <c r="S35" i="6"/>
  <c r="R35" i="6"/>
  <c r="Q35" i="6"/>
  <c r="H15" i="8"/>
  <c r="H18" i="8"/>
  <c r="H37" i="8"/>
  <c r="Q15" i="9"/>
  <c r="L58" i="10"/>
  <c r="S28" i="6"/>
  <c r="R28" i="6"/>
  <c r="Q28" i="6"/>
  <c r="J21" i="8"/>
  <c r="U8" i="12"/>
  <c r="H13" i="8"/>
  <c r="J18" i="8"/>
  <c r="J37" i="8"/>
  <c r="E17" i="9"/>
  <c r="D31" i="11"/>
  <c r="S7" i="6"/>
  <c r="R7" i="6"/>
  <c r="Q7" i="6"/>
  <c r="S34" i="6"/>
  <c r="J32" i="8"/>
  <c r="H41" i="8"/>
  <c r="G17" i="9"/>
  <c r="R27" i="6"/>
  <c r="Q27" i="6"/>
  <c r="S27" i="6"/>
  <c r="R47" i="6"/>
  <c r="Q47" i="6"/>
  <c r="H11" i="8"/>
  <c r="L32" i="8"/>
  <c r="J41" i="8"/>
  <c r="E9" i="9"/>
  <c r="W12" i="13"/>
  <c r="L13" i="8"/>
  <c r="H35" i="8"/>
  <c r="G9" i="9"/>
  <c r="H9" i="8"/>
  <c r="H38" i="8"/>
  <c r="K40" i="13"/>
  <c r="K10" i="9"/>
  <c r="K14" i="9"/>
  <c r="K18" i="9"/>
  <c r="I9" i="9"/>
  <c r="I13" i="9"/>
  <c r="I17" i="9"/>
  <c r="I21" i="9"/>
  <c r="O10" i="9"/>
  <c r="E12" i="9"/>
  <c r="O14" i="9"/>
  <c r="E16" i="9"/>
  <c r="O18" i="9"/>
  <c r="E20" i="9"/>
  <c r="J42" i="10"/>
  <c r="L53" i="10"/>
  <c r="K9" i="9"/>
  <c r="K13" i="9"/>
  <c r="K17" i="9"/>
  <c r="K21" i="9"/>
  <c r="U11" i="12"/>
  <c r="Q10" i="9"/>
  <c r="G12" i="9"/>
  <c r="Q14" i="9"/>
  <c r="G16" i="9"/>
  <c r="Q18" i="9"/>
  <c r="G20" i="9"/>
  <c r="L56" i="10"/>
  <c r="U6" i="12"/>
  <c r="M9" i="9"/>
  <c r="M13" i="9"/>
  <c r="M17" i="9"/>
  <c r="L75" i="10"/>
  <c r="I12" i="12"/>
  <c r="J12" i="12"/>
  <c r="W16" i="13"/>
  <c r="K64" i="13"/>
  <c r="K148" i="13"/>
  <c r="H19" i="8"/>
  <c r="I12" i="9"/>
  <c r="I16" i="9"/>
  <c r="I20" i="9"/>
  <c r="O9" i="9"/>
  <c r="E11" i="9"/>
  <c r="O13" i="9"/>
  <c r="E15" i="9"/>
  <c r="O17" i="9"/>
  <c r="E19" i="9"/>
  <c r="L33" i="10"/>
  <c r="W13" i="13"/>
  <c r="K12" i="9"/>
  <c r="K16" i="9"/>
  <c r="K20" i="9"/>
  <c r="L57" i="10"/>
  <c r="U9" i="12"/>
  <c r="J40" i="8"/>
  <c r="Q9" i="9"/>
  <c r="G11" i="9"/>
  <c r="Q13" i="9"/>
  <c r="G15" i="9"/>
  <c r="Q17" i="9"/>
  <c r="G19" i="9"/>
  <c r="L79" i="10"/>
  <c r="J52" i="12"/>
  <c r="I52" i="12"/>
  <c r="I90" i="14"/>
  <c r="J90" i="14"/>
  <c r="M12" i="9"/>
  <c r="M16" i="9"/>
  <c r="M20" i="9"/>
  <c r="K81" i="13"/>
  <c r="I11" i="9"/>
  <c r="I15" i="9"/>
  <c r="I19" i="9"/>
  <c r="L31" i="10"/>
  <c r="L54" i="10"/>
  <c r="K8" i="13"/>
  <c r="J17" i="8"/>
  <c r="E10" i="9"/>
  <c r="O12" i="9"/>
  <c r="E14" i="9"/>
  <c r="O16" i="9"/>
  <c r="E18" i="9"/>
  <c r="O20" i="9"/>
  <c r="H32" i="8"/>
  <c r="H34" i="8"/>
  <c r="H36" i="8"/>
  <c r="J38" i="8"/>
  <c r="J43" i="8"/>
  <c r="K11" i="9"/>
  <c r="K15" i="9"/>
  <c r="K19" i="9"/>
  <c r="G10" i="9"/>
  <c r="Q12" i="9"/>
  <c r="G14" i="9"/>
  <c r="Q16" i="9"/>
  <c r="G18" i="9"/>
  <c r="Q20" i="9"/>
  <c r="M11" i="9"/>
  <c r="M15" i="9"/>
  <c r="M19" i="9"/>
  <c r="L55" i="10"/>
  <c r="J9" i="8"/>
  <c r="J11" i="8"/>
  <c r="J13" i="8"/>
  <c r="J15" i="8"/>
  <c r="J20" i="8"/>
  <c r="I10" i="9"/>
  <c r="I14" i="9"/>
  <c r="I18" i="9"/>
  <c r="K38" i="13"/>
  <c r="U18" i="13"/>
  <c r="W18" i="13"/>
  <c r="V18" i="13"/>
  <c r="J45" i="14"/>
  <c r="I45" i="14"/>
  <c r="J72" i="14"/>
  <c r="I72" i="14"/>
  <c r="Y12" i="15"/>
  <c r="I47" i="14"/>
  <c r="J47" i="14"/>
  <c r="I74" i="14"/>
  <c r="J74" i="14"/>
  <c r="M34" i="15"/>
  <c r="U11" i="13"/>
  <c r="W11" i="13"/>
  <c r="V11" i="13"/>
  <c r="T20" i="14"/>
  <c r="J22" i="14"/>
  <c r="I22" i="14"/>
  <c r="I117" i="14"/>
  <c r="J117" i="14"/>
  <c r="I144" i="14"/>
  <c r="J144" i="14"/>
  <c r="T15" i="14"/>
  <c r="W10" i="13"/>
  <c r="V10" i="13"/>
  <c r="U10" i="13"/>
  <c r="J34" i="14"/>
  <c r="I34" i="14"/>
  <c r="J61" i="14"/>
  <c r="I61" i="14"/>
  <c r="W15" i="13"/>
  <c r="I36" i="14"/>
  <c r="J36" i="14"/>
  <c r="I63" i="14"/>
  <c r="J63" i="14"/>
  <c r="I96" i="14"/>
  <c r="J96" i="14"/>
  <c r="M121" i="15"/>
  <c r="K121" i="15"/>
  <c r="I121" i="15"/>
  <c r="W9" i="13"/>
  <c r="V9" i="13"/>
  <c r="U9" i="13"/>
  <c r="I123" i="14"/>
  <c r="J123" i="14"/>
  <c r="J27" i="16"/>
  <c r="I27" i="16"/>
  <c r="D100" i="11"/>
  <c r="L35" i="10"/>
  <c r="W8" i="13"/>
  <c r="V8" i="13"/>
  <c r="U8" i="13"/>
  <c r="T11" i="14"/>
  <c r="J50" i="14"/>
  <c r="I50" i="14"/>
  <c r="D107" i="14"/>
  <c r="I26" i="14"/>
  <c r="J26" i="14"/>
  <c r="I53" i="14"/>
  <c r="J53" i="14"/>
  <c r="F107" i="14"/>
  <c r="J18" i="14"/>
  <c r="I18" i="14"/>
  <c r="I101" i="14"/>
  <c r="J101" i="14"/>
  <c r="I128" i="14"/>
  <c r="J128" i="14"/>
  <c r="H163" i="14"/>
  <c r="I155" i="14"/>
  <c r="J155" i="14"/>
  <c r="W14" i="13"/>
  <c r="Y18" i="15"/>
  <c r="K153" i="13"/>
  <c r="J40" i="14"/>
  <c r="I40" i="14"/>
  <c r="J67" i="14"/>
  <c r="I67" i="14"/>
  <c r="M109" i="15"/>
  <c r="D37" i="14"/>
  <c r="I42" i="14"/>
  <c r="J42" i="14"/>
  <c r="I69" i="14"/>
  <c r="J69" i="14"/>
  <c r="H93" i="14"/>
  <c r="I85" i="14"/>
  <c r="J85" i="14"/>
  <c r="M21" i="9"/>
  <c r="J13" i="14"/>
  <c r="I13" i="14"/>
  <c r="F37" i="14"/>
  <c r="I106" i="14"/>
  <c r="J106" i="14"/>
  <c r="I133" i="14"/>
  <c r="J133" i="14"/>
  <c r="I160" i="14"/>
  <c r="J160" i="14"/>
  <c r="M58" i="15"/>
  <c r="K58" i="15"/>
  <c r="I58" i="15"/>
  <c r="A11" i="12"/>
  <c r="G37" i="14"/>
  <c r="M24" i="15"/>
  <c r="M123" i="15"/>
  <c r="O21" i="9"/>
  <c r="A12" i="12"/>
  <c r="J14" i="14"/>
  <c r="I14" i="14"/>
  <c r="T19" i="14"/>
  <c r="H37" i="14"/>
  <c r="J29" i="14"/>
  <c r="I29" i="14"/>
  <c r="D51" i="14"/>
  <c r="J56" i="14"/>
  <c r="I56" i="14"/>
  <c r="A15" i="12"/>
  <c r="I31" i="14"/>
  <c r="J31" i="14"/>
  <c r="I58" i="14"/>
  <c r="J58" i="14"/>
  <c r="I112" i="14"/>
  <c r="J112" i="14"/>
  <c r="I139" i="14"/>
  <c r="J139" i="14"/>
  <c r="E37" i="14"/>
  <c r="E107" i="14"/>
  <c r="M27" i="15"/>
  <c r="K27" i="15"/>
  <c r="I27" i="15"/>
  <c r="M46" i="15"/>
  <c r="K46" i="15"/>
  <c r="I46" i="15"/>
  <c r="G107" i="14"/>
  <c r="M15" i="15"/>
  <c r="K15" i="15"/>
  <c r="I15" i="15"/>
  <c r="Y17" i="15"/>
  <c r="M20" i="15"/>
  <c r="K20" i="15"/>
  <c r="I20" i="15"/>
  <c r="M150" i="15"/>
  <c r="V18" i="16"/>
  <c r="U18" i="16"/>
  <c r="J77" i="14"/>
  <c r="I77" i="14"/>
  <c r="J83" i="14"/>
  <c r="I83" i="14"/>
  <c r="J88" i="14"/>
  <c r="I88" i="14"/>
  <c r="H107" i="14"/>
  <c r="J99" i="14"/>
  <c r="I99" i="14"/>
  <c r="J104" i="14"/>
  <c r="I104" i="14"/>
  <c r="J110" i="14"/>
  <c r="I110" i="14"/>
  <c r="D121" i="14"/>
  <c r="J115" i="14"/>
  <c r="I115" i="14"/>
  <c r="J120" i="14"/>
  <c r="I120" i="14"/>
  <c r="J126" i="14"/>
  <c r="I126" i="14"/>
  <c r="J131" i="14"/>
  <c r="I131" i="14"/>
  <c r="J137" i="14"/>
  <c r="I137" i="14"/>
  <c r="J142" i="14"/>
  <c r="I142" i="14"/>
  <c r="J147" i="14"/>
  <c r="I147" i="14"/>
  <c r="J153" i="14"/>
  <c r="I153" i="14"/>
  <c r="J158" i="14"/>
  <c r="I158" i="14"/>
  <c r="M39" i="15"/>
  <c r="L39" i="15"/>
  <c r="K39" i="15"/>
  <c r="J39" i="15"/>
  <c r="I39" i="15"/>
  <c r="M89" i="15"/>
  <c r="K89" i="15"/>
  <c r="I89" i="15"/>
  <c r="M132" i="15"/>
  <c r="K132" i="15"/>
  <c r="I132" i="15"/>
  <c r="E51" i="14"/>
  <c r="E121" i="14"/>
  <c r="J127" i="17"/>
  <c r="I127" i="17"/>
  <c r="F51" i="14"/>
  <c r="F121" i="14"/>
  <c r="Y9" i="15"/>
  <c r="Y10" i="15"/>
  <c r="J14" i="16"/>
  <c r="I14" i="16"/>
  <c r="J17" i="14"/>
  <c r="I17" i="14"/>
  <c r="J21" i="14"/>
  <c r="I21" i="14"/>
  <c r="G51" i="14"/>
  <c r="G121" i="14"/>
  <c r="M14" i="15"/>
  <c r="L14" i="15"/>
  <c r="K14" i="15"/>
  <c r="J14" i="15"/>
  <c r="I14" i="15"/>
  <c r="Y16" i="15"/>
  <c r="M19" i="15"/>
  <c r="L19" i="15"/>
  <c r="K19" i="15"/>
  <c r="J19" i="15"/>
  <c r="I19" i="15"/>
  <c r="M25" i="15"/>
  <c r="L25" i="15"/>
  <c r="K25" i="15"/>
  <c r="J25" i="15"/>
  <c r="I25" i="15"/>
  <c r="M47" i="15"/>
  <c r="M85" i="15"/>
  <c r="I139" i="16"/>
  <c r="J139" i="16"/>
  <c r="J27" i="14"/>
  <c r="I27" i="14"/>
  <c r="J32" i="14"/>
  <c r="I32" i="14"/>
  <c r="H51" i="14"/>
  <c r="J43" i="14"/>
  <c r="I43" i="14"/>
  <c r="J48" i="14"/>
  <c r="I48" i="14"/>
  <c r="J54" i="14"/>
  <c r="I54" i="14"/>
  <c r="D65" i="14"/>
  <c r="J59" i="14"/>
  <c r="I59" i="14"/>
  <c r="J64" i="14"/>
  <c r="I64" i="14"/>
  <c r="J70" i="14"/>
  <c r="I70" i="14"/>
  <c r="J75" i="14"/>
  <c r="I75" i="14"/>
  <c r="J81" i="14"/>
  <c r="I81" i="14"/>
  <c r="J86" i="14"/>
  <c r="I86" i="14"/>
  <c r="J91" i="14"/>
  <c r="I91" i="14"/>
  <c r="J97" i="14"/>
  <c r="I97" i="14"/>
  <c r="J102" i="14"/>
  <c r="I102" i="14"/>
  <c r="H121" i="14"/>
  <c r="J113" i="14"/>
  <c r="I113" i="14"/>
  <c r="J118" i="14"/>
  <c r="I118" i="14"/>
  <c r="J124" i="14"/>
  <c r="I124" i="14"/>
  <c r="D135" i="14"/>
  <c r="J129" i="14"/>
  <c r="I129" i="14"/>
  <c r="J134" i="14"/>
  <c r="I134" i="14"/>
  <c r="J140" i="14"/>
  <c r="I140" i="14"/>
  <c r="J145" i="14"/>
  <c r="I145" i="14"/>
  <c r="J151" i="14"/>
  <c r="I151" i="14"/>
  <c r="J156" i="14"/>
  <c r="I156" i="14"/>
  <c r="J161" i="14"/>
  <c r="I161" i="14"/>
  <c r="E65" i="14"/>
  <c r="E135" i="14"/>
  <c r="F65" i="14"/>
  <c r="F135" i="14"/>
  <c r="M56" i="15"/>
  <c r="M80" i="15"/>
  <c r="J60" i="16"/>
  <c r="I60" i="16"/>
  <c r="J142" i="16"/>
  <c r="I142" i="16"/>
  <c r="J41" i="17"/>
  <c r="I41" i="17"/>
  <c r="G65" i="14"/>
  <c r="G135" i="14"/>
  <c r="M13" i="15"/>
  <c r="L13" i="15"/>
  <c r="K13" i="15"/>
  <c r="J13" i="15"/>
  <c r="I13" i="15"/>
  <c r="M18" i="15"/>
  <c r="L18" i="15"/>
  <c r="K18" i="15"/>
  <c r="J18" i="15"/>
  <c r="I18" i="15"/>
  <c r="J12" i="14"/>
  <c r="I12" i="14"/>
  <c r="J16" i="14"/>
  <c r="I16" i="14"/>
  <c r="J20" i="14"/>
  <c r="I20" i="14"/>
  <c r="J25" i="14"/>
  <c r="I25" i="14"/>
  <c r="J30" i="14"/>
  <c r="I30" i="14"/>
  <c r="J35" i="14"/>
  <c r="I35" i="14"/>
  <c r="J41" i="14"/>
  <c r="I41" i="14"/>
  <c r="J46" i="14"/>
  <c r="I46" i="14"/>
  <c r="H65" i="14"/>
  <c r="J57" i="14"/>
  <c r="I57" i="14"/>
  <c r="J62" i="14"/>
  <c r="I62" i="14"/>
  <c r="J68" i="14"/>
  <c r="I68" i="14"/>
  <c r="D79" i="14"/>
  <c r="J73" i="14"/>
  <c r="I73" i="14"/>
  <c r="J78" i="14"/>
  <c r="I78" i="14"/>
  <c r="J84" i="14"/>
  <c r="I84" i="14"/>
  <c r="J89" i="14"/>
  <c r="I89" i="14"/>
  <c r="J95" i="14"/>
  <c r="I95" i="14"/>
  <c r="J100" i="14"/>
  <c r="I100" i="14"/>
  <c r="J105" i="14"/>
  <c r="I105" i="14"/>
  <c r="J111" i="14"/>
  <c r="I111" i="14"/>
  <c r="J116" i="14"/>
  <c r="I116" i="14"/>
  <c r="H135" i="14"/>
  <c r="J127" i="14"/>
  <c r="I127" i="14"/>
  <c r="J132" i="14"/>
  <c r="I132" i="14"/>
  <c r="J138" i="14"/>
  <c r="I138" i="14"/>
  <c r="D149" i="14"/>
  <c r="J143" i="14"/>
  <c r="I143" i="14"/>
  <c r="J148" i="14"/>
  <c r="I148" i="14"/>
  <c r="J154" i="14"/>
  <c r="I154" i="14"/>
  <c r="J159" i="14"/>
  <c r="I159" i="14"/>
  <c r="D23" i="14"/>
  <c r="E79" i="14"/>
  <c r="E149" i="14"/>
  <c r="E23" i="14"/>
  <c r="F79" i="14"/>
  <c r="F149" i="14"/>
  <c r="J101" i="16"/>
  <c r="I101" i="16"/>
  <c r="J96" i="17"/>
  <c r="I96" i="17"/>
  <c r="F23" i="14"/>
  <c r="G79" i="14"/>
  <c r="G149" i="14"/>
  <c r="M9" i="15"/>
  <c r="M10" i="15"/>
  <c r="M11" i="15"/>
  <c r="M17" i="15"/>
  <c r="G23" i="14"/>
  <c r="J28" i="14"/>
  <c r="I28" i="14"/>
  <c r="J33" i="14"/>
  <c r="I33" i="14"/>
  <c r="J39" i="14"/>
  <c r="I39" i="14"/>
  <c r="J44" i="14"/>
  <c r="I44" i="14"/>
  <c r="J49" i="14"/>
  <c r="I49" i="14"/>
  <c r="J55" i="14"/>
  <c r="I55" i="14"/>
  <c r="J60" i="14"/>
  <c r="I60" i="14"/>
  <c r="J71" i="14"/>
  <c r="I71" i="14"/>
  <c r="H79" i="14"/>
  <c r="J76" i="14"/>
  <c r="I76" i="14"/>
  <c r="J82" i="14"/>
  <c r="I82" i="14"/>
  <c r="D93" i="14"/>
  <c r="J87" i="14"/>
  <c r="I87" i="14"/>
  <c r="J92" i="14"/>
  <c r="I92" i="14"/>
  <c r="J98" i="14"/>
  <c r="I98" i="14"/>
  <c r="J103" i="14"/>
  <c r="I103" i="14"/>
  <c r="J109" i="14"/>
  <c r="I109" i="14"/>
  <c r="J114" i="14"/>
  <c r="I114" i="14"/>
  <c r="J119" i="14"/>
  <c r="I119" i="14"/>
  <c r="J125" i="14"/>
  <c r="I125" i="14"/>
  <c r="J130" i="14"/>
  <c r="I130" i="14"/>
  <c r="J141" i="14"/>
  <c r="I141" i="14"/>
  <c r="H149" i="14"/>
  <c r="J146" i="14"/>
  <c r="I146" i="14"/>
  <c r="J152" i="14"/>
  <c r="I152" i="14"/>
  <c r="D163" i="14"/>
  <c r="J157" i="14"/>
  <c r="I157" i="14"/>
  <c r="J162" i="14"/>
  <c r="I162" i="14"/>
  <c r="J11" i="14"/>
  <c r="I11" i="14"/>
  <c r="J15" i="14"/>
  <c r="I15" i="14"/>
  <c r="H23" i="14"/>
  <c r="J19" i="14"/>
  <c r="I19" i="14"/>
  <c r="E93" i="14"/>
  <c r="E163" i="14"/>
  <c r="F93" i="14"/>
  <c r="F163" i="14"/>
  <c r="H107" i="16"/>
  <c r="X9" i="18"/>
  <c r="G93" i="14"/>
  <c r="G163" i="14"/>
  <c r="J15" i="16"/>
  <c r="I15" i="16"/>
  <c r="V11" i="17"/>
  <c r="U11" i="17"/>
  <c r="J158" i="17"/>
  <c r="I158" i="17"/>
  <c r="X16" i="18"/>
  <c r="J104" i="16"/>
  <c r="I104" i="16"/>
  <c r="J156" i="16"/>
  <c r="I156" i="16"/>
  <c r="I14" i="17"/>
  <c r="J14" i="17"/>
  <c r="H23" i="17"/>
  <c r="J29" i="17"/>
  <c r="I29" i="17"/>
  <c r="J13" i="16"/>
  <c r="I13" i="16"/>
  <c r="J25" i="16"/>
  <c r="I25" i="16"/>
  <c r="I74" i="16"/>
  <c r="J74" i="16"/>
  <c r="V19" i="17"/>
  <c r="U19" i="17"/>
  <c r="I14" i="18"/>
  <c r="C9" i="16"/>
  <c r="J34" i="16"/>
  <c r="I34" i="16"/>
  <c r="D9" i="16"/>
  <c r="J12" i="16"/>
  <c r="I12" i="16"/>
  <c r="J44" i="16"/>
  <c r="I44" i="16"/>
  <c r="X88" i="18"/>
  <c r="E9" i="16"/>
  <c r="X30" i="18"/>
  <c r="F9" i="16"/>
  <c r="J11" i="16"/>
  <c r="I11" i="16"/>
  <c r="H107" i="17"/>
  <c r="X11" i="18"/>
  <c r="U22" i="18"/>
  <c r="X23" i="18"/>
  <c r="G23" i="16"/>
  <c r="C93" i="17"/>
  <c r="E93" i="17"/>
  <c r="T8" i="18"/>
  <c r="C51" i="17"/>
  <c r="U8" i="18"/>
  <c r="X15" i="18"/>
  <c r="X10" i="19"/>
  <c r="X24" i="18"/>
  <c r="X10" i="18"/>
  <c r="X17" i="18"/>
  <c r="C9" i="17"/>
  <c r="D51" i="17"/>
  <c r="D23" i="17"/>
  <c r="E23" i="17"/>
  <c r="X101" i="19"/>
  <c r="I49" i="21"/>
  <c r="H49" i="21"/>
  <c r="X20" i="19"/>
  <c r="X39" i="19"/>
  <c r="X87" i="19"/>
  <c r="X17" i="19"/>
  <c r="X33" i="19"/>
  <c r="X18" i="19"/>
  <c r="U23" i="19"/>
  <c r="X15" i="19"/>
  <c r="X11" i="19"/>
  <c r="X24" i="19"/>
  <c r="W23" i="19"/>
  <c r="X26" i="19"/>
  <c r="I53" i="21"/>
  <c r="X28" i="19"/>
  <c r="X31" i="19"/>
  <c r="X29" i="19"/>
  <c r="X12" i="19"/>
  <c r="I10" i="21"/>
  <c r="H10" i="21"/>
  <c r="R18" i="21"/>
  <c r="I19" i="21"/>
  <c r="H19" i="21"/>
  <c r="K50" i="26"/>
  <c r="I54" i="21"/>
  <c r="H54" i="21"/>
  <c r="I73" i="21"/>
  <c r="H73" i="21"/>
  <c r="I144" i="21"/>
  <c r="H144" i="21"/>
  <c r="R20" i="21"/>
  <c r="I76" i="21"/>
  <c r="I38" i="21"/>
  <c r="I146" i="21"/>
  <c r="R13" i="21"/>
  <c r="Q13" i="21"/>
  <c r="H108" i="21"/>
  <c r="I108" i="21"/>
  <c r="D50" i="21"/>
  <c r="I82" i="21"/>
  <c r="H42" i="21"/>
  <c r="I42" i="21"/>
  <c r="K112" i="22"/>
  <c r="J112" i="22"/>
  <c r="I61" i="21"/>
  <c r="H61" i="21"/>
  <c r="Q21" i="21"/>
  <c r="R21" i="21"/>
  <c r="R15" i="21"/>
  <c r="I125" i="21"/>
  <c r="K14" i="22"/>
  <c r="J14" i="22"/>
  <c r="K136" i="22"/>
  <c r="J136" i="22"/>
  <c r="I17" i="21"/>
  <c r="I27" i="21"/>
  <c r="I126" i="21"/>
  <c r="H126" i="21"/>
  <c r="G35" i="22"/>
  <c r="I12" i="21"/>
  <c r="H12" i="21"/>
  <c r="I34" i="21"/>
  <c r="H34" i="21"/>
  <c r="K38" i="22"/>
  <c r="J38" i="22"/>
  <c r="K48" i="22"/>
  <c r="J48" i="22"/>
  <c r="K59" i="22"/>
  <c r="J59" i="22"/>
  <c r="D22" i="21"/>
  <c r="K99" i="22"/>
  <c r="J99" i="22"/>
  <c r="R10" i="21"/>
  <c r="Q10" i="21"/>
  <c r="W11" i="22"/>
  <c r="V11" i="22"/>
  <c r="R19" i="21"/>
  <c r="Q19" i="21"/>
  <c r="K30" i="22"/>
  <c r="J30" i="22"/>
  <c r="K73" i="22"/>
  <c r="J73" i="22"/>
  <c r="K121" i="22"/>
  <c r="J121" i="22"/>
  <c r="R14" i="21"/>
  <c r="K102" i="22"/>
  <c r="J102" i="22"/>
  <c r="K23" i="22"/>
  <c r="J23" i="22"/>
  <c r="K32" i="22"/>
  <c r="J32" i="22"/>
  <c r="W19" i="22"/>
  <c r="V19" i="22"/>
  <c r="W17" i="22"/>
  <c r="V17" i="22"/>
  <c r="K43" i="22"/>
  <c r="J43" i="22"/>
  <c r="K54" i="22"/>
  <c r="J54" i="22"/>
  <c r="K65" i="22"/>
  <c r="J65" i="22"/>
  <c r="I56" i="21"/>
  <c r="W18" i="22"/>
  <c r="V18" i="22"/>
  <c r="K109" i="22"/>
  <c r="J109" i="22"/>
  <c r="V12" i="22"/>
  <c r="W12" i="22"/>
  <c r="K82" i="22"/>
  <c r="J82" i="22"/>
  <c r="K90" i="22"/>
  <c r="J90" i="22"/>
  <c r="W10" i="22"/>
  <c r="V10" i="22"/>
  <c r="K157" i="26"/>
  <c r="G105" i="22"/>
  <c r="D92" i="21"/>
  <c r="W16" i="22"/>
  <c r="V16" i="22"/>
  <c r="G91" i="22"/>
  <c r="G77" i="22"/>
  <c r="J31" i="26"/>
  <c r="I31" i="26"/>
  <c r="K31" i="26"/>
  <c r="K29" i="26"/>
  <c r="J29" i="26"/>
  <c r="I29" i="26"/>
  <c r="K110" i="26"/>
  <c r="J110" i="26"/>
  <c r="I110" i="26"/>
  <c r="K15" i="26"/>
  <c r="J15" i="26"/>
  <c r="I15" i="26"/>
  <c r="K41" i="26"/>
  <c r="J41" i="26"/>
  <c r="I41" i="26"/>
  <c r="K82" i="26"/>
  <c r="K144" i="26"/>
  <c r="J144" i="26"/>
  <c r="I144" i="26"/>
  <c r="K10" i="26"/>
  <c r="J10" i="26"/>
  <c r="I10" i="26"/>
  <c r="K53" i="26"/>
  <c r="J53" i="26"/>
  <c r="I53" i="26"/>
  <c r="K56" i="26"/>
  <c r="K88" i="26"/>
  <c r="J88" i="26"/>
  <c r="I88" i="26"/>
  <c r="K103" i="26"/>
  <c r="J103" i="26"/>
  <c r="I103" i="26"/>
  <c r="J155" i="26"/>
  <c r="I155" i="26"/>
  <c r="K155" i="26"/>
  <c r="K65" i="26"/>
  <c r="J65" i="26"/>
  <c r="I65" i="26"/>
  <c r="K24" i="27"/>
  <c r="J24" i="27"/>
  <c r="I24" i="27"/>
  <c r="K24" i="26"/>
  <c r="J24" i="26"/>
  <c r="I24" i="26"/>
  <c r="K32" i="26"/>
  <c r="K60" i="26"/>
  <c r="J60" i="26"/>
  <c r="I60" i="26"/>
  <c r="K79" i="26"/>
  <c r="K94" i="26"/>
  <c r="J94" i="26"/>
  <c r="I94" i="26"/>
  <c r="K127" i="26"/>
  <c r="J127" i="26"/>
  <c r="I127" i="26"/>
  <c r="K8" i="26"/>
  <c r="J8" i="26"/>
  <c r="I8" i="26"/>
  <c r="K36" i="26"/>
  <c r="K57" i="26"/>
  <c r="K100" i="26"/>
  <c r="K115" i="26"/>
  <c r="J115" i="26"/>
  <c r="I115" i="26"/>
  <c r="K122" i="26"/>
  <c r="K137" i="27"/>
  <c r="J137" i="27"/>
  <c r="I137" i="27"/>
  <c r="K13" i="26"/>
  <c r="J13" i="26"/>
  <c r="I13" i="26"/>
  <c r="K92" i="27"/>
  <c r="J92" i="27"/>
  <c r="I92" i="27"/>
  <c r="K18" i="26"/>
  <c r="J18" i="26"/>
  <c r="I18" i="26"/>
  <c r="K51" i="26"/>
  <c r="J51" i="26"/>
  <c r="I51" i="26"/>
  <c r="K54" i="26"/>
  <c r="K84" i="26"/>
  <c r="J84" i="26"/>
  <c r="I84" i="26"/>
  <c r="K44" i="27"/>
  <c r="J44" i="27"/>
  <c r="I44" i="27"/>
  <c r="K27" i="26"/>
  <c r="J27" i="26"/>
  <c r="I27" i="26"/>
  <c r="K39" i="26"/>
  <c r="J39" i="26"/>
  <c r="I39" i="26"/>
  <c r="K74" i="26"/>
  <c r="J74" i="26"/>
  <c r="I74" i="26"/>
  <c r="K106" i="26"/>
  <c r="J106" i="26"/>
  <c r="I106" i="26"/>
  <c r="K144" i="27"/>
  <c r="J144" i="27"/>
  <c r="I144" i="27"/>
  <c r="K22" i="26"/>
  <c r="J22" i="26"/>
  <c r="I22" i="26"/>
  <c r="K42" i="26"/>
  <c r="J42" i="26"/>
  <c r="I42" i="26"/>
  <c r="K129" i="26"/>
  <c r="J129" i="26"/>
  <c r="I129" i="26"/>
  <c r="K29" i="27"/>
  <c r="K11" i="26"/>
  <c r="J11" i="26"/>
  <c r="I11" i="26"/>
  <c r="K30" i="26"/>
  <c r="J30" i="26"/>
  <c r="I30" i="26"/>
  <c r="K45" i="26"/>
  <c r="J45" i="26"/>
  <c r="I45" i="26"/>
  <c r="K70" i="26"/>
  <c r="J70" i="26"/>
  <c r="I70" i="26"/>
  <c r="K33" i="26"/>
  <c r="J33" i="26"/>
  <c r="I33" i="26"/>
  <c r="K96" i="26"/>
  <c r="J96" i="26"/>
  <c r="I96" i="26"/>
  <c r="K139" i="26"/>
  <c r="J139" i="26"/>
  <c r="I139" i="26"/>
  <c r="K47" i="27"/>
  <c r="J47" i="27"/>
  <c r="I47" i="27"/>
  <c r="K67" i="26"/>
  <c r="J67" i="26"/>
  <c r="I67" i="26"/>
  <c r="K70" i="27"/>
  <c r="J70" i="27"/>
  <c r="I70" i="27"/>
  <c r="K14" i="26"/>
  <c r="J25" i="26"/>
  <c r="K25" i="26"/>
  <c r="I25" i="26"/>
  <c r="K75" i="26"/>
  <c r="K9" i="26"/>
  <c r="J9" i="26"/>
  <c r="I9" i="26"/>
  <c r="K19" i="26"/>
  <c r="J19" i="26"/>
  <c r="I19" i="26"/>
  <c r="K37" i="26"/>
  <c r="I37" i="26"/>
  <c r="J37" i="26"/>
  <c r="K52" i="26"/>
  <c r="J52" i="26"/>
  <c r="I52" i="26"/>
  <c r="K55" i="26"/>
  <c r="J55" i="26"/>
  <c r="I55" i="26"/>
  <c r="K86" i="26"/>
  <c r="J86" i="26"/>
  <c r="I86" i="26"/>
  <c r="K18" i="27"/>
  <c r="J18" i="27"/>
  <c r="I18" i="27"/>
  <c r="K40" i="26"/>
  <c r="J40" i="26"/>
  <c r="I40" i="26"/>
  <c r="J32" i="27"/>
  <c r="I32" i="27"/>
  <c r="K32" i="27"/>
  <c r="J28" i="26"/>
  <c r="I28" i="26"/>
  <c r="K28" i="26"/>
  <c r="K43" i="26"/>
  <c r="J43" i="26"/>
  <c r="I43" i="26"/>
  <c r="K84" i="27"/>
  <c r="K8" i="27"/>
  <c r="K56" i="27"/>
  <c r="M156" i="28"/>
  <c r="K81" i="27"/>
  <c r="K13" i="27"/>
  <c r="J13" i="27"/>
  <c r="I13" i="27"/>
  <c r="K36" i="27"/>
  <c r="J36" i="27"/>
  <c r="I36" i="27"/>
  <c r="K51" i="27"/>
  <c r="J51" i="27"/>
  <c r="I51" i="27"/>
  <c r="K11" i="27"/>
  <c r="J11" i="27"/>
  <c r="I11" i="27"/>
  <c r="M8" i="28"/>
  <c r="L136" i="28"/>
  <c r="M136" i="28"/>
  <c r="J136" i="28"/>
  <c r="M101" i="28"/>
  <c r="L101" i="28"/>
  <c r="K101" i="28"/>
  <c r="J101" i="28"/>
  <c r="I101" i="28"/>
  <c r="M10" i="28"/>
  <c r="K10" i="28"/>
  <c r="I10" i="28"/>
  <c r="M84" i="28"/>
  <c r="M36" i="28"/>
  <c r="K36" i="28"/>
  <c r="I36" i="28"/>
  <c r="M111" i="28"/>
  <c r="K111" i="28"/>
  <c r="I111" i="28"/>
  <c r="M38" i="28"/>
  <c r="K38" i="28"/>
  <c r="I38" i="28"/>
  <c r="M71" i="28"/>
  <c r="H20" i="28"/>
  <c r="M12" i="28"/>
  <c r="L12" i="28"/>
  <c r="K12" i="28"/>
  <c r="J12" i="28"/>
  <c r="I12" i="28"/>
  <c r="M56" i="28"/>
  <c r="K40" i="28"/>
  <c r="M40" i="28"/>
  <c r="I40" i="28"/>
  <c r="M89" i="28"/>
  <c r="K89" i="28"/>
  <c r="I89" i="28"/>
  <c r="L165" i="30"/>
  <c r="M23" i="28"/>
  <c r="L23" i="28"/>
  <c r="J23" i="28"/>
  <c r="M25" i="28"/>
  <c r="K25" i="28"/>
  <c r="I25" i="28"/>
  <c r="M27" i="28"/>
  <c r="L27" i="28"/>
  <c r="K27" i="28"/>
  <c r="J27" i="28"/>
  <c r="I27" i="28"/>
  <c r="M29" i="28"/>
  <c r="L29" i="28"/>
  <c r="K29" i="28"/>
  <c r="J29" i="28"/>
  <c r="I29" i="28"/>
  <c r="M31" i="28"/>
  <c r="L31" i="28"/>
  <c r="K31" i="28"/>
  <c r="J31" i="28"/>
  <c r="I31" i="28"/>
  <c r="M33" i="28"/>
  <c r="L33" i="28"/>
  <c r="K33" i="28"/>
  <c r="J33" i="28"/>
  <c r="I33" i="28"/>
  <c r="I52" i="28"/>
  <c r="M52" i="28"/>
  <c r="K52" i="28"/>
  <c r="L50" i="28"/>
  <c r="K50" i="28"/>
  <c r="M50" i="28"/>
  <c r="J50" i="28"/>
  <c r="I50" i="28"/>
  <c r="J61" i="28"/>
  <c r="M61" i="28"/>
  <c r="L61" i="28"/>
  <c r="M69" i="28"/>
  <c r="M14" i="28"/>
  <c r="L14" i="28"/>
  <c r="K14" i="28"/>
  <c r="J14" i="28"/>
  <c r="I14" i="28"/>
  <c r="M16" i="28"/>
  <c r="L16" i="28"/>
  <c r="K16" i="28"/>
  <c r="J16" i="28"/>
  <c r="I16" i="28"/>
  <c r="K18" i="28"/>
  <c r="J18" i="28"/>
  <c r="M18" i="28"/>
  <c r="L18" i="28"/>
  <c r="I18" i="28"/>
  <c r="M47" i="28"/>
  <c r="K47" i="28"/>
  <c r="I47" i="28"/>
  <c r="M45" i="28"/>
  <c r="F108" i="30"/>
  <c r="M9" i="28"/>
  <c r="M11" i="28"/>
  <c r="M13" i="28"/>
  <c r="M15" i="28"/>
  <c r="M17" i="28"/>
  <c r="M19" i="28"/>
  <c r="L35" i="30"/>
  <c r="H105" i="30"/>
  <c r="L56" i="30"/>
  <c r="L142" i="30"/>
  <c r="J170" i="30"/>
  <c r="J280" i="30"/>
  <c r="L32" i="30"/>
  <c r="H173" i="30"/>
  <c r="F281" i="30"/>
  <c r="F147" i="30"/>
  <c r="J120" i="30"/>
  <c r="L122" i="30"/>
  <c r="F150" i="30"/>
  <c r="H186" i="30"/>
  <c r="F98" i="30"/>
  <c r="J127" i="30"/>
  <c r="L188" i="30"/>
  <c r="H100" i="30"/>
  <c r="H130" i="30"/>
  <c r="F191" i="30"/>
  <c r="J102" i="30"/>
  <c r="H163" i="30"/>
  <c r="F194" i="30"/>
  <c r="L102" i="30"/>
  <c r="J165" i="30"/>
  <c r="F100" i="30"/>
  <c r="H102" i="30"/>
  <c r="L144" i="30"/>
  <c r="J152" i="30"/>
  <c r="H165" i="30"/>
  <c r="F173" i="30"/>
  <c r="J233" i="30"/>
  <c r="J274" i="30"/>
  <c r="F105" i="30"/>
  <c r="J142" i="30"/>
  <c r="F186" i="30"/>
  <c r="J188" i="30"/>
  <c r="L229" i="30"/>
  <c r="F256" i="30"/>
  <c r="L274" i="30"/>
  <c r="H280" i="30"/>
  <c r="H98" i="30"/>
  <c r="J100" i="30"/>
  <c r="F125" i="30"/>
  <c r="J130" i="30"/>
  <c r="F145" i="30"/>
  <c r="H147" i="30"/>
  <c r="H153" i="30"/>
  <c r="F168" i="30"/>
  <c r="J173" i="30"/>
  <c r="H191" i="30"/>
  <c r="H194" i="30"/>
  <c r="F240" i="30"/>
  <c r="F252" i="30"/>
  <c r="J275" i="30"/>
  <c r="H282" i="30"/>
  <c r="J10" i="33"/>
  <c r="L100" i="30"/>
  <c r="J105" i="30"/>
  <c r="H108" i="30"/>
  <c r="L120" i="30"/>
  <c r="H150" i="30"/>
  <c r="J163" i="30"/>
  <c r="J186" i="30"/>
  <c r="H263" i="30"/>
  <c r="J98" i="30"/>
  <c r="F123" i="30"/>
  <c r="H125" i="30"/>
  <c r="F128" i="30"/>
  <c r="F143" i="30"/>
  <c r="H145" i="30"/>
  <c r="J147" i="30"/>
  <c r="J153" i="30"/>
  <c r="L163" i="30"/>
  <c r="H168" i="30"/>
  <c r="L186" i="30"/>
  <c r="F189" i="30"/>
  <c r="J191" i="30"/>
  <c r="F235" i="30"/>
  <c r="H283" i="30"/>
  <c r="L98" i="30"/>
  <c r="F103" i="30"/>
  <c r="J108" i="30"/>
  <c r="H128" i="30"/>
  <c r="F131" i="30"/>
  <c r="F166" i="30"/>
  <c r="F171" i="30"/>
  <c r="F195" i="30"/>
  <c r="F231" i="30"/>
  <c r="J240" i="30"/>
  <c r="F121" i="30"/>
  <c r="H123" i="30"/>
  <c r="J125" i="30"/>
  <c r="F141" i="30"/>
  <c r="H143" i="30"/>
  <c r="J145" i="30"/>
  <c r="J168" i="30"/>
  <c r="H174" i="30"/>
  <c r="H189" i="30"/>
  <c r="L276" i="30"/>
  <c r="F101" i="30"/>
  <c r="H103" i="30"/>
  <c r="F106" i="30"/>
  <c r="J128" i="30"/>
  <c r="F151" i="30"/>
  <c r="H166" i="30"/>
  <c r="H195" i="30"/>
  <c r="H231" i="30"/>
  <c r="J235" i="30"/>
  <c r="H258" i="30"/>
  <c r="H285" i="30"/>
  <c r="F109" i="30"/>
  <c r="H141" i="30"/>
  <c r="J143" i="30"/>
  <c r="L145" i="30"/>
  <c r="H148" i="30"/>
  <c r="F187" i="30"/>
  <c r="J189" i="30"/>
  <c r="J195" i="30"/>
  <c r="F99" i="30"/>
  <c r="H101" i="30"/>
  <c r="J103" i="30"/>
  <c r="H106" i="30"/>
  <c r="H151" i="30"/>
  <c r="J166" i="30"/>
  <c r="J192" i="30"/>
  <c r="J231" i="30"/>
  <c r="J277" i="30"/>
  <c r="J106" i="30"/>
  <c r="H109" i="30"/>
  <c r="J141" i="30"/>
  <c r="L143" i="30"/>
  <c r="J148" i="30"/>
  <c r="J151" i="30"/>
  <c r="H187" i="30"/>
  <c r="L189" i="30"/>
  <c r="L277" i="30"/>
  <c r="F97" i="30"/>
  <c r="H99" i="30"/>
  <c r="J101" i="30"/>
  <c r="L121" i="30"/>
  <c r="F146" i="30"/>
  <c r="L166" i="30"/>
  <c r="F172" i="30"/>
  <c r="F175" i="30"/>
  <c r="F185" i="30"/>
  <c r="F104" i="30"/>
  <c r="J109" i="30"/>
  <c r="L141" i="30"/>
  <c r="J164" i="30"/>
  <c r="H169" i="30"/>
  <c r="J187" i="30"/>
  <c r="F193" i="30"/>
  <c r="F196" i="30"/>
  <c r="H237" i="30"/>
  <c r="H97" i="30"/>
  <c r="J99" i="30"/>
  <c r="L101" i="30"/>
  <c r="F124" i="30"/>
  <c r="J126" i="30"/>
  <c r="H129" i="30"/>
  <c r="F144" i="30"/>
  <c r="H146" i="30"/>
  <c r="F149" i="30"/>
  <c r="H175" i="30"/>
  <c r="H185" i="30"/>
  <c r="H190" i="30"/>
  <c r="F229" i="30"/>
  <c r="J237" i="30"/>
  <c r="H104" i="30"/>
  <c r="F107" i="30"/>
  <c r="F152" i="30"/>
  <c r="L164" i="30"/>
  <c r="J169" i="30"/>
  <c r="L187" i="30"/>
  <c r="H193" i="30"/>
  <c r="H196" i="30"/>
  <c r="J97" i="30"/>
  <c r="L99" i="30"/>
  <c r="F122" i="30"/>
  <c r="H124" i="30"/>
  <c r="J129" i="30"/>
  <c r="F142" i="30"/>
  <c r="H144" i="30"/>
  <c r="J146" i="30"/>
  <c r="H149" i="30"/>
  <c r="H167" i="30"/>
  <c r="J175" i="30"/>
  <c r="J185" i="30"/>
  <c r="J190" i="30"/>
  <c r="H229" i="30"/>
  <c r="F233" i="30"/>
  <c r="H273" i="30"/>
  <c r="F102" i="30"/>
  <c r="J104" i="30"/>
  <c r="H107" i="30"/>
  <c r="L146" i="30"/>
  <c r="H152" i="30"/>
  <c r="L190" i="30"/>
  <c r="J193" i="30"/>
  <c r="J196" i="30"/>
  <c r="F238" i="30"/>
  <c r="AT8" i="35"/>
  <c r="AS8" i="35"/>
  <c r="AR8" i="35"/>
  <c r="L97" i="30"/>
  <c r="J107" i="30"/>
  <c r="H142" i="30"/>
  <c r="J144" i="30"/>
  <c r="J149" i="30"/>
  <c r="L185" i="30"/>
  <c r="H188" i="30"/>
  <c r="J229" i="30"/>
  <c r="L230" i="30"/>
  <c r="L232" i="30"/>
  <c r="L234" i="30"/>
  <c r="F237" i="30"/>
  <c r="J239" i="30"/>
  <c r="J43" i="33"/>
  <c r="F273" i="30"/>
  <c r="H275" i="30"/>
  <c r="F280" i="30"/>
  <c r="F283" i="30"/>
  <c r="J283" i="30"/>
  <c r="J106" i="33"/>
  <c r="H233" i="30"/>
  <c r="H235" i="30"/>
  <c r="H240" i="30"/>
  <c r="J273" i="30"/>
  <c r="L275" i="30"/>
  <c r="L14" i="33"/>
  <c r="L273" i="30"/>
  <c r="F278" i="30"/>
  <c r="J53" i="33"/>
  <c r="L231" i="30"/>
  <c r="L233" i="30"/>
  <c r="H238" i="30"/>
  <c r="F276" i="30"/>
  <c r="H278" i="30"/>
  <c r="L53" i="33"/>
  <c r="L10" i="33"/>
  <c r="F148" i="30"/>
  <c r="J150" i="30"/>
  <c r="F153" i="30"/>
  <c r="F192" i="30"/>
  <c r="J194" i="30"/>
  <c r="F197" i="30"/>
  <c r="H8" i="35"/>
  <c r="J87" i="33"/>
  <c r="F188" i="30"/>
  <c r="F190" i="30"/>
  <c r="H192" i="30"/>
  <c r="H197" i="30"/>
  <c r="F230" i="30"/>
  <c r="F282" i="30"/>
  <c r="F285" i="30"/>
  <c r="AT11" i="35"/>
  <c r="AQ22" i="35"/>
  <c r="AS11" i="35"/>
  <c r="AR11" i="35"/>
  <c r="J197" i="30"/>
  <c r="H230" i="30"/>
  <c r="H232" i="30"/>
  <c r="H234" i="30"/>
  <c r="J236" i="30"/>
  <c r="F239" i="30"/>
  <c r="J241" i="30"/>
  <c r="I34" i="35"/>
  <c r="H34" i="35"/>
  <c r="J230" i="30"/>
  <c r="J232" i="30"/>
  <c r="J234" i="30"/>
  <c r="H239" i="30"/>
  <c r="AT16" i="35"/>
  <c r="AS16" i="35"/>
  <c r="AR16" i="35"/>
  <c r="J17" i="36"/>
  <c r="I17" i="36"/>
  <c r="V16" i="35"/>
  <c r="V17" i="35"/>
  <c r="AT12" i="35"/>
  <c r="AS12" i="35"/>
  <c r="AR12" i="35"/>
  <c r="V10" i="35"/>
  <c r="AT13" i="35"/>
  <c r="AS13" i="35"/>
  <c r="AR13" i="35"/>
  <c r="W40" i="35"/>
  <c r="V40" i="35"/>
  <c r="V8" i="35"/>
  <c r="J22" i="36"/>
  <c r="I22" i="36"/>
  <c r="I12" i="36"/>
  <c r="J12" i="36"/>
  <c r="J34" i="36"/>
  <c r="I34" i="36"/>
  <c r="Q7" i="37"/>
  <c r="P7" i="37"/>
  <c r="W32" i="35"/>
  <c r="V32" i="35"/>
  <c r="J13" i="37"/>
  <c r="I13" i="37"/>
  <c r="P18" i="37"/>
  <c r="Q18" i="37"/>
  <c r="I27" i="36"/>
  <c r="J27" i="36"/>
  <c r="J42" i="36"/>
  <c r="I42" i="36"/>
  <c r="J14" i="36"/>
  <c r="I14" i="36"/>
  <c r="J19" i="36"/>
  <c r="I19" i="36"/>
  <c r="J38" i="36"/>
  <c r="I38" i="36"/>
  <c r="Q13" i="37"/>
  <c r="P13" i="37"/>
  <c r="Q10" i="37"/>
  <c r="P10" i="37"/>
  <c r="V38" i="35"/>
  <c r="W38" i="35"/>
  <c r="J9" i="36"/>
  <c r="I9" i="36"/>
  <c r="J17" i="37"/>
  <c r="I17" i="37"/>
  <c r="P35" i="37"/>
  <c r="Q35" i="37"/>
  <c r="W37" i="35"/>
  <c r="V37" i="35"/>
  <c r="J31" i="36"/>
  <c r="I31" i="36"/>
  <c r="W36" i="35"/>
  <c r="V36" i="35"/>
  <c r="P30" i="37"/>
  <c r="Q30" i="37"/>
  <c r="F6" i="40"/>
  <c r="J6" i="36"/>
  <c r="I6" i="36"/>
  <c r="O126" i="39"/>
  <c r="N126" i="39"/>
  <c r="M126" i="39"/>
  <c r="L126" i="39"/>
  <c r="Q11" i="37"/>
  <c r="P11" i="37"/>
  <c r="W33" i="35"/>
  <c r="V33" i="35"/>
  <c r="J21" i="36"/>
  <c r="I21" i="36"/>
  <c r="J6" i="37"/>
  <c r="I6" i="37"/>
  <c r="Q14" i="37"/>
  <c r="P14" i="37"/>
  <c r="W31" i="35"/>
  <c r="V31" i="35"/>
  <c r="N128" i="39"/>
  <c r="M128" i="39"/>
  <c r="L128" i="39"/>
  <c r="O128" i="39"/>
  <c r="W30" i="35"/>
  <c r="V30" i="35"/>
  <c r="I8" i="36"/>
  <c r="J8" i="36"/>
  <c r="J13" i="36"/>
  <c r="I13" i="36"/>
  <c r="Q13" i="43"/>
  <c r="P13" i="43"/>
  <c r="W39" i="35"/>
  <c r="V39" i="35"/>
  <c r="Q6" i="37"/>
  <c r="P6" i="37"/>
  <c r="P27" i="37"/>
  <c r="Q27" i="37"/>
  <c r="L9" i="42"/>
  <c r="Q47" i="37"/>
  <c r="P47" i="37"/>
  <c r="R6" i="39"/>
  <c r="Q6" i="39"/>
  <c r="P6" i="39"/>
  <c r="O6" i="39"/>
  <c r="I128" i="39"/>
  <c r="H128" i="39"/>
  <c r="G128" i="39"/>
  <c r="I8" i="42"/>
  <c r="H8" i="42"/>
  <c r="C11" i="39"/>
  <c r="J7" i="41"/>
  <c r="I7" i="41"/>
  <c r="H7" i="41"/>
  <c r="I12" i="42"/>
  <c r="H12" i="42"/>
  <c r="D11" i="39"/>
  <c r="F11" i="40"/>
  <c r="M7" i="41"/>
  <c r="L7" i="41"/>
  <c r="I10" i="43"/>
  <c r="H10" i="43"/>
  <c r="Q24" i="37"/>
  <c r="P24" i="37"/>
  <c r="Q40" i="37"/>
  <c r="P40" i="37"/>
  <c r="E11" i="39"/>
  <c r="H125" i="39"/>
  <c r="G125" i="39"/>
  <c r="I125" i="39"/>
  <c r="F13" i="43"/>
  <c r="I7" i="40"/>
  <c r="H7" i="40"/>
  <c r="F12" i="40"/>
  <c r="Q32" i="37"/>
  <c r="P32" i="37"/>
  <c r="P44" i="37"/>
  <c r="Q44" i="37"/>
  <c r="E129" i="39"/>
  <c r="F7" i="40"/>
  <c r="F8" i="40"/>
  <c r="Q23" i="37"/>
  <c r="P23" i="37"/>
  <c r="G126" i="39"/>
  <c r="I126" i="39"/>
  <c r="H126" i="39"/>
  <c r="H140" i="44"/>
  <c r="G140" i="44"/>
  <c r="P39" i="37"/>
  <c r="Q39" i="37"/>
  <c r="I10" i="39"/>
  <c r="H10" i="39"/>
  <c r="G10" i="39"/>
  <c r="C129" i="39"/>
  <c r="I127" i="39"/>
  <c r="G127" i="39"/>
  <c r="H127" i="39"/>
  <c r="F129" i="39"/>
  <c r="H8" i="39"/>
  <c r="G8" i="39"/>
  <c r="I8" i="39"/>
  <c r="L10" i="39"/>
  <c r="K10" i="39"/>
  <c r="M10" i="39"/>
  <c r="M9" i="40"/>
  <c r="I9" i="40"/>
  <c r="H9" i="40"/>
  <c r="P36" i="37"/>
  <c r="Q36" i="37"/>
  <c r="N9" i="40"/>
  <c r="L9" i="40"/>
  <c r="M8" i="39"/>
  <c r="L8" i="39"/>
  <c r="K8" i="39"/>
  <c r="G145" i="43"/>
  <c r="I145" i="43"/>
  <c r="H145" i="43"/>
  <c r="Q10" i="40"/>
  <c r="P10" i="40"/>
  <c r="F10" i="40"/>
  <c r="N13" i="43"/>
  <c r="J7" i="44"/>
  <c r="H7" i="44"/>
  <c r="I7" i="44"/>
  <c r="F15" i="44"/>
  <c r="G137" i="45"/>
  <c r="I137" i="45"/>
  <c r="H137" i="45"/>
  <c r="T6" i="42"/>
  <c r="S6" i="42"/>
  <c r="R6" i="42"/>
  <c r="N14" i="43"/>
  <c r="M14" i="43"/>
  <c r="L14" i="43"/>
  <c r="M136" i="43"/>
  <c r="L136" i="43"/>
  <c r="J15" i="44"/>
  <c r="I15" i="44"/>
  <c r="H15" i="44"/>
  <c r="I142" i="45"/>
  <c r="G142" i="45"/>
  <c r="H142" i="45"/>
  <c r="F9" i="40"/>
  <c r="H10" i="40"/>
  <c r="I10" i="40"/>
  <c r="N11" i="40"/>
  <c r="M11" i="40"/>
  <c r="L11" i="40"/>
  <c r="S12" i="40"/>
  <c r="R12" i="40"/>
  <c r="P12" i="40"/>
  <c r="Q12" i="40"/>
  <c r="F7" i="41"/>
  <c r="N7" i="44"/>
  <c r="M7" i="44"/>
  <c r="L7" i="44"/>
  <c r="T7" i="45"/>
  <c r="R7" i="45"/>
  <c r="P7" i="45"/>
  <c r="S7" i="45"/>
  <c r="Q7" i="45"/>
  <c r="J13" i="45"/>
  <c r="H13" i="45"/>
  <c r="I13" i="45"/>
  <c r="T8" i="41"/>
  <c r="S8" i="41"/>
  <c r="R8" i="41"/>
  <c r="F9" i="42"/>
  <c r="L11" i="42"/>
  <c r="M11" i="42"/>
  <c r="F8" i="43"/>
  <c r="O138" i="44"/>
  <c r="N138" i="44"/>
  <c r="H11" i="43"/>
  <c r="I11" i="43"/>
  <c r="T11" i="44"/>
  <c r="R11" i="44"/>
  <c r="P11" i="44"/>
  <c r="S11" i="44"/>
  <c r="Q11" i="44"/>
  <c r="N13" i="45"/>
  <c r="M13" i="45"/>
  <c r="L13" i="45"/>
  <c r="H136" i="40"/>
  <c r="G136" i="40"/>
  <c r="T10" i="41"/>
  <c r="AA20" i="41" s="1"/>
  <c r="M12" i="41"/>
  <c r="L12" i="41"/>
  <c r="M9" i="42"/>
  <c r="H9" i="42"/>
  <c r="I9" i="42"/>
  <c r="I14" i="43"/>
  <c r="H14" i="43"/>
  <c r="I9" i="39"/>
  <c r="G9" i="39"/>
  <c r="H9" i="39"/>
  <c r="F11" i="39"/>
  <c r="N10" i="40"/>
  <c r="L10" i="40"/>
  <c r="M10" i="40"/>
  <c r="Q11" i="40"/>
  <c r="S11" i="40"/>
  <c r="P11" i="40"/>
  <c r="R11" i="40"/>
  <c r="F9" i="41"/>
  <c r="I134" i="41"/>
  <c r="G134" i="41"/>
  <c r="H134" i="41"/>
  <c r="T11" i="42"/>
  <c r="S11" i="42"/>
  <c r="R11" i="42"/>
  <c r="Q11" i="42"/>
  <c r="P11" i="42"/>
  <c r="I136" i="45"/>
  <c r="H136" i="45"/>
  <c r="K136" i="45" s="1"/>
  <c r="G136" i="45"/>
  <c r="H138" i="40"/>
  <c r="G138" i="40"/>
  <c r="T12" i="41"/>
  <c r="S12" i="41"/>
  <c r="R12" i="41"/>
  <c r="Q12" i="41"/>
  <c r="P12" i="41"/>
  <c r="F7" i="42"/>
  <c r="H137" i="42"/>
  <c r="G137" i="42"/>
  <c r="N11" i="43"/>
  <c r="M11" i="43"/>
  <c r="L11" i="43"/>
  <c r="N8" i="44"/>
  <c r="L8" i="44"/>
  <c r="M8" i="44"/>
  <c r="N14" i="45"/>
  <c r="L14" i="45"/>
  <c r="M14" i="45"/>
  <c r="M142" i="43"/>
  <c r="L142" i="43"/>
  <c r="D129" i="39"/>
  <c r="N138" i="40"/>
  <c r="M138" i="40"/>
  <c r="O138" i="40"/>
  <c r="L138" i="40"/>
  <c r="I7" i="42"/>
  <c r="H7" i="42"/>
  <c r="N6" i="43"/>
  <c r="F9" i="43"/>
  <c r="F9" i="44"/>
  <c r="I7" i="39"/>
  <c r="H7" i="39"/>
  <c r="G7" i="39"/>
  <c r="J11" i="39"/>
  <c r="M9" i="39"/>
  <c r="L9" i="39"/>
  <c r="K9" i="39"/>
  <c r="N8" i="40"/>
  <c r="F6" i="41"/>
  <c r="O134" i="41"/>
  <c r="N134" i="41"/>
  <c r="L134" i="41"/>
  <c r="K134" i="41"/>
  <c r="M134" i="41"/>
  <c r="M12" i="42"/>
  <c r="L12" i="42"/>
  <c r="I142" i="43"/>
  <c r="H142" i="43"/>
  <c r="G142" i="43"/>
  <c r="N15" i="45"/>
  <c r="L15" i="45"/>
  <c r="M15" i="45"/>
  <c r="I137" i="41"/>
  <c r="H137" i="41"/>
  <c r="G137" i="41"/>
  <c r="T8" i="42"/>
  <c r="R8" i="42"/>
  <c r="S8" i="42"/>
  <c r="I9" i="43"/>
  <c r="H9" i="43"/>
  <c r="T10" i="39"/>
  <c r="R10" i="39"/>
  <c r="Q10" i="39"/>
  <c r="P10" i="39"/>
  <c r="O10" i="39"/>
  <c r="S10" i="39"/>
  <c r="N7" i="40"/>
  <c r="M7" i="40"/>
  <c r="L7" i="40"/>
  <c r="J6" i="41"/>
  <c r="I6" i="41"/>
  <c r="H6" i="41"/>
  <c r="I10" i="42"/>
  <c r="H10" i="42"/>
  <c r="O138" i="42"/>
  <c r="N138" i="42"/>
  <c r="M138" i="42"/>
  <c r="L138" i="42"/>
  <c r="N9" i="44"/>
  <c r="L9" i="44"/>
  <c r="M9" i="44"/>
  <c r="F10" i="45"/>
  <c r="T15" i="45"/>
  <c r="S15" i="45"/>
  <c r="R15" i="45"/>
  <c r="Q15" i="45"/>
  <c r="P15" i="45"/>
  <c r="T12" i="42"/>
  <c r="S12" i="42"/>
  <c r="R12" i="42"/>
  <c r="Q12" i="42"/>
  <c r="P12" i="42"/>
  <c r="H135" i="42"/>
  <c r="G135" i="42"/>
  <c r="N12" i="43"/>
  <c r="M12" i="43"/>
  <c r="L12" i="43"/>
  <c r="H139" i="43"/>
  <c r="I139" i="43"/>
  <c r="G139" i="43"/>
  <c r="D16" i="44"/>
  <c r="O136" i="44"/>
  <c r="N136" i="44"/>
  <c r="L7" i="39"/>
  <c r="K7" i="39"/>
  <c r="M7" i="39"/>
  <c r="S9" i="39"/>
  <c r="R9" i="39"/>
  <c r="P9" i="39"/>
  <c r="O9" i="39"/>
  <c r="N11" i="39"/>
  <c r="T9" i="39"/>
  <c r="Q9" i="39"/>
  <c r="N6" i="40"/>
  <c r="H135" i="40"/>
  <c r="G135" i="40"/>
  <c r="T9" i="41"/>
  <c r="H135" i="41"/>
  <c r="G135" i="41"/>
  <c r="I135" i="41"/>
  <c r="F6" i="44"/>
  <c r="E16" i="44"/>
  <c r="F16" i="44" s="1"/>
  <c r="T9" i="44"/>
  <c r="S9" i="44"/>
  <c r="R9" i="44"/>
  <c r="Q9" i="44"/>
  <c r="P9" i="44"/>
  <c r="I12" i="40"/>
  <c r="H12" i="40"/>
  <c r="J8" i="41"/>
  <c r="O137" i="41"/>
  <c r="N137" i="41"/>
  <c r="M137" i="41"/>
  <c r="L137" i="41"/>
  <c r="K137" i="41"/>
  <c r="F8" i="42"/>
  <c r="L10" i="42"/>
  <c r="M10" i="42"/>
  <c r="I144" i="43"/>
  <c r="H144" i="43"/>
  <c r="G144" i="43"/>
  <c r="J6" i="44"/>
  <c r="H6" i="44"/>
  <c r="I6" i="44"/>
  <c r="G16" i="44"/>
  <c r="I10" i="44"/>
  <c r="H10" i="44"/>
  <c r="J10" i="44"/>
  <c r="F11" i="45"/>
  <c r="H6" i="39"/>
  <c r="G6" i="39"/>
  <c r="Q8" i="39"/>
  <c r="P8" i="39"/>
  <c r="S8" i="39"/>
  <c r="O8" i="39"/>
  <c r="R8" i="39"/>
  <c r="T8" i="39"/>
  <c r="R11" i="41"/>
  <c r="Q11" i="41"/>
  <c r="T11" i="41"/>
  <c r="S11" i="41"/>
  <c r="P11" i="41"/>
  <c r="M135" i="41"/>
  <c r="L135" i="41"/>
  <c r="O135" i="41"/>
  <c r="N135" i="41"/>
  <c r="K135" i="41"/>
  <c r="O135" i="42"/>
  <c r="N135" i="42"/>
  <c r="M135" i="42"/>
  <c r="L135" i="42"/>
  <c r="F10" i="43"/>
  <c r="F14" i="44"/>
  <c r="J11" i="45"/>
  <c r="I11" i="45"/>
  <c r="H11" i="45"/>
  <c r="O7" i="39"/>
  <c r="Q7" i="39"/>
  <c r="T7" i="39"/>
  <c r="S7" i="39"/>
  <c r="R7" i="39"/>
  <c r="P7" i="39"/>
  <c r="L12" i="40"/>
  <c r="N12" i="40"/>
  <c r="M12" i="40"/>
  <c r="M135" i="40"/>
  <c r="L135" i="40"/>
  <c r="O135" i="40"/>
  <c r="N135" i="40"/>
  <c r="K138" i="41"/>
  <c r="O138" i="41"/>
  <c r="N138" i="41"/>
  <c r="M138" i="41"/>
  <c r="L138" i="41"/>
  <c r="F11" i="43"/>
  <c r="G136" i="43"/>
  <c r="H136" i="43"/>
  <c r="K136" i="43" s="1"/>
  <c r="I136" i="43"/>
  <c r="F12" i="45"/>
  <c r="L6" i="39"/>
  <c r="K6" i="39"/>
  <c r="N137" i="40"/>
  <c r="M137" i="40"/>
  <c r="L137" i="40"/>
  <c r="O137" i="40"/>
  <c r="F6" i="42"/>
  <c r="F11" i="42"/>
  <c r="T10" i="44"/>
  <c r="S10" i="44"/>
  <c r="R10" i="44"/>
  <c r="P10" i="44"/>
  <c r="Q10" i="44"/>
  <c r="T6" i="45"/>
  <c r="S6" i="45"/>
  <c r="R6" i="45"/>
  <c r="P6" i="45"/>
  <c r="O16" i="45"/>
  <c r="Q6" i="45"/>
  <c r="J12" i="45"/>
  <c r="H12" i="45"/>
  <c r="I12" i="45"/>
  <c r="L145" i="43"/>
  <c r="M145" i="43"/>
  <c r="O137" i="45"/>
  <c r="N137" i="45"/>
  <c r="L137" i="45"/>
  <c r="M137" i="45"/>
  <c r="I145" i="45"/>
  <c r="H145" i="45"/>
  <c r="K145" i="45" s="1"/>
  <c r="G145" i="45"/>
  <c r="M139" i="43"/>
  <c r="L139" i="43"/>
  <c r="E146" i="45"/>
  <c r="I139" i="45"/>
  <c r="H139" i="45"/>
  <c r="G139" i="45"/>
  <c r="I141" i="43"/>
  <c r="H141" i="43"/>
  <c r="G141" i="43"/>
  <c r="O145" i="45"/>
  <c r="N145" i="45"/>
  <c r="M145" i="45"/>
  <c r="L145" i="45"/>
  <c r="H11" i="40"/>
  <c r="I11" i="40"/>
  <c r="O136" i="40"/>
  <c r="N136" i="40"/>
  <c r="M136" i="40"/>
  <c r="L136" i="40"/>
  <c r="N6" i="44"/>
  <c r="M6" i="44"/>
  <c r="L6" i="44"/>
  <c r="K16" i="44"/>
  <c r="T8" i="44"/>
  <c r="S8" i="44"/>
  <c r="R8" i="44"/>
  <c r="Q8" i="44"/>
  <c r="P8" i="44"/>
  <c r="F13" i="44"/>
  <c r="J14" i="44"/>
  <c r="I14" i="44"/>
  <c r="H14" i="44"/>
  <c r="F9" i="45"/>
  <c r="J10" i="45"/>
  <c r="I10" i="45"/>
  <c r="H10" i="45"/>
  <c r="N12" i="45"/>
  <c r="M12" i="45"/>
  <c r="L12" i="45"/>
  <c r="T14" i="45"/>
  <c r="S14" i="45"/>
  <c r="R14" i="45"/>
  <c r="Q14" i="45"/>
  <c r="P14" i="45"/>
  <c r="Q7" i="41"/>
  <c r="AA19" i="41"/>
  <c r="T7" i="41"/>
  <c r="P7" i="41"/>
  <c r="F12" i="41"/>
  <c r="I136" i="41"/>
  <c r="H136" i="41"/>
  <c r="G136" i="41"/>
  <c r="O139" i="45"/>
  <c r="N139" i="45"/>
  <c r="M139" i="45"/>
  <c r="L139" i="45"/>
  <c r="T9" i="42"/>
  <c r="S9" i="42"/>
  <c r="R9" i="42"/>
  <c r="Q9" i="42"/>
  <c r="P9" i="42"/>
  <c r="F6" i="43"/>
  <c r="N9" i="43"/>
  <c r="M9" i="43"/>
  <c r="L9" i="43"/>
  <c r="M144" i="43"/>
  <c r="L144" i="43"/>
  <c r="T7" i="44"/>
  <c r="S7" i="44"/>
  <c r="R7" i="44"/>
  <c r="Q7" i="44"/>
  <c r="P7" i="44"/>
  <c r="F12" i="44"/>
  <c r="J13" i="44"/>
  <c r="I13" i="44"/>
  <c r="H13" i="44"/>
  <c r="N15" i="44"/>
  <c r="M15" i="44"/>
  <c r="L15" i="44"/>
  <c r="F8" i="45"/>
  <c r="J9" i="45"/>
  <c r="I9" i="45"/>
  <c r="H9" i="45"/>
  <c r="N11" i="45"/>
  <c r="M11" i="45"/>
  <c r="L11" i="45"/>
  <c r="T13" i="45"/>
  <c r="S13" i="45"/>
  <c r="R13" i="45"/>
  <c r="Q13" i="45"/>
  <c r="P13" i="45"/>
  <c r="O136" i="45"/>
  <c r="N136" i="45"/>
  <c r="M136" i="45"/>
  <c r="L136" i="45"/>
  <c r="R6" i="41"/>
  <c r="T6" i="41"/>
  <c r="S6" i="41"/>
  <c r="F11" i="41"/>
  <c r="I12" i="41"/>
  <c r="H12" i="41"/>
  <c r="J12" i="41"/>
  <c r="N137" i="42"/>
  <c r="M137" i="42"/>
  <c r="L137" i="42"/>
  <c r="O137" i="42"/>
  <c r="N141" i="43"/>
  <c r="M141" i="43"/>
  <c r="L141" i="43"/>
  <c r="O141" i="43"/>
  <c r="T6" i="44"/>
  <c r="R6" i="44"/>
  <c r="Q6" i="44"/>
  <c r="P6" i="44"/>
  <c r="O16" i="44"/>
  <c r="S6" i="44"/>
  <c r="F11" i="44"/>
  <c r="J12" i="44"/>
  <c r="I12" i="44"/>
  <c r="H12" i="44"/>
  <c r="N14" i="44"/>
  <c r="M14" i="44"/>
  <c r="L14" i="44"/>
  <c r="C16" i="45"/>
  <c r="F7" i="45"/>
  <c r="J8" i="45"/>
  <c r="I8" i="45"/>
  <c r="H8" i="45"/>
  <c r="N10" i="45"/>
  <c r="M10" i="45"/>
  <c r="L10" i="45"/>
  <c r="T12" i="45"/>
  <c r="S12" i="45"/>
  <c r="R12" i="45"/>
  <c r="Q12" i="45"/>
  <c r="P12" i="45"/>
  <c r="J11" i="41"/>
  <c r="I11" i="41"/>
  <c r="H11" i="41"/>
  <c r="O136" i="41"/>
  <c r="N136" i="41"/>
  <c r="M136" i="41"/>
  <c r="L136" i="41"/>
  <c r="K136" i="41"/>
  <c r="E146" i="44"/>
  <c r="D16" i="45"/>
  <c r="AA19" i="42"/>
  <c r="T7" i="42"/>
  <c r="F12" i="42"/>
  <c r="G136" i="42"/>
  <c r="H136" i="42"/>
  <c r="N7" i="43"/>
  <c r="F14" i="43"/>
  <c r="I140" i="43"/>
  <c r="F10" i="44"/>
  <c r="J11" i="44"/>
  <c r="H11" i="44"/>
  <c r="I11" i="44"/>
  <c r="N13" i="44"/>
  <c r="M13" i="44"/>
  <c r="L13" i="44"/>
  <c r="S15" i="44"/>
  <c r="R15" i="44"/>
  <c r="Q15" i="44"/>
  <c r="P15" i="44"/>
  <c r="T15" i="44"/>
  <c r="F6" i="45"/>
  <c r="E16" i="45"/>
  <c r="F16" i="45" s="1"/>
  <c r="J7" i="45"/>
  <c r="I7" i="45"/>
  <c r="H7" i="45"/>
  <c r="N9" i="45"/>
  <c r="M9" i="45"/>
  <c r="L9" i="45"/>
  <c r="T11" i="45"/>
  <c r="S11" i="45"/>
  <c r="R11" i="45"/>
  <c r="Q11" i="45"/>
  <c r="P11" i="45"/>
  <c r="I138" i="41"/>
  <c r="H138" i="41"/>
  <c r="G138" i="41"/>
  <c r="M12" i="44"/>
  <c r="L12" i="44"/>
  <c r="N12" i="44"/>
  <c r="S14" i="44"/>
  <c r="Q14" i="44"/>
  <c r="P14" i="44"/>
  <c r="T14" i="44"/>
  <c r="R14" i="44"/>
  <c r="N142" i="44"/>
  <c r="O142" i="44"/>
  <c r="J6" i="45"/>
  <c r="I6" i="45"/>
  <c r="H6" i="45"/>
  <c r="G16" i="45"/>
  <c r="N8" i="45"/>
  <c r="M8" i="45"/>
  <c r="L8" i="45"/>
  <c r="S10" i="45"/>
  <c r="R10" i="45"/>
  <c r="Q10" i="45"/>
  <c r="P10" i="45"/>
  <c r="T10" i="45"/>
  <c r="F15" i="45"/>
  <c r="G137" i="40"/>
  <c r="H137" i="40"/>
  <c r="L11" i="41"/>
  <c r="M11" i="41"/>
  <c r="F10" i="42"/>
  <c r="I11" i="42"/>
  <c r="H11" i="42"/>
  <c r="O136" i="42"/>
  <c r="N136" i="42"/>
  <c r="M136" i="42"/>
  <c r="L136" i="42"/>
  <c r="L140" i="43"/>
  <c r="M140" i="43"/>
  <c r="F8" i="44"/>
  <c r="I9" i="44"/>
  <c r="J9" i="44"/>
  <c r="H9" i="44"/>
  <c r="M11" i="44"/>
  <c r="N11" i="44"/>
  <c r="L11" i="44"/>
  <c r="Q13" i="44"/>
  <c r="T13" i="44"/>
  <c r="S13" i="44"/>
  <c r="R13" i="44"/>
  <c r="P13" i="44"/>
  <c r="M7" i="45"/>
  <c r="L7" i="45"/>
  <c r="N7" i="45"/>
  <c r="Q9" i="45"/>
  <c r="P9" i="45"/>
  <c r="T9" i="45"/>
  <c r="S9" i="45"/>
  <c r="R9" i="45"/>
  <c r="F14" i="45"/>
  <c r="I15" i="45"/>
  <c r="H15" i="45"/>
  <c r="J15" i="45"/>
  <c r="H138" i="42"/>
  <c r="G138" i="42"/>
  <c r="C16" i="44"/>
  <c r="F7" i="44"/>
  <c r="J8" i="44"/>
  <c r="I8" i="44"/>
  <c r="H8" i="44"/>
  <c r="N10" i="44"/>
  <c r="M10" i="44"/>
  <c r="L10" i="44"/>
  <c r="T12" i="44"/>
  <c r="R12" i="44"/>
  <c r="S12" i="44"/>
  <c r="Q12" i="44"/>
  <c r="P12" i="44"/>
  <c r="K16" i="45"/>
  <c r="N6" i="45"/>
  <c r="M6" i="45"/>
  <c r="L6" i="45"/>
  <c r="T8" i="45"/>
  <c r="R8" i="45"/>
  <c r="S8" i="45"/>
  <c r="Q8" i="45"/>
  <c r="P8" i="45"/>
  <c r="F13" i="45"/>
  <c r="J14" i="45"/>
  <c r="I14" i="45"/>
  <c r="H14" i="45"/>
  <c r="K152" i="3"/>
  <c r="L152" i="3"/>
  <c r="J58" i="2"/>
  <c r="J6" i="3"/>
  <c r="J152" i="3"/>
  <c r="V6" i="5"/>
  <c r="U6" i="5"/>
  <c r="S6" i="5"/>
  <c r="L58" i="2"/>
  <c r="L6" i="3"/>
  <c r="T6" i="5"/>
  <c r="W6" i="5"/>
  <c r="K6" i="2"/>
  <c r="L6" i="2"/>
  <c r="J6" i="2"/>
  <c r="K6" i="6"/>
  <c r="J6" i="6"/>
  <c r="I6" i="6"/>
  <c r="J31" i="2"/>
  <c r="J6" i="5"/>
  <c r="L52" i="8"/>
  <c r="B57" i="11"/>
  <c r="E51" i="10"/>
  <c r="K117" i="8"/>
  <c r="L118" i="8" s="1"/>
  <c r="K271" i="8"/>
  <c r="L272" i="8" s="1"/>
  <c r="E29" i="10"/>
  <c r="H30" i="10"/>
  <c r="B79" i="11"/>
  <c r="I7" i="8"/>
  <c r="K29" i="8"/>
  <c r="L30" i="8" s="1"/>
  <c r="K249" i="8"/>
  <c r="L250" i="8" s="1"/>
  <c r="L8" i="8"/>
  <c r="K161" i="8"/>
  <c r="L162" i="8" s="1"/>
  <c r="K227" i="8"/>
  <c r="L228" i="8" s="1"/>
  <c r="K73" i="8"/>
  <c r="B34" i="11"/>
  <c r="K139" i="8"/>
  <c r="L140" i="8" s="1"/>
  <c r="B103" i="11"/>
  <c r="I7" i="10"/>
  <c r="B10" i="11"/>
  <c r="I73" i="10"/>
  <c r="I6" i="13"/>
  <c r="J6" i="13"/>
  <c r="K6" i="13"/>
  <c r="S5" i="12"/>
  <c r="T5" i="12"/>
  <c r="U5" i="12"/>
  <c r="U6" i="13"/>
  <c r="I5" i="12"/>
  <c r="J30" i="10"/>
  <c r="K5" i="12"/>
  <c r="W7" i="16"/>
  <c r="V7" i="16"/>
  <c r="W7" i="15"/>
  <c r="U7" i="16"/>
  <c r="X7" i="15"/>
  <c r="Y7" i="15"/>
  <c r="T9" i="14"/>
  <c r="I7" i="15"/>
  <c r="J7" i="15"/>
  <c r="K7" i="15"/>
  <c r="L7" i="15"/>
  <c r="M7" i="15"/>
  <c r="J7" i="17"/>
  <c r="W7" i="17"/>
  <c r="J7" i="16"/>
  <c r="J6" i="18"/>
  <c r="K7" i="16"/>
  <c r="Q6" i="18"/>
  <c r="R6" i="18"/>
  <c r="X6" i="18"/>
  <c r="I7" i="17"/>
  <c r="Y6" i="18"/>
  <c r="S7" i="19"/>
  <c r="N7" i="19"/>
  <c r="R7" i="19"/>
  <c r="X7" i="19"/>
  <c r="Y7" i="19"/>
  <c r="F7" i="19"/>
  <c r="Z7" i="19"/>
  <c r="H7" i="19"/>
  <c r="I8" i="21"/>
  <c r="R8" i="21"/>
  <c r="W7" i="22"/>
  <c r="J6" i="26"/>
  <c r="I6" i="26"/>
  <c r="K6" i="26"/>
  <c r="I6" i="27"/>
  <c r="J6" i="27"/>
  <c r="K6" i="27"/>
  <c r="D52" i="30"/>
  <c r="F52" i="30"/>
  <c r="H52" i="30"/>
  <c r="I6" i="28"/>
  <c r="J6" i="28"/>
  <c r="K6" i="28"/>
  <c r="J30" i="30"/>
  <c r="E29" i="30"/>
  <c r="L6" i="28"/>
  <c r="E139" i="30"/>
  <c r="I7" i="30"/>
  <c r="L8" i="30" s="1"/>
  <c r="J52" i="30"/>
  <c r="C95" i="33"/>
  <c r="D96" i="33" s="1"/>
  <c r="L52" i="30"/>
  <c r="J118" i="30"/>
  <c r="G117" i="30"/>
  <c r="L118" i="30"/>
  <c r="F74" i="30"/>
  <c r="H74" i="30"/>
  <c r="L96" i="30"/>
  <c r="L30" i="30"/>
  <c r="G161" i="30"/>
  <c r="J140" i="30"/>
  <c r="G183" i="30"/>
  <c r="J184" i="30" s="1"/>
  <c r="I95" i="30"/>
  <c r="L140" i="30"/>
  <c r="C205" i="30"/>
  <c r="D206" i="30" s="1"/>
  <c r="J74" i="30"/>
  <c r="G227" i="30"/>
  <c r="J228" i="30" s="1"/>
  <c r="L206" i="30"/>
  <c r="L96" i="31"/>
  <c r="G271" i="30"/>
  <c r="J272" i="30" s="1"/>
  <c r="L228" i="30"/>
  <c r="L74" i="30"/>
  <c r="L272" i="30"/>
  <c r="L162" i="30"/>
  <c r="J250" i="30"/>
  <c r="L250" i="30"/>
  <c r="I29" i="31"/>
  <c r="L30" i="31" s="1"/>
  <c r="E51" i="31"/>
  <c r="H52" i="31" s="1"/>
  <c r="J74" i="31"/>
  <c r="G73" i="31"/>
  <c r="H250" i="30"/>
  <c r="L74" i="31"/>
  <c r="J8" i="33"/>
  <c r="I7" i="31"/>
  <c r="H30" i="33"/>
  <c r="E29" i="33"/>
  <c r="J52" i="31"/>
  <c r="J30" i="33"/>
  <c r="D74" i="33"/>
  <c r="H96" i="33"/>
  <c r="Q5" i="36"/>
  <c r="P5" i="36"/>
  <c r="L52" i="31"/>
  <c r="E7" i="33"/>
  <c r="H7" i="35"/>
  <c r="F74" i="33"/>
  <c r="AJ7" i="35"/>
  <c r="I51" i="33"/>
  <c r="J96" i="33"/>
  <c r="AK7" i="35"/>
  <c r="AL7" i="35"/>
  <c r="H74" i="33"/>
  <c r="N7" i="35"/>
  <c r="I29" i="35"/>
  <c r="H29" i="35"/>
  <c r="I95" i="31"/>
  <c r="J74" i="33"/>
  <c r="L30" i="33"/>
  <c r="L74" i="33"/>
  <c r="AT7" i="35"/>
  <c r="AR7" i="35"/>
  <c r="V7" i="35"/>
  <c r="AS7" i="35"/>
  <c r="V29" i="35"/>
  <c r="W29" i="35"/>
  <c r="I5" i="36"/>
  <c r="G5" i="39"/>
  <c r="I5" i="37"/>
  <c r="L5" i="39"/>
  <c r="M5" i="39"/>
  <c r="G123" i="39"/>
  <c r="H123" i="39"/>
  <c r="O123" i="39"/>
  <c r="N123" i="39"/>
  <c r="L123" i="39"/>
  <c r="K123" i="39"/>
  <c r="P5" i="37"/>
  <c r="M123" i="39"/>
  <c r="Q5" i="37"/>
  <c r="P5" i="40"/>
  <c r="N133" i="42"/>
  <c r="P5" i="43"/>
  <c r="M133" i="42"/>
  <c r="Q5" i="43"/>
  <c r="Q5" i="41"/>
  <c r="O133" i="42"/>
  <c r="R5" i="43"/>
  <c r="S5" i="43"/>
  <c r="O135" i="43"/>
  <c r="T5" i="43"/>
  <c r="J5" i="44"/>
  <c r="I5" i="44"/>
  <c r="H5" i="44"/>
  <c r="R5" i="44"/>
  <c r="H135" i="44"/>
  <c r="I133" i="40"/>
  <c r="I135" i="44"/>
  <c r="B10" i="46"/>
  <c r="I5" i="40"/>
  <c r="H133" i="40"/>
  <c r="S5" i="41"/>
  <c r="R5" i="42"/>
  <c r="N5" i="45"/>
  <c r="L5" i="45"/>
  <c r="S5" i="42"/>
  <c r="M5" i="45"/>
  <c r="K133" i="40"/>
  <c r="T5" i="45"/>
  <c r="S5" i="45"/>
  <c r="R5" i="45"/>
  <c r="Q5" i="45"/>
  <c r="P5" i="45"/>
  <c r="B10" i="47"/>
  <c r="M5" i="40"/>
  <c r="M133" i="40"/>
  <c r="J5" i="41"/>
  <c r="I133" i="41"/>
  <c r="H133" i="41"/>
  <c r="G133" i="41"/>
  <c r="H5" i="41"/>
  <c r="N133" i="41"/>
  <c r="M133" i="41"/>
  <c r="B10" i="48"/>
  <c r="L135" i="44"/>
  <c r="M135" i="44"/>
  <c r="N135" i="44"/>
  <c r="O135" i="44"/>
  <c r="H5" i="42"/>
  <c r="L5" i="44"/>
  <c r="I5" i="42"/>
  <c r="I135" i="43"/>
  <c r="M5" i="44"/>
  <c r="F5" i="43"/>
  <c r="G135" i="45"/>
  <c r="L5" i="42"/>
  <c r="H5" i="43"/>
  <c r="L135" i="43"/>
  <c r="P5" i="44"/>
  <c r="H135" i="45"/>
  <c r="H133" i="42"/>
  <c r="J5" i="43"/>
  <c r="N135" i="43"/>
  <c r="K135" i="45"/>
  <c r="H5" i="45"/>
  <c r="L135" i="45"/>
  <c r="M5" i="43"/>
  <c r="G188" i="3"/>
  <c r="E119" i="3"/>
  <c r="F119" i="3"/>
  <c r="H18" i="2"/>
  <c r="G42" i="2"/>
  <c r="H17" i="2"/>
  <c r="H42" i="2"/>
  <c r="H68" i="2"/>
  <c r="H196" i="3"/>
  <c r="G146" i="13"/>
  <c r="G34" i="13"/>
  <c r="L145" i="8"/>
  <c r="L207" i="8"/>
  <c r="U55" i="12"/>
  <c r="U35" i="12"/>
  <c r="U15" i="12"/>
  <c r="E188" i="3"/>
  <c r="L143" i="8"/>
  <c r="L98" i="8"/>
  <c r="U54" i="12"/>
  <c r="U34" i="12"/>
  <c r="U14" i="12"/>
  <c r="S21" i="15"/>
  <c r="D53" i="12"/>
  <c r="D57" i="12" s="1"/>
  <c r="G55" i="12"/>
  <c r="C160" i="13"/>
  <c r="J34" i="10"/>
  <c r="D48" i="13"/>
  <c r="D160" i="13"/>
  <c r="E18" i="2"/>
  <c r="L123" i="8"/>
  <c r="H43" i="10"/>
  <c r="L277" i="8"/>
  <c r="L141" i="8"/>
  <c r="L121" i="8"/>
  <c r="U53" i="12"/>
  <c r="U33" i="12"/>
  <c r="U13" i="12"/>
  <c r="C53" i="12"/>
  <c r="D54" i="12"/>
  <c r="G56" i="12"/>
  <c r="C146" i="13"/>
  <c r="E48" i="13"/>
  <c r="E160" i="13"/>
  <c r="E69" i="2"/>
  <c r="L256" i="8"/>
  <c r="L120" i="8"/>
  <c r="L167" i="8"/>
  <c r="U50" i="12"/>
  <c r="U30" i="12"/>
  <c r="C56" i="12"/>
  <c r="L78" i="10"/>
  <c r="Q9" i="16"/>
  <c r="G76" i="13"/>
  <c r="H38" i="10"/>
  <c r="L254" i="8"/>
  <c r="E56" i="12"/>
  <c r="U49" i="12"/>
  <c r="U29" i="12"/>
  <c r="S20" i="14"/>
  <c r="H187" i="3"/>
  <c r="G118" i="13"/>
  <c r="G20" i="13"/>
  <c r="L252" i="8"/>
  <c r="D77" i="11"/>
  <c r="U48" i="12"/>
  <c r="U28" i="12"/>
  <c r="H193" i="3"/>
  <c r="G62" i="13"/>
  <c r="L233" i="8"/>
  <c r="U47" i="12"/>
  <c r="U27" i="12"/>
  <c r="F193" i="3"/>
  <c r="L165" i="8"/>
  <c r="E17" i="2"/>
  <c r="F18" i="2"/>
  <c r="G160" i="13"/>
  <c r="L229" i="8"/>
  <c r="L276" i="8"/>
  <c r="L55" i="8"/>
  <c r="E54" i="12"/>
  <c r="U45" i="12"/>
  <c r="U25" i="12"/>
  <c r="G18" i="2"/>
  <c r="F17" i="2"/>
  <c r="L212" i="8"/>
  <c r="L274" i="8"/>
  <c r="L53" i="8"/>
  <c r="U44" i="12"/>
  <c r="U24" i="12"/>
  <c r="C118" i="13"/>
  <c r="L97" i="8"/>
  <c r="L232" i="8"/>
  <c r="U21" i="12"/>
  <c r="J85" i="10"/>
  <c r="D20" i="13"/>
  <c r="F146" i="13"/>
  <c r="C20" i="13"/>
  <c r="C21" i="15"/>
  <c r="C91" i="15"/>
  <c r="G161" i="15"/>
  <c r="O134" i="18"/>
  <c r="Q19" i="18"/>
  <c r="G79" i="17"/>
  <c r="F135" i="16"/>
  <c r="P9" i="17"/>
  <c r="F118" i="18"/>
  <c r="F78" i="18"/>
  <c r="F91" i="16"/>
  <c r="C35" i="16"/>
  <c r="L132" i="18"/>
  <c r="N146" i="18"/>
  <c r="K36" i="18"/>
  <c r="L275" i="8"/>
  <c r="L230" i="8"/>
  <c r="L186" i="8"/>
  <c r="U20" i="12"/>
  <c r="C54" i="12"/>
  <c r="C147" i="15"/>
  <c r="F21" i="15"/>
  <c r="F119" i="15"/>
  <c r="F63" i="15"/>
  <c r="C65" i="14"/>
  <c r="G135" i="16"/>
  <c r="O21" i="17"/>
  <c r="F35" i="16"/>
  <c r="G147" i="16"/>
  <c r="F62" i="18"/>
  <c r="F51" i="16"/>
  <c r="E93" i="16"/>
  <c r="F93" i="16"/>
  <c r="E35" i="16"/>
  <c r="K132" i="18"/>
  <c r="L62" i="18"/>
  <c r="M78" i="18"/>
  <c r="N90" i="18"/>
  <c r="F49" i="17"/>
  <c r="F149" i="17"/>
  <c r="F91" i="17"/>
  <c r="U50" i="18"/>
  <c r="V50" i="18"/>
  <c r="F121" i="17"/>
  <c r="F23" i="17"/>
  <c r="E147" i="17"/>
  <c r="D78" i="18"/>
  <c r="T93" i="19"/>
  <c r="V93" i="19"/>
  <c r="D56" i="11"/>
  <c r="L273" i="8"/>
  <c r="L211" i="8"/>
  <c r="U19" i="12"/>
  <c r="C55" i="12"/>
  <c r="D90" i="13"/>
  <c r="Q20" i="13"/>
  <c r="F104" i="13"/>
  <c r="E119" i="15"/>
  <c r="C107" i="14"/>
  <c r="C121" i="16"/>
  <c r="O148" i="18"/>
  <c r="O62" i="18"/>
  <c r="G77" i="17"/>
  <c r="E149" i="16"/>
  <c r="F133" i="16"/>
  <c r="F121" i="16"/>
  <c r="E51" i="16"/>
  <c r="F132" i="18"/>
  <c r="G90" i="13"/>
  <c r="L231" i="8"/>
  <c r="L209" i="8"/>
  <c r="U18" i="12"/>
  <c r="O20" i="13"/>
  <c r="E34" i="13"/>
  <c r="L32" i="10"/>
  <c r="C105" i="15"/>
  <c r="D147" i="15"/>
  <c r="C149" i="14"/>
  <c r="F77" i="15"/>
  <c r="E49" i="15"/>
  <c r="F194" i="3"/>
  <c r="G104" i="13"/>
  <c r="H36" i="10"/>
  <c r="L208" i="8"/>
  <c r="U57" i="12"/>
  <c r="U17" i="12"/>
  <c r="S11" i="14"/>
  <c r="P20" i="13"/>
  <c r="E146" i="13"/>
  <c r="L34" i="10"/>
  <c r="U21" i="15"/>
  <c r="C135" i="14"/>
  <c r="D77" i="15"/>
  <c r="G35" i="15"/>
  <c r="F49" i="15"/>
  <c r="G49" i="15"/>
  <c r="Q32" i="18"/>
  <c r="F149" i="16"/>
  <c r="D65" i="16"/>
  <c r="G77" i="16"/>
  <c r="D77" i="16"/>
  <c r="G51" i="16"/>
  <c r="F79" i="16"/>
  <c r="D119" i="16"/>
  <c r="F49" i="16"/>
  <c r="F189" i="3"/>
  <c r="H34" i="10"/>
  <c r="L189" i="8"/>
  <c r="U56" i="12"/>
  <c r="U16" i="12"/>
  <c r="J84" i="10"/>
  <c r="F53" i="12"/>
  <c r="J38" i="10"/>
  <c r="D146" i="13"/>
  <c r="F34" i="13"/>
  <c r="C63" i="15"/>
  <c r="C161" i="15"/>
  <c r="C93" i="14"/>
  <c r="F147" i="16"/>
  <c r="Q11" i="18"/>
  <c r="G63" i="17"/>
  <c r="Q18" i="18"/>
  <c r="Q21" i="17"/>
  <c r="C77" i="16"/>
  <c r="F146" i="18"/>
  <c r="F76" i="18"/>
  <c r="F106" i="18"/>
  <c r="G93" i="16"/>
  <c r="H32" i="10"/>
  <c r="L187" i="8"/>
  <c r="U52" i="12"/>
  <c r="U12" i="12"/>
  <c r="F54" i="12"/>
  <c r="J43" i="10"/>
  <c r="C62" i="13"/>
  <c r="E20" i="13"/>
  <c r="E90" i="13"/>
  <c r="F20" i="13"/>
  <c r="D91" i="15"/>
  <c r="F91" i="15"/>
  <c r="O64" i="18"/>
  <c r="G65" i="17"/>
  <c r="F36" i="18"/>
  <c r="C51" i="16"/>
  <c r="C79" i="16"/>
  <c r="D93" i="16"/>
  <c r="C133" i="16"/>
  <c r="K160" i="18"/>
  <c r="K90" i="18"/>
  <c r="M76" i="18"/>
  <c r="N134" i="18"/>
  <c r="L188" i="8"/>
  <c r="L185" i="8"/>
  <c r="U51" i="12"/>
  <c r="U10" i="12"/>
  <c r="F55" i="12"/>
  <c r="J76" i="10"/>
  <c r="C34" i="13"/>
  <c r="F90" i="13"/>
  <c r="G119" i="15"/>
  <c r="C51" i="14"/>
  <c r="O8" i="18"/>
  <c r="G149" i="16"/>
  <c r="E107" i="16"/>
  <c r="C23" i="16"/>
  <c r="F160" i="18"/>
  <c r="F64" i="18"/>
  <c r="C91" i="16"/>
  <c r="F65" i="16"/>
  <c r="D105" i="16"/>
  <c r="K148" i="18"/>
  <c r="K120" i="18"/>
  <c r="L120" i="18"/>
  <c r="L90" i="18"/>
  <c r="M146" i="18"/>
  <c r="N20" i="18"/>
  <c r="F35" i="17"/>
  <c r="F135" i="17"/>
  <c r="T134" i="18"/>
  <c r="U106" i="18"/>
  <c r="G132" i="13"/>
  <c r="L168" i="8"/>
  <c r="L142" i="8"/>
  <c r="U46" i="12"/>
  <c r="Q21" i="15"/>
  <c r="F56" i="12"/>
  <c r="J78" i="10"/>
  <c r="F105" i="15"/>
  <c r="F147" i="15"/>
  <c r="O118" i="18"/>
  <c r="O78" i="18"/>
  <c r="O22" i="18"/>
  <c r="D63" i="16"/>
  <c r="F77" i="16"/>
  <c r="F90" i="18"/>
  <c r="E77" i="16"/>
  <c r="M34" i="18"/>
  <c r="M106" i="18"/>
  <c r="M90" i="18"/>
  <c r="N148" i="18"/>
  <c r="N34" i="18"/>
  <c r="S120" i="18"/>
  <c r="S118" i="18"/>
  <c r="T132" i="18"/>
  <c r="T92" i="18"/>
  <c r="U134" i="18"/>
  <c r="U146" i="18"/>
  <c r="G34" i="18"/>
  <c r="V106" i="18"/>
  <c r="C78" i="18"/>
  <c r="F43" i="2"/>
  <c r="L166" i="8"/>
  <c r="U42" i="12"/>
  <c r="J80" i="10"/>
  <c r="D76" i="13"/>
  <c r="D63" i="15"/>
  <c r="G51" i="17"/>
  <c r="G133" i="16"/>
  <c r="Q9" i="17"/>
  <c r="G35" i="16"/>
  <c r="F107" i="16"/>
  <c r="F134" i="18"/>
  <c r="E79" i="16"/>
  <c r="E49" i="16"/>
  <c r="G104" i="18"/>
  <c r="K104" i="18"/>
  <c r="L134" i="18"/>
  <c r="M160" i="18"/>
  <c r="L20" i="18"/>
  <c r="N50" i="18"/>
  <c r="F133" i="17"/>
  <c r="S78" i="18"/>
  <c r="S76" i="18"/>
  <c r="E37" i="17"/>
  <c r="T148" i="18"/>
  <c r="T160" i="18"/>
  <c r="G119" i="3"/>
  <c r="L164" i="8"/>
  <c r="U41" i="12"/>
  <c r="G53" i="12"/>
  <c r="C90" i="13"/>
  <c r="D118" i="13"/>
  <c r="E132" i="13"/>
  <c r="N23" i="14"/>
  <c r="D105" i="15"/>
  <c r="G63" i="15"/>
  <c r="G133" i="15"/>
  <c r="C37" i="14"/>
  <c r="O92" i="18"/>
  <c r="G37" i="17"/>
  <c r="D79" i="16"/>
  <c r="F37" i="16"/>
  <c r="F120" i="18"/>
  <c r="G63" i="16"/>
  <c r="D91" i="16"/>
  <c r="K134" i="18"/>
  <c r="L148" i="18"/>
  <c r="L104" i="18"/>
  <c r="M120" i="18"/>
  <c r="X32" i="18"/>
  <c r="E9" i="17"/>
  <c r="S34" i="18"/>
  <c r="L124" i="8"/>
  <c r="U40" i="12"/>
  <c r="G54" i="12"/>
  <c r="F118" i="13"/>
  <c r="G105" i="15"/>
  <c r="C79" i="14"/>
  <c r="E77" i="15"/>
  <c r="F161" i="15"/>
  <c r="D49" i="15"/>
  <c r="R21" i="15"/>
  <c r="G149" i="17"/>
  <c r="C119" i="16"/>
  <c r="C107" i="16"/>
  <c r="R21" i="16"/>
  <c r="G161" i="16"/>
  <c r="D21" i="16"/>
  <c r="C36" i="18"/>
  <c r="L122" i="8"/>
  <c r="U39" i="12"/>
  <c r="C48" i="13"/>
  <c r="D104" i="13"/>
  <c r="F76" i="13"/>
  <c r="S9" i="16"/>
  <c r="E63" i="15"/>
  <c r="D161" i="15"/>
  <c r="E133" i="15"/>
  <c r="G77" i="15"/>
  <c r="G21" i="15"/>
  <c r="O90" i="18"/>
  <c r="O132" i="18"/>
  <c r="E63" i="16"/>
  <c r="F104" i="18"/>
  <c r="D78" i="11"/>
  <c r="U38" i="12"/>
  <c r="Q21" i="16"/>
  <c r="E118" i="13"/>
  <c r="D119" i="15"/>
  <c r="O146" i="18"/>
  <c r="G135" i="17"/>
  <c r="E161" i="16"/>
  <c r="F148" i="18"/>
  <c r="C105" i="16"/>
  <c r="L99" i="8"/>
  <c r="U37" i="12"/>
  <c r="R20" i="13"/>
  <c r="F62" i="13"/>
  <c r="T21" i="15"/>
  <c r="E91" i="15"/>
  <c r="P23" i="14"/>
  <c r="E35" i="15"/>
  <c r="G49" i="17"/>
  <c r="C37" i="16"/>
  <c r="G9" i="16"/>
  <c r="D51" i="16"/>
  <c r="R21" i="17"/>
  <c r="F63" i="16"/>
  <c r="L119" i="8"/>
  <c r="U36" i="12"/>
  <c r="D55" i="12"/>
  <c r="S19" i="14"/>
  <c r="E76" i="13"/>
  <c r="S21" i="16"/>
  <c r="F133" i="15"/>
  <c r="E147" i="15"/>
  <c r="O23" i="14"/>
  <c r="C23" i="14"/>
  <c r="O160" i="18"/>
  <c r="O106" i="18"/>
  <c r="O104" i="18"/>
  <c r="Q69" i="18"/>
  <c r="G121" i="17"/>
  <c r="P21" i="16"/>
  <c r="F161" i="16"/>
  <c r="D23" i="16"/>
  <c r="F50" i="18"/>
  <c r="F8" i="18"/>
  <c r="L100" i="8"/>
  <c r="L278" i="8"/>
  <c r="L163" i="8"/>
  <c r="U32" i="12"/>
  <c r="D56" i="12"/>
  <c r="J32" i="10"/>
  <c r="E104" i="13"/>
  <c r="D133" i="15"/>
  <c r="E105" i="15"/>
  <c r="C49" i="15"/>
  <c r="G91" i="15"/>
  <c r="Q13" i="18"/>
  <c r="C63" i="16"/>
  <c r="P21" i="17"/>
  <c r="E187" i="3"/>
  <c r="L253" i="8"/>
  <c r="L57" i="8"/>
  <c r="E53" i="12"/>
  <c r="E57" i="12" s="1"/>
  <c r="U31" i="12"/>
  <c r="C76" i="13"/>
  <c r="F160" i="13"/>
  <c r="C119" i="15"/>
  <c r="C163" i="14"/>
  <c r="O120" i="18"/>
  <c r="O21" i="16"/>
  <c r="L251" i="8"/>
  <c r="L56" i="8"/>
  <c r="U26" i="12"/>
  <c r="C132" i="13"/>
  <c r="C104" i="13"/>
  <c r="L76" i="10"/>
  <c r="E62" i="13"/>
  <c r="E21" i="15"/>
  <c r="C133" i="15"/>
  <c r="C77" i="15"/>
  <c r="C35" i="15"/>
  <c r="Q17" i="18"/>
  <c r="Q27" i="18"/>
  <c r="G105" i="17"/>
  <c r="O9" i="17"/>
  <c r="C93" i="16"/>
  <c r="C65" i="16"/>
  <c r="F92" i="18"/>
  <c r="F48" i="18"/>
  <c r="F20" i="18"/>
  <c r="G121" i="16"/>
  <c r="F23" i="16"/>
  <c r="C49" i="16"/>
  <c r="E21" i="16"/>
  <c r="G160" i="18"/>
  <c r="G62" i="18"/>
  <c r="L118" i="18"/>
  <c r="L48" i="18"/>
  <c r="L92" i="18"/>
  <c r="C35" i="17"/>
  <c r="F51" i="17"/>
  <c r="S36" i="18"/>
  <c r="T48" i="18"/>
  <c r="U90" i="18"/>
  <c r="E121" i="17"/>
  <c r="V90" i="18"/>
  <c r="C76" i="18"/>
  <c r="D64" i="18"/>
  <c r="L234" i="8"/>
  <c r="L54" i="8"/>
  <c r="D8" i="11"/>
  <c r="E55" i="12"/>
  <c r="U22" i="12"/>
  <c r="F132" i="13"/>
  <c r="L80" i="10"/>
  <c r="D34" i="13"/>
  <c r="D62" i="13"/>
  <c r="F48" i="13"/>
  <c r="C121" i="14"/>
  <c r="E161" i="15"/>
  <c r="G147" i="15"/>
  <c r="F35" i="15"/>
  <c r="O36" i="18"/>
  <c r="G91" i="17"/>
  <c r="E121" i="16"/>
  <c r="R9" i="17"/>
  <c r="G37" i="16"/>
  <c r="S21" i="17"/>
  <c r="F34" i="18"/>
  <c r="F22" i="18"/>
  <c r="G79" i="16"/>
  <c r="Q55" i="18"/>
  <c r="G91" i="16"/>
  <c r="G21" i="16"/>
  <c r="K118" i="18"/>
  <c r="K62" i="18"/>
  <c r="M48" i="18"/>
  <c r="M64" i="18"/>
  <c r="N76" i="18"/>
  <c r="U160" i="18"/>
  <c r="C135" i="17"/>
  <c r="M36" i="18"/>
  <c r="M8" i="18"/>
  <c r="T50" i="18"/>
  <c r="N8" i="18"/>
  <c r="U118" i="18"/>
  <c r="U48" i="18"/>
  <c r="V146" i="18"/>
  <c r="C107" i="17"/>
  <c r="E78" i="18"/>
  <c r="E106" i="18"/>
  <c r="G133" i="17"/>
  <c r="G146" i="18"/>
  <c r="G90" i="18"/>
  <c r="L50" i="18"/>
  <c r="M104" i="18"/>
  <c r="M20" i="18"/>
  <c r="D133" i="17"/>
  <c r="S104" i="18"/>
  <c r="D49" i="17"/>
  <c r="S20" i="18"/>
  <c r="V120" i="18"/>
  <c r="X108" i="18"/>
  <c r="C134" i="18"/>
  <c r="D107" i="17"/>
  <c r="D92" i="18"/>
  <c r="C49" i="17"/>
  <c r="T79" i="19"/>
  <c r="T51" i="19"/>
  <c r="X43" i="19"/>
  <c r="E50" i="21"/>
  <c r="H146" i="21"/>
  <c r="H17" i="21"/>
  <c r="H133" i="22"/>
  <c r="H119" i="22"/>
  <c r="C48" i="26"/>
  <c r="D146" i="26"/>
  <c r="E105" i="16"/>
  <c r="R9" i="16"/>
  <c r="E149" i="17"/>
  <c r="V48" i="18"/>
  <c r="D35" i="17"/>
  <c r="S148" i="18"/>
  <c r="C23" i="17"/>
  <c r="C50" i="18"/>
  <c r="D76" i="18"/>
  <c r="E49" i="17"/>
  <c r="X29" i="18"/>
  <c r="V147" i="19"/>
  <c r="V37" i="19"/>
  <c r="X60" i="19"/>
  <c r="E162" i="21"/>
  <c r="H125" i="21"/>
  <c r="C64" i="21"/>
  <c r="E64" i="21"/>
  <c r="Q20" i="21"/>
  <c r="D36" i="21"/>
  <c r="H91" i="22"/>
  <c r="C91" i="22"/>
  <c r="D91" i="22"/>
  <c r="G147" i="22"/>
  <c r="C132" i="26"/>
  <c r="D160" i="26"/>
  <c r="F48" i="27"/>
  <c r="G62" i="27"/>
  <c r="C104" i="28"/>
  <c r="F57" i="30"/>
  <c r="H75" i="30"/>
  <c r="C21" i="16"/>
  <c r="E133" i="16"/>
  <c r="T20" i="18"/>
  <c r="S64" i="18"/>
  <c r="U20" i="18"/>
  <c r="C63" i="17"/>
  <c r="C161" i="17"/>
  <c r="V134" i="18"/>
  <c r="X58" i="18"/>
  <c r="C148" i="18"/>
  <c r="C106" i="18"/>
  <c r="D118" i="18"/>
  <c r="T161" i="19"/>
  <c r="T77" i="19"/>
  <c r="T9" i="19"/>
  <c r="X32" i="19"/>
  <c r="V107" i="19"/>
  <c r="V91" i="19"/>
  <c r="X82" i="19"/>
  <c r="E78" i="21"/>
  <c r="C50" i="21"/>
  <c r="D78" i="21"/>
  <c r="D162" i="21"/>
  <c r="C62" i="26"/>
  <c r="F132" i="26"/>
  <c r="S9" i="17"/>
  <c r="L64" i="18"/>
  <c r="X33" i="18"/>
  <c r="M22" i="18"/>
  <c r="T106" i="18"/>
  <c r="F37" i="17"/>
  <c r="E63" i="17"/>
  <c r="V36" i="18"/>
  <c r="S22" i="18"/>
  <c r="F63" i="17"/>
  <c r="V105" i="19"/>
  <c r="C106" i="21"/>
  <c r="F91" i="22"/>
  <c r="H35" i="22"/>
  <c r="F21" i="22"/>
  <c r="F34" i="26"/>
  <c r="F146" i="27"/>
  <c r="E23" i="16"/>
  <c r="C37" i="17"/>
  <c r="S92" i="18"/>
  <c r="T62" i="18"/>
  <c r="V148" i="18"/>
  <c r="C64" i="18"/>
  <c r="C48" i="18"/>
  <c r="C147" i="17"/>
  <c r="D132" i="18"/>
  <c r="D90" i="18"/>
  <c r="E120" i="18"/>
  <c r="T35" i="19"/>
  <c r="X16" i="19"/>
  <c r="F22" i="21"/>
  <c r="H147" i="22"/>
  <c r="F63" i="22"/>
  <c r="D120" i="21"/>
  <c r="D134" i="21"/>
  <c r="D34" i="26"/>
  <c r="D76" i="27"/>
  <c r="C132" i="27"/>
  <c r="G148" i="18"/>
  <c r="L78" i="18"/>
  <c r="T120" i="18"/>
  <c r="U132" i="18"/>
  <c r="E92" i="18"/>
  <c r="E21" i="22"/>
  <c r="H82" i="21"/>
  <c r="C134" i="21"/>
  <c r="P21" i="22"/>
  <c r="H53" i="21"/>
  <c r="F119" i="22"/>
  <c r="D133" i="22"/>
  <c r="E65" i="16"/>
  <c r="N106" i="18"/>
  <c r="N118" i="18"/>
  <c r="D9" i="17"/>
  <c r="K8" i="18"/>
  <c r="U34" i="18"/>
  <c r="C119" i="17"/>
  <c r="N22" i="18"/>
  <c r="T76" i="18"/>
  <c r="G50" i="18"/>
  <c r="F161" i="17"/>
  <c r="V119" i="19"/>
  <c r="E161" i="22"/>
  <c r="D77" i="22"/>
  <c r="D64" i="21"/>
  <c r="C21" i="22"/>
  <c r="D21" i="22"/>
  <c r="D132" i="26"/>
  <c r="F118" i="26"/>
  <c r="C34" i="26"/>
  <c r="O9" i="16"/>
  <c r="G64" i="18"/>
  <c r="L146" i="18"/>
  <c r="K20" i="18"/>
  <c r="E135" i="17"/>
  <c r="T36" i="18"/>
  <c r="D63" i="17"/>
  <c r="U120" i="18"/>
  <c r="V64" i="18"/>
  <c r="D146" i="18"/>
  <c r="D104" i="18"/>
  <c r="E62" i="18"/>
  <c r="T91" i="19"/>
  <c r="T23" i="19"/>
  <c r="V161" i="19"/>
  <c r="E119" i="22"/>
  <c r="E133" i="22"/>
  <c r="C22" i="21"/>
  <c r="G65" i="16"/>
  <c r="G105" i="16"/>
  <c r="G78" i="18"/>
  <c r="L76" i="18"/>
  <c r="G22" i="18"/>
  <c r="N120" i="18"/>
  <c r="K92" i="18"/>
  <c r="L22" i="18"/>
  <c r="C105" i="17"/>
  <c r="T149" i="19"/>
  <c r="T121" i="19"/>
  <c r="X143" i="19"/>
  <c r="E77" i="22"/>
  <c r="E120" i="21"/>
  <c r="F148" i="21"/>
  <c r="F36" i="21"/>
  <c r="F105" i="22"/>
  <c r="H77" i="22"/>
  <c r="D62" i="26"/>
  <c r="G160" i="26"/>
  <c r="E34" i="26"/>
  <c r="E104" i="27"/>
  <c r="D34" i="27"/>
  <c r="F84" i="30"/>
  <c r="E91" i="16"/>
  <c r="F119" i="16"/>
  <c r="C133" i="17"/>
  <c r="L160" i="18"/>
  <c r="L34" i="18"/>
  <c r="N36" i="18"/>
  <c r="D119" i="17"/>
  <c r="N48" i="18"/>
  <c r="U62" i="18"/>
  <c r="V78" i="18"/>
  <c r="V104" i="18"/>
  <c r="C92" i="18"/>
  <c r="C62" i="18"/>
  <c r="D160" i="18"/>
  <c r="E118" i="18"/>
  <c r="S62" i="18"/>
  <c r="T21" i="19"/>
  <c r="X116" i="19"/>
  <c r="V63" i="19"/>
  <c r="C78" i="21"/>
  <c r="H49" i="22"/>
  <c r="C119" i="22"/>
  <c r="D119" i="22"/>
  <c r="G133" i="22"/>
  <c r="D107" i="16"/>
  <c r="K50" i="18"/>
  <c r="M134" i="18"/>
  <c r="U148" i="18"/>
  <c r="V132" i="18"/>
  <c r="D134" i="18"/>
  <c r="E50" i="18"/>
  <c r="T135" i="19"/>
  <c r="V79" i="19"/>
  <c r="V51" i="19"/>
  <c r="E105" i="22"/>
  <c r="C162" i="21"/>
  <c r="F134" i="21"/>
  <c r="F92" i="21"/>
  <c r="Q15" i="21"/>
  <c r="H63" i="22"/>
  <c r="G21" i="22"/>
  <c r="C118" i="26"/>
  <c r="F20" i="26"/>
  <c r="D76" i="26"/>
  <c r="E90" i="27"/>
  <c r="F160" i="27"/>
  <c r="E37" i="16"/>
  <c r="F147" i="17"/>
  <c r="G134" i="18"/>
  <c r="K106" i="18"/>
  <c r="G92" i="18"/>
  <c r="E51" i="17"/>
  <c r="T34" i="18"/>
  <c r="S48" i="18"/>
  <c r="T104" i="18"/>
  <c r="V62" i="18"/>
  <c r="D148" i="18"/>
  <c r="E107" i="17"/>
  <c r="E132" i="18"/>
  <c r="X67" i="18"/>
  <c r="E63" i="22"/>
  <c r="E49" i="22"/>
  <c r="E106" i="21"/>
  <c r="F147" i="22"/>
  <c r="G119" i="22"/>
  <c r="G49" i="22"/>
  <c r="D20" i="26"/>
  <c r="C76" i="26"/>
  <c r="G146" i="26"/>
  <c r="G76" i="26"/>
  <c r="D104" i="27"/>
  <c r="D20" i="27"/>
  <c r="C118" i="28"/>
  <c r="M148" i="18"/>
  <c r="C149" i="17"/>
  <c r="S132" i="18"/>
  <c r="C121" i="17"/>
  <c r="T64" i="18"/>
  <c r="U36" i="18"/>
  <c r="U76" i="18"/>
  <c r="V92" i="18"/>
  <c r="S8" i="18"/>
  <c r="T133" i="19"/>
  <c r="T107" i="19"/>
  <c r="V149" i="19"/>
  <c r="V49" i="19"/>
  <c r="C120" i="21"/>
  <c r="N22" i="21"/>
  <c r="F21" i="16"/>
  <c r="K64" i="18"/>
  <c r="N64" i="18"/>
  <c r="C118" i="18"/>
  <c r="C90" i="18"/>
  <c r="S146" i="18"/>
  <c r="T105" i="19"/>
  <c r="X30" i="19"/>
  <c r="E148" i="21"/>
  <c r="E22" i="21"/>
  <c r="F162" i="21"/>
  <c r="M22" i="21"/>
  <c r="F106" i="21"/>
  <c r="C63" i="22"/>
  <c r="D161" i="22"/>
  <c r="C104" i="26"/>
  <c r="D118" i="26"/>
  <c r="O50" i="18"/>
  <c r="P9" i="16"/>
  <c r="D35" i="16"/>
  <c r="G48" i="18"/>
  <c r="K48" i="18"/>
  <c r="K78" i="18"/>
  <c r="M50" i="18"/>
  <c r="N62" i="18"/>
  <c r="F9" i="17"/>
  <c r="T78" i="18"/>
  <c r="T146" i="18"/>
  <c r="T90" i="18"/>
  <c r="V76" i="18"/>
  <c r="D120" i="18"/>
  <c r="E146" i="18"/>
  <c r="E90" i="18"/>
  <c r="T37" i="19"/>
  <c r="T49" i="19"/>
  <c r="V135" i="19"/>
  <c r="X25" i="19"/>
  <c r="F50" i="21"/>
  <c r="Q18" i="21"/>
  <c r="F77" i="22"/>
  <c r="C133" i="22"/>
  <c r="F133" i="22"/>
  <c r="G63" i="22"/>
  <c r="D104" i="26"/>
  <c r="D48" i="26"/>
  <c r="G132" i="26"/>
  <c r="N132" i="18"/>
  <c r="N78" i="18"/>
  <c r="E133" i="17"/>
  <c r="E35" i="17"/>
  <c r="E119" i="17"/>
  <c r="U64" i="18"/>
  <c r="D50" i="18"/>
  <c r="V118" i="18"/>
  <c r="E161" i="17"/>
  <c r="C132" i="18"/>
  <c r="D106" i="18"/>
  <c r="D21" i="17"/>
  <c r="D147" i="17"/>
  <c r="E134" i="18"/>
  <c r="U104" i="18"/>
  <c r="T119" i="19"/>
  <c r="X19" i="19"/>
  <c r="E147" i="22"/>
  <c r="C36" i="21"/>
  <c r="E36" i="21"/>
  <c r="H105" i="22"/>
  <c r="D63" i="22"/>
  <c r="C105" i="22"/>
  <c r="D105" i="22"/>
  <c r="G161" i="22"/>
  <c r="Q33" i="18"/>
  <c r="F105" i="16"/>
  <c r="G36" i="18"/>
  <c r="M62" i="18"/>
  <c r="N160" i="18"/>
  <c r="D135" i="17"/>
  <c r="D37" i="17"/>
  <c r="S90" i="18"/>
  <c r="D121" i="17"/>
  <c r="C104" i="18"/>
  <c r="F21" i="17"/>
  <c r="E148" i="18"/>
  <c r="E160" i="18"/>
  <c r="G120" i="18"/>
  <c r="T147" i="19"/>
  <c r="T65" i="19"/>
  <c r="V133" i="19"/>
  <c r="E35" i="22"/>
  <c r="E134" i="21"/>
  <c r="F78" i="21"/>
  <c r="C92" i="21"/>
  <c r="L22" i="21"/>
  <c r="D148" i="21"/>
  <c r="R21" i="22"/>
  <c r="E119" i="16"/>
  <c r="G118" i="18"/>
  <c r="K76" i="18"/>
  <c r="M118" i="18"/>
  <c r="M92" i="18"/>
  <c r="N92" i="18"/>
  <c r="K22" i="18"/>
  <c r="C21" i="17"/>
  <c r="U78" i="18"/>
  <c r="C120" i="18"/>
  <c r="C146" i="18"/>
  <c r="E104" i="18"/>
  <c r="C35" i="22"/>
  <c r="C147" i="22"/>
  <c r="D147" i="22"/>
  <c r="F35" i="22"/>
  <c r="C161" i="22"/>
  <c r="C160" i="26"/>
  <c r="C20" i="26"/>
  <c r="E118" i="26"/>
  <c r="C90" i="26"/>
  <c r="G9" i="17"/>
  <c r="G132" i="18"/>
  <c r="G76" i="18"/>
  <c r="K146" i="18"/>
  <c r="S106" i="18"/>
  <c r="S50" i="18"/>
  <c r="S160" i="18"/>
  <c r="E21" i="17"/>
  <c r="V160" i="18"/>
  <c r="C160" i="18"/>
  <c r="D62" i="18"/>
  <c r="T22" i="18"/>
  <c r="T63" i="19"/>
  <c r="V121" i="19"/>
  <c r="E92" i="21"/>
  <c r="H27" i="21"/>
  <c r="D35" i="22"/>
  <c r="F104" i="26"/>
  <c r="F62" i="26"/>
  <c r="C146" i="26"/>
  <c r="F160" i="26"/>
  <c r="F62" i="27"/>
  <c r="E118" i="27"/>
  <c r="G104" i="27"/>
  <c r="C132" i="28"/>
  <c r="C160" i="28"/>
  <c r="F87" i="30"/>
  <c r="F79" i="17"/>
  <c r="L106" i="18"/>
  <c r="M132" i="18"/>
  <c r="N104" i="18"/>
  <c r="L36" i="18"/>
  <c r="L8" i="18"/>
  <c r="S134" i="18"/>
  <c r="T118" i="18"/>
  <c r="U92" i="18"/>
  <c r="E105" i="17"/>
  <c r="K34" i="18"/>
  <c r="X48" i="19"/>
  <c r="E91" i="22"/>
  <c r="H38" i="21"/>
  <c r="C148" i="21"/>
  <c r="F120" i="21"/>
  <c r="F49" i="22"/>
  <c r="C77" i="22"/>
  <c r="S21" i="22"/>
  <c r="D49" i="22"/>
  <c r="C49" i="22"/>
  <c r="F161" i="22"/>
  <c r="F90" i="26"/>
  <c r="E160" i="26"/>
  <c r="F132" i="27"/>
  <c r="E48" i="27"/>
  <c r="C160" i="27"/>
  <c r="G34" i="27"/>
  <c r="C20" i="28"/>
  <c r="F83" i="30"/>
  <c r="F146" i="28"/>
  <c r="H65" i="30"/>
  <c r="H58" i="30"/>
  <c r="G62" i="28"/>
  <c r="D20" i="28"/>
  <c r="H43" i="30"/>
  <c r="L58" i="30"/>
  <c r="J38" i="30"/>
  <c r="H218" i="30"/>
  <c r="H253" i="30"/>
  <c r="F259" i="30"/>
  <c r="F258" i="30"/>
  <c r="F214" i="30"/>
  <c r="L55" i="31"/>
  <c r="H15" i="33"/>
  <c r="H41" i="33"/>
  <c r="J102" i="33"/>
  <c r="J32" i="33"/>
  <c r="J285" i="30"/>
  <c r="H15" i="35"/>
  <c r="AB9" i="35"/>
  <c r="C62" i="27"/>
  <c r="D146" i="27"/>
  <c r="G48" i="27"/>
  <c r="E118" i="28"/>
  <c r="F85" i="30"/>
  <c r="F58" i="30"/>
  <c r="H77" i="30"/>
  <c r="E62" i="28"/>
  <c r="H34" i="30"/>
  <c r="G34" i="28"/>
  <c r="J76" i="30"/>
  <c r="L75" i="30"/>
  <c r="J31" i="30"/>
  <c r="F129" i="30"/>
  <c r="H251" i="30"/>
  <c r="L256" i="30"/>
  <c r="L255" i="30"/>
  <c r="J217" i="30"/>
  <c r="L53" i="31"/>
  <c r="H103" i="33"/>
  <c r="H100" i="33"/>
  <c r="H13" i="33"/>
  <c r="H36" i="33"/>
  <c r="J17" i="33"/>
  <c r="L100" i="33"/>
  <c r="H14" i="35"/>
  <c r="N10" i="35"/>
  <c r="D8" i="46"/>
  <c r="E132" i="26"/>
  <c r="E76" i="27"/>
  <c r="F60" i="30"/>
  <c r="H62" i="30"/>
  <c r="G76" i="28"/>
  <c r="J83" i="30"/>
  <c r="H213" i="30"/>
  <c r="J131" i="30"/>
  <c r="F262" i="30"/>
  <c r="L254" i="30"/>
  <c r="L253" i="30"/>
  <c r="L80" i="31"/>
  <c r="F130" i="30"/>
  <c r="J281" i="30"/>
  <c r="H57" i="33"/>
  <c r="H11" i="33"/>
  <c r="J108" i="33"/>
  <c r="J37" i="33"/>
  <c r="J101" i="33"/>
  <c r="L97" i="33"/>
  <c r="H13" i="35"/>
  <c r="AB10" i="35"/>
  <c r="E104" i="26"/>
  <c r="C118" i="27"/>
  <c r="G146" i="27"/>
  <c r="C34" i="28"/>
  <c r="F82" i="30"/>
  <c r="F132" i="28"/>
  <c r="H53" i="30"/>
  <c r="J78" i="30"/>
  <c r="H211" i="30"/>
  <c r="J259" i="30"/>
  <c r="L252" i="30"/>
  <c r="L251" i="30"/>
  <c r="L76" i="31"/>
  <c r="H75" i="33"/>
  <c r="H9" i="33"/>
  <c r="J98" i="33"/>
  <c r="J84" i="33"/>
  <c r="J83" i="33"/>
  <c r="L102" i="33"/>
  <c r="H12" i="35"/>
  <c r="N15" i="35"/>
  <c r="H10" i="35"/>
  <c r="V15" i="35"/>
  <c r="G118" i="26"/>
  <c r="C20" i="27"/>
  <c r="G118" i="27"/>
  <c r="C34" i="27"/>
  <c r="F34" i="27"/>
  <c r="C90" i="28"/>
  <c r="C62" i="28"/>
  <c r="D76" i="28"/>
  <c r="E146" i="28"/>
  <c r="F65" i="30"/>
  <c r="H87" i="30"/>
  <c r="H41" i="30"/>
  <c r="J54" i="30"/>
  <c r="L31" i="30"/>
  <c r="H209" i="30"/>
  <c r="H216" i="30"/>
  <c r="L212" i="30"/>
  <c r="F257" i="30"/>
  <c r="J172" i="30"/>
  <c r="L35" i="31"/>
  <c r="H34" i="33"/>
  <c r="H62" i="33"/>
  <c r="H81" i="33"/>
  <c r="J18" i="33"/>
  <c r="J58" i="33"/>
  <c r="L13" i="33"/>
  <c r="H11" i="35"/>
  <c r="AB11" i="35"/>
  <c r="N8" i="35"/>
  <c r="H76" i="21"/>
  <c r="F146" i="26"/>
  <c r="E132" i="27"/>
  <c r="G90" i="28"/>
  <c r="E160" i="28"/>
  <c r="F75" i="30"/>
  <c r="F160" i="28"/>
  <c r="H55" i="30"/>
  <c r="D34" i="28"/>
  <c r="J86" i="30"/>
  <c r="J80" i="30"/>
  <c r="L34" i="30"/>
  <c r="H207" i="30"/>
  <c r="J123" i="30"/>
  <c r="F217" i="30"/>
  <c r="F255" i="30"/>
  <c r="H261" i="30"/>
  <c r="L97" i="31"/>
  <c r="H80" i="33"/>
  <c r="H40" i="33"/>
  <c r="H99" i="33"/>
  <c r="J107" i="33"/>
  <c r="J42" i="33"/>
  <c r="J34" i="33"/>
  <c r="L11" i="33"/>
  <c r="H18" i="35"/>
  <c r="L36" i="33"/>
  <c r="E146" i="26"/>
  <c r="D118" i="27"/>
  <c r="C48" i="27"/>
  <c r="D48" i="27"/>
  <c r="F104" i="27"/>
  <c r="F77" i="30"/>
  <c r="H79" i="30"/>
  <c r="F76" i="28"/>
  <c r="F104" i="28"/>
  <c r="J81" i="30"/>
  <c r="J82" i="30"/>
  <c r="J43" i="30"/>
  <c r="F218" i="30"/>
  <c r="L211" i="30"/>
  <c r="F253" i="30"/>
  <c r="J260" i="30"/>
  <c r="H31" i="33"/>
  <c r="H61" i="33"/>
  <c r="J15" i="33"/>
  <c r="J41" i="33"/>
  <c r="L9" i="33"/>
  <c r="L32" i="33"/>
  <c r="AB12" i="35"/>
  <c r="C16" i="43"/>
  <c r="C146" i="44"/>
  <c r="D8" i="48"/>
  <c r="D146" i="44"/>
  <c r="H161" i="22"/>
  <c r="F62" i="30"/>
  <c r="H57" i="30"/>
  <c r="E132" i="28"/>
  <c r="H36" i="30"/>
  <c r="J79" i="30"/>
  <c r="J65" i="30"/>
  <c r="J215" i="30"/>
  <c r="L209" i="30"/>
  <c r="F174" i="30"/>
  <c r="F251" i="30"/>
  <c r="J256" i="30"/>
  <c r="L58" i="31"/>
  <c r="L101" i="31"/>
  <c r="L11" i="31"/>
  <c r="H21" i="33"/>
  <c r="H39" i="33"/>
  <c r="J13" i="33"/>
  <c r="J36" i="33"/>
  <c r="L99" i="33"/>
  <c r="D146" i="43"/>
  <c r="C76" i="27"/>
  <c r="E62" i="27"/>
  <c r="F90" i="27"/>
  <c r="F53" i="30"/>
  <c r="H84" i="30"/>
  <c r="G104" i="28"/>
  <c r="E90" i="28"/>
  <c r="F48" i="28"/>
  <c r="J77" i="30"/>
  <c r="J37" i="30"/>
  <c r="F215" i="30"/>
  <c r="F213" i="30"/>
  <c r="J208" i="30"/>
  <c r="J254" i="30"/>
  <c r="F210" i="30"/>
  <c r="L56" i="31"/>
  <c r="L78" i="31"/>
  <c r="L9" i="31"/>
  <c r="H281" i="30"/>
  <c r="H59" i="33"/>
  <c r="H20" i="33"/>
  <c r="J11" i="33"/>
  <c r="J63" i="33"/>
  <c r="L101" i="33"/>
  <c r="AB13" i="35"/>
  <c r="D146" i="45"/>
  <c r="Q21" i="22"/>
  <c r="E62" i="26"/>
  <c r="F76" i="26"/>
  <c r="D62" i="27"/>
  <c r="E34" i="27"/>
  <c r="C48" i="28"/>
  <c r="F55" i="30"/>
  <c r="H59" i="30"/>
  <c r="G160" i="28"/>
  <c r="J75" i="30"/>
  <c r="J42" i="30"/>
  <c r="F211" i="30"/>
  <c r="F212" i="30"/>
  <c r="F169" i="30"/>
  <c r="J263" i="30"/>
  <c r="H217" i="30"/>
  <c r="L54" i="31"/>
  <c r="L99" i="31"/>
  <c r="J284" i="30"/>
  <c r="H33" i="33"/>
  <c r="H104" i="33"/>
  <c r="J9" i="33"/>
  <c r="J103" i="33"/>
  <c r="L98" i="33"/>
  <c r="H9" i="35"/>
  <c r="V13" i="35"/>
  <c r="N16" i="35"/>
  <c r="F10" i="41"/>
  <c r="G34" i="26"/>
  <c r="G48" i="26"/>
  <c r="F79" i="30"/>
  <c r="H81" i="30"/>
  <c r="D104" i="28"/>
  <c r="E104" i="28"/>
  <c r="L11" i="30"/>
  <c r="D62" i="28"/>
  <c r="J85" i="30"/>
  <c r="J58" i="30"/>
  <c r="F209" i="30"/>
  <c r="F167" i="30"/>
  <c r="J262" i="30"/>
  <c r="F261" i="30"/>
  <c r="F254" i="30"/>
  <c r="L79" i="31"/>
  <c r="L33" i="31"/>
  <c r="H77" i="33"/>
  <c r="H54" i="33"/>
  <c r="J62" i="33"/>
  <c r="J81" i="33"/>
  <c r="J82" i="33"/>
  <c r="L12" i="33"/>
  <c r="AB14" i="35"/>
  <c r="N11" i="35"/>
  <c r="D9" i="46"/>
  <c r="C90" i="27"/>
  <c r="F76" i="27"/>
  <c r="G76" i="27"/>
  <c r="G160" i="27"/>
  <c r="C146" i="28"/>
  <c r="D118" i="28"/>
  <c r="F59" i="30"/>
  <c r="H64" i="30"/>
  <c r="L13" i="30"/>
  <c r="J62" i="30"/>
  <c r="L80" i="30"/>
  <c r="F207" i="30"/>
  <c r="F165" i="30"/>
  <c r="F260" i="30"/>
  <c r="J258" i="30"/>
  <c r="L102" i="31"/>
  <c r="H35" i="33"/>
  <c r="H56" i="33"/>
  <c r="J64" i="33"/>
  <c r="V12" i="35"/>
  <c r="V18" i="35"/>
  <c r="N12" i="35"/>
  <c r="D90" i="27"/>
  <c r="G132" i="27"/>
  <c r="F62" i="28"/>
  <c r="D146" i="28"/>
  <c r="F81" i="30"/>
  <c r="G132" i="28"/>
  <c r="F20" i="28"/>
  <c r="L10" i="30"/>
  <c r="J53" i="30"/>
  <c r="L78" i="30"/>
  <c r="J41" i="30"/>
  <c r="F163" i="30"/>
  <c r="J257" i="30"/>
  <c r="H256" i="30"/>
  <c r="L100" i="31"/>
  <c r="F232" i="30"/>
  <c r="H17" i="33"/>
  <c r="H18" i="33"/>
  <c r="H107" i="33"/>
  <c r="J40" i="33"/>
  <c r="J99" i="33"/>
  <c r="J100" i="33"/>
  <c r="V11" i="35"/>
  <c r="N9" i="35"/>
  <c r="AB15" i="35"/>
  <c r="N13" i="35"/>
  <c r="F15" i="43"/>
  <c r="E90" i="26"/>
  <c r="D132" i="27"/>
  <c r="F118" i="27"/>
  <c r="F20" i="27"/>
  <c r="E160" i="27"/>
  <c r="F64" i="30"/>
  <c r="H86" i="30"/>
  <c r="G146" i="28"/>
  <c r="L12" i="30"/>
  <c r="J87" i="30"/>
  <c r="L76" i="30"/>
  <c r="L53" i="30"/>
  <c r="J255" i="30"/>
  <c r="H254" i="30"/>
  <c r="L98" i="31"/>
  <c r="F234" i="30"/>
  <c r="H102" i="33"/>
  <c r="H86" i="33"/>
  <c r="J61" i="33"/>
  <c r="E76" i="26"/>
  <c r="G20" i="27"/>
  <c r="D90" i="28"/>
  <c r="F86" i="30"/>
  <c r="H61" i="30"/>
  <c r="F56" i="30"/>
  <c r="E34" i="28"/>
  <c r="H42" i="30"/>
  <c r="L9" i="30"/>
  <c r="J55" i="30"/>
  <c r="L77" i="30"/>
  <c r="J218" i="30"/>
  <c r="L208" i="30"/>
  <c r="L168" i="30"/>
  <c r="J253" i="30"/>
  <c r="H259" i="30"/>
  <c r="H172" i="30"/>
  <c r="L210" i="30"/>
  <c r="H108" i="33"/>
  <c r="H76" i="33"/>
  <c r="J21" i="33"/>
  <c r="J20" i="33"/>
  <c r="V9" i="35"/>
  <c r="AB16" i="35"/>
  <c r="D16" i="43"/>
  <c r="D90" i="26"/>
  <c r="C76" i="28"/>
  <c r="E76" i="28"/>
  <c r="H76" i="30"/>
  <c r="H37" i="30"/>
  <c r="L14" i="30"/>
  <c r="J57" i="30"/>
  <c r="L55" i="30"/>
  <c r="F216" i="30"/>
  <c r="H212" i="30"/>
  <c r="J174" i="30"/>
  <c r="J251" i="30"/>
  <c r="J214" i="30"/>
  <c r="J238" i="30"/>
  <c r="H105" i="33"/>
  <c r="H37" i="33"/>
  <c r="H32" i="33"/>
  <c r="J104" i="33"/>
  <c r="AB18" i="35"/>
  <c r="D106" i="21"/>
  <c r="C146" i="27"/>
  <c r="E146" i="27"/>
  <c r="D160" i="27"/>
  <c r="F63" i="30"/>
  <c r="H83" i="30"/>
  <c r="J84" i="30"/>
  <c r="L57" i="30"/>
  <c r="J213" i="30"/>
  <c r="J216" i="30"/>
  <c r="H262" i="30"/>
  <c r="L36" i="31"/>
  <c r="L207" i="30"/>
  <c r="F219" i="30"/>
  <c r="H84" i="33"/>
  <c r="H101" i="33"/>
  <c r="F275" i="30"/>
  <c r="L34" i="33"/>
  <c r="N14" i="35"/>
  <c r="AB17" i="35"/>
  <c r="F48" i="26"/>
  <c r="C104" i="27"/>
  <c r="E20" i="27"/>
  <c r="D132" i="28"/>
  <c r="F61" i="30"/>
  <c r="F118" i="28"/>
  <c r="H85" i="30"/>
  <c r="G118" i="28"/>
  <c r="H33" i="30"/>
  <c r="J59" i="30"/>
  <c r="L79" i="30"/>
  <c r="J211" i="30"/>
  <c r="L34" i="31"/>
  <c r="J210" i="30"/>
  <c r="H82" i="33"/>
  <c r="H79" i="33"/>
  <c r="H83" i="33"/>
  <c r="J59" i="33"/>
  <c r="J39" i="33"/>
  <c r="L58" i="33"/>
  <c r="V14" i="35"/>
  <c r="E48" i="26"/>
  <c r="E20" i="26"/>
  <c r="G104" i="26"/>
  <c r="D160" i="28"/>
  <c r="F76" i="30"/>
  <c r="H60" i="30"/>
  <c r="G48" i="28"/>
  <c r="F90" i="28"/>
  <c r="H31" i="30"/>
  <c r="F34" i="28"/>
  <c r="D48" i="28"/>
  <c r="J64" i="30"/>
  <c r="J60" i="30"/>
  <c r="J209" i="30"/>
  <c r="H215" i="30"/>
  <c r="H131" i="30"/>
  <c r="H257" i="30"/>
  <c r="F263" i="30"/>
  <c r="L32" i="31"/>
  <c r="H214" i="30"/>
  <c r="L31" i="31"/>
  <c r="H63" i="33"/>
  <c r="H55" i="33"/>
  <c r="H64" i="33"/>
  <c r="H58" i="33"/>
  <c r="J35" i="33"/>
  <c r="J279" i="30"/>
  <c r="H17" i="35"/>
  <c r="N17" i="35"/>
  <c r="L35" i="33"/>
  <c r="AB8" i="35"/>
  <c r="G90" i="27"/>
  <c r="F54" i="30"/>
  <c r="H82" i="30"/>
  <c r="H54" i="30"/>
  <c r="H38" i="30"/>
  <c r="J61" i="30"/>
  <c r="L54" i="30"/>
  <c r="J34" i="30"/>
  <c r="J207" i="30"/>
  <c r="J212" i="30"/>
  <c r="L123" i="30"/>
  <c r="H255" i="30"/>
  <c r="J261" i="30"/>
  <c r="H260" i="30"/>
  <c r="H210" i="30"/>
  <c r="L57" i="31"/>
  <c r="H42" i="33"/>
  <c r="H78" i="33"/>
  <c r="J105" i="33"/>
  <c r="J86" i="33"/>
  <c r="J282" i="30"/>
  <c r="H16" i="35"/>
  <c r="N18" i="35"/>
  <c r="D9" i="48"/>
  <c r="C57" i="12" l="1"/>
  <c r="F57" i="12"/>
  <c r="G57" i="12"/>
  <c r="J34" i="37"/>
  <c r="I34" i="37"/>
  <c r="I137" i="43"/>
  <c r="H137" i="43"/>
  <c r="K137" i="43" s="1"/>
  <c r="G137" i="43"/>
  <c r="F146" i="43"/>
  <c r="M137" i="43"/>
  <c r="L137" i="43"/>
  <c r="O143" i="44"/>
  <c r="N143" i="44"/>
  <c r="M143" i="44"/>
  <c r="L143" i="44"/>
  <c r="I145" i="44"/>
  <c r="H145" i="44"/>
  <c r="G145" i="44"/>
  <c r="O139" i="43"/>
  <c r="N139" i="43"/>
  <c r="O134" i="42"/>
  <c r="M134" i="42"/>
  <c r="L134" i="42"/>
  <c r="K134" i="42"/>
  <c r="N134" i="42"/>
  <c r="K138" i="42"/>
  <c r="K137" i="42"/>
  <c r="K135" i="42"/>
  <c r="K136" i="42"/>
  <c r="O125" i="39"/>
  <c r="M125" i="39"/>
  <c r="K125" i="39"/>
  <c r="N125" i="39"/>
  <c r="L125" i="39"/>
  <c r="K126" i="39"/>
  <c r="K128" i="39"/>
  <c r="P50" i="37"/>
  <c r="Q50" i="37"/>
  <c r="I30" i="37"/>
  <c r="J30" i="37"/>
  <c r="J20" i="36"/>
  <c r="I20" i="36"/>
  <c r="I7" i="36"/>
  <c r="J7" i="36"/>
  <c r="H37" i="35"/>
  <c r="I37" i="35"/>
  <c r="I38" i="35"/>
  <c r="H38" i="35"/>
  <c r="H16" i="33"/>
  <c r="J16" i="33"/>
  <c r="P46" i="36"/>
  <c r="Q46" i="36"/>
  <c r="Q22" i="36"/>
  <c r="P22" i="36"/>
  <c r="H38" i="33"/>
  <c r="J38" i="33"/>
  <c r="K46" i="28"/>
  <c r="J46" i="28"/>
  <c r="I46" i="28"/>
  <c r="M46" i="28"/>
  <c r="L46" i="28"/>
  <c r="M26" i="28"/>
  <c r="L26" i="28"/>
  <c r="K26" i="28"/>
  <c r="J26" i="28"/>
  <c r="I26" i="28"/>
  <c r="H34" i="28"/>
  <c r="I43" i="28"/>
  <c r="M43" i="28"/>
  <c r="L43" i="28"/>
  <c r="K43" i="28"/>
  <c r="J43" i="28"/>
  <c r="J125" i="28"/>
  <c r="M125" i="28"/>
  <c r="L125" i="28"/>
  <c r="I125" i="28"/>
  <c r="K125" i="28"/>
  <c r="M32" i="28"/>
  <c r="L32" i="28"/>
  <c r="K32" i="28"/>
  <c r="J32" i="28"/>
  <c r="I32" i="28"/>
  <c r="M154" i="28"/>
  <c r="L154" i="28"/>
  <c r="K154" i="28"/>
  <c r="I154" i="28"/>
  <c r="J154" i="28"/>
  <c r="K52" i="27"/>
  <c r="J52" i="27"/>
  <c r="I52" i="27"/>
  <c r="J98" i="27"/>
  <c r="I98" i="27"/>
  <c r="K98" i="27"/>
  <c r="K37" i="27"/>
  <c r="J37" i="27"/>
  <c r="I37" i="27"/>
  <c r="K151" i="26"/>
  <c r="J151" i="26"/>
  <c r="I151" i="26"/>
  <c r="K112" i="26"/>
  <c r="J112" i="26"/>
  <c r="I112" i="26"/>
  <c r="G62" i="26"/>
  <c r="J54" i="26"/>
  <c r="I54" i="26"/>
  <c r="K150" i="26"/>
  <c r="J150" i="26"/>
  <c r="I150" i="26"/>
  <c r="J11" i="36"/>
  <c r="I11" i="36"/>
  <c r="I32" i="35"/>
  <c r="H32" i="35"/>
  <c r="J56" i="33"/>
  <c r="L56" i="33"/>
  <c r="Q27" i="36"/>
  <c r="P27" i="36"/>
  <c r="Q26" i="36"/>
  <c r="P26" i="36"/>
  <c r="H276" i="30"/>
  <c r="J276" i="30"/>
  <c r="L24" i="28"/>
  <c r="K24" i="28"/>
  <c r="J24" i="28"/>
  <c r="I24" i="28"/>
  <c r="M24" i="28"/>
  <c r="K19" i="28"/>
  <c r="I19" i="28"/>
  <c r="M37" i="28"/>
  <c r="L37" i="28"/>
  <c r="K37" i="28"/>
  <c r="J37" i="28"/>
  <c r="I37" i="28"/>
  <c r="J155" i="28"/>
  <c r="M155" i="28"/>
  <c r="L155" i="28"/>
  <c r="K155" i="28"/>
  <c r="I155" i="28"/>
  <c r="H62" i="28"/>
  <c r="M54" i="28"/>
  <c r="L54" i="28"/>
  <c r="K54" i="28"/>
  <c r="J54" i="28"/>
  <c r="I54" i="28"/>
  <c r="L47" i="28"/>
  <c r="J47" i="28"/>
  <c r="M87" i="28"/>
  <c r="L87" i="28"/>
  <c r="K87" i="28"/>
  <c r="J87" i="28"/>
  <c r="I87" i="28"/>
  <c r="J41" i="27"/>
  <c r="K41" i="27"/>
  <c r="I41" i="27"/>
  <c r="J73" i="27"/>
  <c r="I73" i="27"/>
  <c r="K73" i="27"/>
  <c r="J141" i="27"/>
  <c r="I141" i="27"/>
  <c r="K141" i="27"/>
  <c r="K78" i="27"/>
  <c r="J78" i="27"/>
  <c r="I78" i="27"/>
  <c r="K106" i="27"/>
  <c r="J106" i="27"/>
  <c r="I106" i="27"/>
  <c r="K78" i="26"/>
  <c r="I78" i="26"/>
  <c r="J78" i="26"/>
  <c r="I134" i="26"/>
  <c r="K134" i="26"/>
  <c r="J134" i="26"/>
  <c r="L97" i="22"/>
  <c r="K97" i="22"/>
  <c r="J97" i="22"/>
  <c r="I105" i="22"/>
  <c r="S9" i="41"/>
  <c r="R9" i="41"/>
  <c r="I139" i="44"/>
  <c r="H139" i="44"/>
  <c r="G139" i="44"/>
  <c r="I49" i="37"/>
  <c r="J49" i="37"/>
  <c r="N127" i="39"/>
  <c r="M127" i="39"/>
  <c r="K127" i="39"/>
  <c r="J129" i="39"/>
  <c r="O127" i="39"/>
  <c r="L127" i="39"/>
  <c r="Q21" i="37"/>
  <c r="P21" i="37"/>
  <c r="I24" i="37"/>
  <c r="J24" i="37"/>
  <c r="Q20" i="37"/>
  <c r="P20" i="37"/>
  <c r="J28" i="36"/>
  <c r="I28" i="36"/>
  <c r="I33" i="35"/>
  <c r="H33" i="35"/>
  <c r="F87" i="33"/>
  <c r="H87" i="33"/>
  <c r="AJ10" i="35"/>
  <c r="AL10" i="35"/>
  <c r="AK10" i="35"/>
  <c r="F277" i="30"/>
  <c r="H277" i="30"/>
  <c r="Q40" i="36"/>
  <c r="P40" i="36"/>
  <c r="Q30" i="36"/>
  <c r="P30" i="36"/>
  <c r="F274" i="30"/>
  <c r="H274" i="30"/>
  <c r="K86" i="28"/>
  <c r="J86" i="28"/>
  <c r="I86" i="28"/>
  <c r="M86" i="28"/>
  <c r="L86" i="28"/>
  <c r="L8" i="28"/>
  <c r="J8" i="28"/>
  <c r="L22" i="28"/>
  <c r="K22" i="28"/>
  <c r="J22" i="28"/>
  <c r="I22" i="28"/>
  <c r="M22" i="28"/>
  <c r="I17" i="28"/>
  <c r="K17" i="28"/>
  <c r="M78" i="28"/>
  <c r="L78" i="28"/>
  <c r="K78" i="28"/>
  <c r="J78" i="28"/>
  <c r="I78" i="28"/>
  <c r="H56" i="30"/>
  <c r="J56" i="30"/>
  <c r="L11" i="28"/>
  <c r="J11" i="28"/>
  <c r="M57" i="28"/>
  <c r="L57" i="28"/>
  <c r="K57" i="28"/>
  <c r="J57" i="28"/>
  <c r="I57" i="28"/>
  <c r="M75" i="28"/>
  <c r="L75" i="28"/>
  <c r="K75" i="28"/>
  <c r="J75" i="28"/>
  <c r="I75" i="28"/>
  <c r="L123" i="28"/>
  <c r="K123" i="28"/>
  <c r="J123" i="28"/>
  <c r="I123" i="28"/>
  <c r="M123" i="28"/>
  <c r="L69" i="28"/>
  <c r="J69" i="28"/>
  <c r="L25" i="28"/>
  <c r="J25" i="28"/>
  <c r="J95" i="27"/>
  <c r="I95" i="27"/>
  <c r="K95" i="27"/>
  <c r="I22" i="27"/>
  <c r="K22" i="27"/>
  <c r="J22" i="27"/>
  <c r="K67" i="27"/>
  <c r="J67" i="27"/>
  <c r="I67" i="27"/>
  <c r="K99" i="26"/>
  <c r="I99" i="26"/>
  <c r="J99" i="26"/>
  <c r="J32" i="36"/>
  <c r="I32" i="36"/>
  <c r="J43" i="36"/>
  <c r="I43" i="36"/>
  <c r="AJ11" i="35"/>
  <c r="AL11" i="35"/>
  <c r="AK11" i="35"/>
  <c r="J54" i="33"/>
  <c r="L54" i="33"/>
  <c r="J77" i="33"/>
  <c r="L77" i="33"/>
  <c r="H85" i="33"/>
  <c r="J85" i="33"/>
  <c r="Q36" i="36"/>
  <c r="P36" i="36"/>
  <c r="Q34" i="36"/>
  <c r="P34" i="36"/>
  <c r="F241" i="30"/>
  <c r="H241" i="30"/>
  <c r="J84" i="28"/>
  <c r="L84" i="28"/>
  <c r="I58" i="28"/>
  <c r="K58" i="28"/>
  <c r="L58" i="28"/>
  <c r="M58" i="28"/>
  <c r="J58" i="28"/>
  <c r="K15" i="28"/>
  <c r="I15" i="28"/>
  <c r="H35" i="30"/>
  <c r="J35" i="30"/>
  <c r="M72" i="28"/>
  <c r="L72" i="28"/>
  <c r="K72" i="28"/>
  <c r="J72" i="28"/>
  <c r="I72" i="28"/>
  <c r="K9" i="28"/>
  <c r="I9" i="28"/>
  <c r="M79" i="28"/>
  <c r="J79" i="28"/>
  <c r="L79" i="28"/>
  <c r="K79" i="28"/>
  <c r="I79" i="28"/>
  <c r="M97" i="28"/>
  <c r="J97" i="28"/>
  <c r="L97" i="28"/>
  <c r="K97" i="28"/>
  <c r="I97" i="28"/>
  <c r="H34" i="27"/>
  <c r="J26" i="27"/>
  <c r="K26" i="27"/>
  <c r="I26" i="27"/>
  <c r="K80" i="27"/>
  <c r="J80" i="27"/>
  <c r="I80" i="27"/>
  <c r="K116" i="27"/>
  <c r="J116" i="27"/>
  <c r="I116" i="27"/>
  <c r="I43" i="27"/>
  <c r="K43" i="27"/>
  <c r="J43" i="27"/>
  <c r="K109" i="26"/>
  <c r="J109" i="26"/>
  <c r="I109" i="26"/>
  <c r="O145" i="43"/>
  <c r="N145" i="43"/>
  <c r="J50" i="36"/>
  <c r="I50" i="36"/>
  <c r="AJ12" i="35"/>
  <c r="AL12" i="35"/>
  <c r="AK12" i="35"/>
  <c r="J33" i="33"/>
  <c r="L33" i="33"/>
  <c r="Q51" i="36"/>
  <c r="P51" i="36"/>
  <c r="Q38" i="36"/>
  <c r="P38" i="36"/>
  <c r="G20" i="28"/>
  <c r="K13" i="28"/>
  <c r="I13" i="28"/>
  <c r="H132" i="28"/>
  <c r="M124" i="28"/>
  <c r="L124" i="28"/>
  <c r="K124" i="28"/>
  <c r="J124" i="28"/>
  <c r="I124" i="28"/>
  <c r="L100" i="28"/>
  <c r="K100" i="28"/>
  <c r="J100" i="28"/>
  <c r="M100" i="28"/>
  <c r="I100" i="28"/>
  <c r="J143" i="28"/>
  <c r="M143" i="28"/>
  <c r="L143" i="28"/>
  <c r="K143" i="28"/>
  <c r="I143" i="28"/>
  <c r="K23" i="28"/>
  <c r="I23" i="28"/>
  <c r="M112" i="28"/>
  <c r="K112" i="28"/>
  <c r="J112" i="28"/>
  <c r="I112" i="28"/>
  <c r="L112" i="28"/>
  <c r="F80" i="30"/>
  <c r="H80" i="30"/>
  <c r="M94" i="28"/>
  <c r="L94" i="28"/>
  <c r="K94" i="28"/>
  <c r="I94" i="28"/>
  <c r="J94" i="28"/>
  <c r="I84" i="28"/>
  <c r="K84" i="28"/>
  <c r="K75" i="27"/>
  <c r="J75" i="27"/>
  <c r="I75" i="27"/>
  <c r="K138" i="27"/>
  <c r="J138" i="27"/>
  <c r="I138" i="27"/>
  <c r="H146" i="27"/>
  <c r="I65" i="27"/>
  <c r="K65" i="27"/>
  <c r="J65" i="27"/>
  <c r="K149" i="27"/>
  <c r="J149" i="27"/>
  <c r="I149" i="27"/>
  <c r="J54" i="27"/>
  <c r="I54" i="27"/>
  <c r="H62" i="27"/>
  <c r="K54" i="27"/>
  <c r="K130" i="26"/>
  <c r="J130" i="26"/>
  <c r="I130" i="26"/>
  <c r="K131" i="26"/>
  <c r="J131" i="26"/>
  <c r="I131" i="26"/>
  <c r="P46" i="37"/>
  <c r="Q46" i="37"/>
  <c r="J22" i="37"/>
  <c r="I22" i="37"/>
  <c r="N8" i="43"/>
  <c r="M8" i="43"/>
  <c r="L8" i="43"/>
  <c r="K16" i="43"/>
  <c r="S7" i="41"/>
  <c r="R7" i="41"/>
  <c r="Q29" i="37"/>
  <c r="P29" i="37"/>
  <c r="I32" i="37"/>
  <c r="J32" i="37"/>
  <c r="I141" i="45"/>
  <c r="H141" i="45"/>
  <c r="K141" i="45" s="1"/>
  <c r="G141" i="45"/>
  <c r="N8" i="41"/>
  <c r="L8" i="41"/>
  <c r="Q8" i="41"/>
  <c r="P8" i="41"/>
  <c r="M8" i="41"/>
  <c r="C146" i="43"/>
  <c r="O136" i="43"/>
  <c r="N136" i="43"/>
  <c r="I138" i="44"/>
  <c r="H138" i="44"/>
  <c r="G138" i="44"/>
  <c r="L138" i="44"/>
  <c r="M138" i="44"/>
  <c r="P43" i="37"/>
  <c r="Q43" i="37"/>
  <c r="I33" i="37"/>
  <c r="J33" i="37"/>
  <c r="J47" i="37"/>
  <c r="I47" i="37"/>
  <c r="Q33" i="37"/>
  <c r="P33" i="37"/>
  <c r="I36" i="37"/>
  <c r="J36" i="37"/>
  <c r="P16" i="37"/>
  <c r="Q16" i="37"/>
  <c r="J40" i="36"/>
  <c r="I40" i="36"/>
  <c r="J49" i="36"/>
  <c r="I49" i="36"/>
  <c r="AT10" i="35"/>
  <c r="AR10" i="35"/>
  <c r="AS10" i="35"/>
  <c r="AJ13" i="35"/>
  <c r="AL13" i="35"/>
  <c r="AK13" i="35"/>
  <c r="G109" i="33"/>
  <c r="H97" i="33"/>
  <c r="Q9" i="36"/>
  <c r="P9" i="36"/>
  <c r="Q42" i="36"/>
  <c r="P42" i="36"/>
  <c r="F236" i="30"/>
  <c r="H236" i="30"/>
  <c r="H252" i="30"/>
  <c r="J252" i="30"/>
  <c r="J73" i="28"/>
  <c r="I73" i="28"/>
  <c r="L73" i="28"/>
  <c r="M73" i="28"/>
  <c r="K73" i="28"/>
  <c r="M117" i="28"/>
  <c r="L117" i="28"/>
  <c r="K117" i="28"/>
  <c r="J117" i="28"/>
  <c r="I117" i="28"/>
  <c r="L148" i="28"/>
  <c r="K148" i="28"/>
  <c r="J148" i="28"/>
  <c r="I148" i="28"/>
  <c r="M148" i="28"/>
  <c r="L128" i="28"/>
  <c r="I128" i="28"/>
  <c r="J128" i="28"/>
  <c r="M128" i="28"/>
  <c r="K128" i="28"/>
  <c r="L89" i="28"/>
  <c r="J89" i="28"/>
  <c r="L45" i="28"/>
  <c r="J45" i="28"/>
  <c r="K69" i="27"/>
  <c r="J69" i="27"/>
  <c r="I69" i="27"/>
  <c r="K159" i="27"/>
  <c r="J159" i="27"/>
  <c r="I159" i="27"/>
  <c r="I108" i="27"/>
  <c r="K108" i="27"/>
  <c r="J108" i="27"/>
  <c r="K111" i="27"/>
  <c r="J111" i="27"/>
  <c r="I111" i="27"/>
  <c r="K85" i="26"/>
  <c r="J85" i="26"/>
  <c r="I85" i="26"/>
  <c r="H144" i="44"/>
  <c r="I144" i="44"/>
  <c r="G144" i="44"/>
  <c r="M144" i="44"/>
  <c r="L144" i="44"/>
  <c r="J36" i="36"/>
  <c r="I36" i="36"/>
  <c r="I13" i="43"/>
  <c r="J13" i="43"/>
  <c r="H13" i="43"/>
  <c r="L13" i="43"/>
  <c r="M13" i="43"/>
  <c r="O144" i="45"/>
  <c r="N144" i="45"/>
  <c r="M144" i="45"/>
  <c r="L144" i="45"/>
  <c r="O142" i="45"/>
  <c r="N142" i="45"/>
  <c r="M142" i="45"/>
  <c r="L142" i="45"/>
  <c r="F12" i="43"/>
  <c r="I12" i="43"/>
  <c r="H12" i="43"/>
  <c r="N143" i="45"/>
  <c r="O143" i="45"/>
  <c r="O137" i="44"/>
  <c r="N137" i="44"/>
  <c r="M137" i="44"/>
  <c r="L137" i="44"/>
  <c r="J146" i="44"/>
  <c r="P15" i="43"/>
  <c r="S15" i="43"/>
  <c r="R15" i="43"/>
  <c r="T15" i="43"/>
  <c r="Q15" i="43"/>
  <c r="T8" i="40"/>
  <c r="S8" i="40"/>
  <c r="Q8" i="40"/>
  <c r="P8" i="40"/>
  <c r="R8" i="40"/>
  <c r="O134" i="40"/>
  <c r="N134" i="40"/>
  <c r="M134" i="40"/>
  <c r="K134" i="40"/>
  <c r="L134" i="40"/>
  <c r="K136" i="40"/>
  <c r="K138" i="40"/>
  <c r="K137" i="40"/>
  <c r="K135" i="40"/>
  <c r="P28" i="37"/>
  <c r="Q28" i="37"/>
  <c r="Q31" i="37"/>
  <c r="P31" i="37"/>
  <c r="Q37" i="37"/>
  <c r="P37" i="37"/>
  <c r="P48" i="37"/>
  <c r="Q48" i="37"/>
  <c r="I40" i="37"/>
  <c r="J40" i="37"/>
  <c r="P19" i="37"/>
  <c r="Q19" i="37"/>
  <c r="I47" i="36"/>
  <c r="J47" i="36"/>
  <c r="AJ8" i="35"/>
  <c r="AL8" i="35"/>
  <c r="AK8" i="35"/>
  <c r="AL9" i="35"/>
  <c r="AT9" i="35"/>
  <c r="AS9" i="35"/>
  <c r="AR9" i="35"/>
  <c r="AJ14" i="35"/>
  <c r="AL14" i="35"/>
  <c r="AK14" i="35"/>
  <c r="J31" i="33"/>
  <c r="L31" i="33"/>
  <c r="H60" i="33"/>
  <c r="J60" i="33"/>
  <c r="Q24" i="36"/>
  <c r="P24" i="36"/>
  <c r="Q49" i="36"/>
  <c r="P49" i="36"/>
  <c r="F164" i="30"/>
  <c r="H164" i="30"/>
  <c r="M66" i="28"/>
  <c r="J66" i="28"/>
  <c r="L66" i="28"/>
  <c r="K66" i="28"/>
  <c r="I66" i="28"/>
  <c r="E48" i="28"/>
  <c r="J40" i="28"/>
  <c r="L40" i="28"/>
  <c r="M139" i="28"/>
  <c r="L139" i="28"/>
  <c r="K139" i="28"/>
  <c r="J139" i="28"/>
  <c r="I139" i="28"/>
  <c r="K126" i="28"/>
  <c r="J126" i="28"/>
  <c r="M126" i="28"/>
  <c r="L126" i="28"/>
  <c r="I126" i="28"/>
  <c r="M102" i="28"/>
  <c r="L102" i="28"/>
  <c r="J102" i="28"/>
  <c r="I102" i="28"/>
  <c r="K102" i="28"/>
  <c r="I140" i="28"/>
  <c r="L140" i="28"/>
  <c r="K140" i="28"/>
  <c r="J140" i="28"/>
  <c r="M140" i="28"/>
  <c r="L9" i="28"/>
  <c r="J9" i="28"/>
  <c r="L111" i="28"/>
  <c r="J111" i="28"/>
  <c r="K71" i="28"/>
  <c r="I71" i="28"/>
  <c r="I8" i="27"/>
  <c r="J8" i="27"/>
  <c r="K125" i="27"/>
  <c r="J125" i="27"/>
  <c r="I125" i="27"/>
  <c r="J55" i="27"/>
  <c r="I55" i="27"/>
  <c r="K55" i="27"/>
  <c r="K126" i="27"/>
  <c r="J126" i="27"/>
  <c r="I126" i="27"/>
  <c r="I151" i="27"/>
  <c r="K151" i="27"/>
  <c r="J151" i="27"/>
  <c r="I81" i="27"/>
  <c r="J81" i="27"/>
  <c r="K123" i="27"/>
  <c r="J123" i="27"/>
  <c r="I123" i="27"/>
  <c r="K128" i="26"/>
  <c r="J128" i="26"/>
  <c r="I128" i="26"/>
  <c r="L51" i="22"/>
  <c r="K51" i="22"/>
  <c r="J51" i="22"/>
  <c r="J15" i="37"/>
  <c r="I15" i="37"/>
  <c r="Q9" i="37"/>
  <c r="P9" i="37"/>
  <c r="L6" i="41"/>
  <c r="N6" i="41"/>
  <c r="M6" i="41"/>
  <c r="N7" i="41"/>
  <c r="N11" i="41"/>
  <c r="N12" i="41"/>
  <c r="Q6" i="41"/>
  <c r="P6" i="41"/>
  <c r="M8" i="40"/>
  <c r="J8" i="40"/>
  <c r="H8" i="40"/>
  <c r="I8" i="40"/>
  <c r="L8" i="40"/>
  <c r="P22" i="37"/>
  <c r="Q22" i="37"/>
  <c r="P41" i="37"/>
  <c r="Q41" i="37"/>
  <c r="I44" i="37"/>
  <c r="J44" i="37"/>
  <c r="J50" i="37"/>
  <c r="I50" i="37"/>
  <c r="AJ9" i="35"/>
  <c r="AK9" i="35"/>
  <c r="J35" i="36"/>
  <c r="I35" i="36"/>
  <c r="AJ15" i="35"/>
  <c r="AL15" i="35"/>
  <c r="AK15" i="35"/>
  <c r="P14" i="36"/>
  <c r="Q14" i="36"/>
  <c r="Q45" i="36"/>
  <c r="P45" i="36"/>
  <c r="M113" i="28"/>
  <c r="L113" i="28"/>
  <c r="K113" i="28"/>
  <c r="J113" i="28"/>
  <c r="I113" i="28"/>
  <c r="I115" i="28"/>
  <c r="M115" i="28"/>
  <c r="L115" i="28"/>
  <c r="K115" i="28"/>
  <c r="J115" i="28"/>
  <c r="K153" i="28"/>
  <c r="M153" i="28"/>
  <c r="L153" i="28"/>
  <c r="J153" i="28"/>
  <c r="I153" i="28"/>
  <c r="K142" i="28"/>
  <c r="M142" i="28"/>
  <c r="L142" i="28"/>
  <c r="J142" i="28"/>
  <c r="I142" i="28"/>
  <c r="K69" i="28"/>
  <c r="I69" i="28"/>
  <c r="L71" i="28"/>
  <c r="J71" i="28"/>
  <c r="K71" i="27"/>
  <c r="J71" i="27"/>
  <c r="I71" i="27"/>
  <c r="K10" i="27"/>
  <c r="J10" i="27"/>
  <c r="I10" i="27"/>
  <c r="H146" i="26"/>
  <c r="K138" i="26"/>
  <c r="J138" i="26"/>
  <c r="I138" i="26"/>
  <c r="I142" i="44"/>
  <c r="H142" i="44"/>
  <c r="G142" i="44"/>
  <c r="L142" i="44"/>
  <c r="M142" i="44"/>
  <c r="J15" i="43"/>
  <c r="H15" i="43"/>
  <c r="I15" i="43"/>
  <c r="H124" i="39"/>
  <c r="G124" i="39"/>
  <c r="S8" i="43"/>
  <c r="Q8" i="43"/>
  <c r="P8" i="43"/>
  <c r="T8" i="43"/>
  <c r="R8" i="43"/>
  <c r="P45" i="37"/>
  <c r="Q45" i="37"/>
  <c r="J43" i="37"/>
  <c r="I43" i="37"/>
  <c r="I48" i="37"/>
  <c r="J48" i="37"/>
  <c r="AJ16" i="35"/>
  <c r="AL16" i="35"/>
  <c r="AK16" i="35"/>
  <c r="H19" i="33"/>
  <c r="J19" i="33"/>
  <c r="J55" i="33"/>
  <c r="L55" i="33"/>
  <c r="J57" i="33"/>
  <c r="L57" i="33"/>
  <c r="H12" i="33"/>
  <c r="J12" i="33"/>
  <c r="Q19" i="36"/>
  <c r="P19" i="36"/>
  <c r="J119" i="30"/>
  <c r="L119" i="30"/>
  <c r="K56" i="28"/>
  <c r="I56" i="28"/>
  <c r="M103" i="28"/>
  <c r="L103" i="28"/>
  <c r="K103" i="28"/>
  <c r="J103" i="28"/>
  <c r="I103" i="28"/>
  <c r="M109" i="28"/>
  <c r="L109" i="28"/>
  <c r="K109" i="28"/>
  <c r="J109" i="28"/>
  <c r="I109" i="28"/>
  <c r="M131" i="28"/>
  <c r="L131" i="28"/>
  <c r="K131" i="28"/>
  <c r="J131" i="28"/>
  <c r="I131" i="28"/>
  <c r="L19" i="28"/>
  <c r="J19" i="28"/>
  <c r="M129" i="28"/>
  <c r="L129" i="28"/>
  <c r="K129" i="28"/>
  <c r="J129" i="28"/>
  <c r="I129" i="28"/>
  <c r="L93" i="28"/>
  <c r="K93" i="28"/>
  <c r="I93" i="28"/>
  <c r="J93" i="28"/>
  <c r="M93" i="28"/>
  <c r="M149" i="28"/>
  <c r="L149" i="28"/>
  <c r="I149" i="28"/>
  <c r="K149" i="28"/>
  <c r="J149" i="28"/>
  <c r="J52" i="28"/>
  <c r="L52" i="28"/>
  <c r="I127" i="27"/>
  <c r="K127" i="27"/>
  <c r="J127" i="27"/>
  <c r="K101" i="27"/>
  <c r="J101" i="27"/>
  <c r="I101" i="27"/>
  <c r="K93" i="27"/>
  <c r="J93" i="27"/>
  <c r="I93" i="27"/>
  <c r="I53" i="27"/>
  <c r="K53" i="27"/>
  <c r="J53" i="27"/>
  <c r="J84" i="27"/>
  <c r="I84" i="27"/>
  <c r="K95" i="26"/>
  <c r="J95" i="26"/>
  <c r="I95" i="26"/>
  <c r="K108" i="22"/>
  <c r="J108" i="22"/>
  <c r="L141" i="22"/>
  <c r="K141" i="22"/>
  <c r="J141" i="22"/>
  <c r="J6" i="43"/>
  <c r="I6" i="43"/>
  <c r="H6" i="43"/>
  <c r="G16" i="43"/>
  <c r="L6" i="43"/>
  <c r="J10" i="43"/>
  <c r="J11" i="43"/>
  <c r="J14" i="43"/>
  <c r="M6" i="43"/>
  <c r="J9" i="43"/>
  <c r="J12" i="43"/>
  <c r="N6" i="42"/>
  <c r="M6" i="42"/>
  <c r="L6" i="42"/>
  <c r="Q6" i="42"/>
  <c r="P6" i="42"/>
  <c r="N12" i="42"/>
  <c r="N9" i="42"/>
  <c r="N11" i="42"/>
  <c r="N10" i="42"/>
  <c r="N9" i="41"/>
  <c r="L9" i="41"/>
  <c r="Q9" i="41"/>
  <c r="P9" i="41"/>
  <c r="P15" i="37"/>
  <c r="Q15" i="37"/>
  <c r="J46" i="37"/>
  <c r="I46" i="37"/>
  <c r="M139" i="44"/>
  <c r="O139" i="44"/>
  <c r="N139" i="44"/>
  <c r="L139" i="44"/>
  <c r="S13" i="43"/>
  <c r="R13" i="43"/>
  <c r="I138" i="43"/>
  <c r="H138" i="43"/>
  <c r="K138" i="43" s="1"/>
  <c r="G138" i="43"/>
  <c r="F8" i="41"/>
  <c r="H8" i="41"/>
  <c r="I8" i="41"/>
  <c r="I6" i="40"/>
  <c r="H6" i="40"/>
  <c r="J6" i="40"/>
  <c r="J10" i="40"/>
  <c r="J11" i="40"/>
  <c r="J9" i="40"/>
  <c r="M6" i="40"/>
  <c r="L6" i="40"/>
  <c r="J12" i="40"/>
  <c r="J7" i="40"/>
  <c r="J14" i="37"/>
  <c r="I14" i="37"/>
  <c r="P49" i="37"/>
  <c r="Q49" i="37"/>
  <c r="I41" i="37"/>
  <c r="J41" i="37"/>
  <c r="I37" i="37"/>
  <c r="J37" i="37"/>
  <c r="I46" i="36"/>
  <c r="J46" i="36"/>
  <c r="J10" i="37"/>
  <c r="I10" i="37"/>
  <c r="J10" i="36"/>
  <c r="I10" i="36"/>
  <c r="J26" i="36"/>
  <c r="I26" i="36"/>
  <c r="Q31" i="36"/>
  <c r="P31" i="36"/>
  <c r="P17" i="36"/>
  <c r="Q17" i="36"/>
  <c r="F170" i="30"/>
  <c r="H170" i="30"/>
  <c r="J36" i="30"/>
  <c r="L36" i="30"/>
  <c r="H63" i="30"/>
  <c r="J63" i="30"/>
  <c r="L17" i="28"/>
  <c r="J17" i="28"/>
  <c r="M39" i="28"/>
  <c r="L39" i="28"/>
  <c r="K39" i="28"/>
  <c r="J39" i="28"/>
  <c r="I39" i="28"/>
  <c r="M106" i="28"/>
  <c r="L106" i="28"/>
  <c r="K106" i="28"/>
  <c r="J106" i="28"/>
  <c r="I106" i="28"/>
  <c r="L114" i="28"/>
  <c r="K114" i="28"/>
  <c r="I114" i="28"/>
  <c r="M114" i="28"/>
  <c r="J114" i="28"/>
  <c r="L127" i="28"/>
  <c r="K127" i="28"/>
  <c r="J127" i="28"/>
  <c r="I127" i="28"/>
  <c r="M127" i="28"/>
  <c r="K136" i="28"/>
  <c r="I136" i="28"/>
  <c r="L36" i="28"/>
  <c r="J36" i="28"/>
  <c r="K28" i="27"/>
  <c r="J28" i="27"/>
  <c r="I28" i="27"/>
  <c r="K114" i="27"/>
  <c r="J114" i="27"/>
  <c r="I114" i="27"/>
  <c r="K74" i="27"/>
  <c r="J74" i="27"/>
  <c r="I74" i="27"/>
  <c r="K72" i="26"/>
  <c r="J72" i="26"/>
  <c r="I72" i="26"/>
  <c r="K154" i="26"/>
  <c r="J154" i="26"/>
  <c r="I154" i="26"/>
  <c r="V9" i="22"/>
  <c r="X9" i="22"/>
  <c r="W9" i="22"/>
  <c r="X10" i="22"/>
  <c r="X14" i="22"/>
  <c r="X12" i="22"/>
  <c r="X13" i="22"/>
  <c r="X19" i="22"/>
  <c r="X17" i="22"/>
  <c r="X16" i="22"/>
  <c r="X18" i="22"/>
  <c r="X20" i="22"/>
  <c r="X11" i="22"/>
  <c r="K81" i="22"/>
  <c r="J81" i="22"/>
  <c r="L154" i="22"/>
  <c r="K154" i="22"/>
  <c r="J154" i="22"/>
  <c r="C146" i="45"/>
  <c r="O138" i="45"/>
  <c r="N138" i="45"/>
  <c r="Q17" i="37"/>
  <c r="P17" i="37"/>
  <c r="J24" i="36"/>
  <c r="I24" i="36"/>
  <c r="I136" i="44"/>
  <c r="H136" i="44"/>
  <c r="K136" i="44" s="1"/>
  <c r="G136" i="44"/>
  <c r="F146" i="44"/>
  <c r="I140" i="44"/>
  <c r="L136" i="44"/>
  <c r="M136" i="44"/>
  <c r="J51" i="37"/>
  <c r="I51" i="37"/>
  <c r="I21" i="37"/>
  <c r="J21" i="37"/>
  <c r="M15" i="43"/>
  <c r="N15" i="43"/>
  <c r="L15" i="43"/>
  <c r="H143" i="43"/>
  <c r="K143" i="43" s="1"/>
  <c r="G143" i="43"/>
  <c r="I143" i="43"/>
  <c r="M143" i="43"/>
  <c r="L143" i="43"/>
  <c r="I144" i="45"/>
  <c r="H144" i="45"/>
  <c r="K144" i="45" s="1"/>
  <c r="G144" i="45"/>
  <c r="N10" i="43"/>
  <c r="M10" i="43"/>
  <c r="L10" i="43"/>
  <c r="I28" i="37"/>
  <c r="J28" i="37"/>
  <c r="I20" i="37"/>
  <c r="J20" i="37"/>
  <c r="J15" i="36"/>
  <c r="I15" i="36"/>
  <c r="AL17" i="35"/>
  <c r="AK17" i="35"/>
  <c r="AJ17" i="35"/>
  <c r="AL30" i="35"/>
  <c r="AK30" i="35"/>
  <c r="J75" i="33"/>
  <c r="L75" i="33"/>
  <c r="Q20" i="36"/>
  <c r="P20" i="36"/>
  <c r="Q47" i="36"/>
  <c r="P47" i="36"/>
  <c r="P21" i="36"/>
  <c r="Q21" i="36"/>
  <c r="J167" i="30"/>
  <c r="L167" i="30"/>
  <c r="H219" i="30"/>
  <c r="J219" i="30"/>
  <c r="M134" i="28"/>
  <c r="L134" i="28"/>
  <c r="J134" i="28"/>
  <c r="I134" i="28"/>
  <c r="K134" i="28"/>
  <c r="M92" i="28"/>
  <c r="K92" i="28"/>
  <c r="L92" i="28"/>
  <c r="J92" i="28"/>
  <c r="I92" i="28"/>
  <c r="H32" i="30"/>
  <c r="J32" i="30"/>
  <c r="L15" i="28"/>
  <c r="J15" i="28"/>
  <c r="J144" i="28"/>
  <c r="M144" i="28"/>
  <c r="L144" i="28"/>
  <c r="K144" i="28"/>
  <c r="I144" i="28"/>
  <c r="I121" i="28"/>
  <c r="M121" i="28"/>
  <c r="L121" i="28"/>
  <c r="J121" i="28"/>
  <c r="K121" i="28"/>
  <c r="K159" i="28"/>
  <c r="M159" i="28"/>
  <c r="L159" i="28"/>
  <c r="J159" i="28"/>
  <c r="I159" i="28"/>
  <c r="K156" i="28"/>
  <c r="I156" i="28"/>
  <c r="K17" i="27"/>
  <c r="J17" i="27"/>
  <c r="I17" i="27"/>
  <c r="K136" i="27"/>
  <c r="J136" i="27"/>
  <c r="I136" i="27"/>
  <c r="H104" i="27"/>
  <c r="K96" i="27"/>
  <c r="J96" i="27"/>
  <c r="I96" i="27"/>
  <c r="K61" i="26"/>
  <c r="J61" i="26"/>
  <c r="I61" i="26"/>
  <c r="T21" i="22"/>
  <c r="W13" i="22"/>
  <c r="V13" i="22"/>
  <c r="Q25" i="37"/>
  <c r="P25" i="37"/>
  <c r="R7" i="40"/>
  <c r="Q7" i="40"/>
  <c r="AA19" i="40"/>
  <c r="T7" i="40"/>
  <c r="S7" i="40"/>
  <c r="P7" i="40"/>
  <c r="T14" i="43"/>
  <c r="S14" i="43"/>
  <c r="R14" i="43"/>
  <c r="Q14" i="43"/>
  <c r="P14" i="43"/>
  <c r="S7" i="42"/>
  <c r="R7" i="42"/>
  <c r="P8" i="37"/>
  <c r="Q8" i="37"/>
  <c r="J25" i="37"/>
  <c r="I25" i="37"/>
  <c r="J23" i="37"/>
  <c r="I23" i="37"/>
  <c r="J23" i="36"/>
  <c r="I23" i="36"/>
  <c r="AL18" i="35"/>
  <c r="AJ18" i="35"/>
  <c r="AK18" i="35"/>
  <c r="AL40" i="35"/>
  <c r="AK40" i="35"/>
  <c r="J76" i="33"/>
  <c r="L76" i="33"/>
  <c r="P23" i="36"/>
  <c r="Q23" i="36"/>
  <c r="Q11" i="36"/>
  <c r="P11" i="36"/>
  <c r="P25" i="36"/>
  <c r="Q25" i="36"/>
  <c r="F127" i="30"/>
  <c r="H127" i="30"/>
  <c r="H171" i="30"/>
  <c r="J171" i="30"/>
  <c r="H39" i="30"/>
  <c r="J39" i="30"/>
  <c r="E20" i="28"/>
  <c r="L13" i="28"/>
  <c r="J13" i="28"/>
  <c r="J95" i="28"/>
  <c r="I95" i="28"/>
  <c r="M95" i="28"/>
  <c r="L95" i="28"/>
  <c r="K95" i="28"/>
  <c r="I137" i="28"/>
  <c r="M137" i="28"/>
  <c r="L137" i="28"/>
  <c r="K137" i="28"/>
  <c r="J137" i="28"/>
  <c r="J130" i="28"/>
  <c r="M130" i="28"/>
  <c r="L130" i="28"/>
  <c r="I130" i="28"/>
  <c r="K130" i="28"/>
  <c r="M152" i="28"/>
  <c r="H160" i="28"/>
  <c r="L152" i="28"/>
  <c r="K152" i="28"/>
  <c r="J152" i="28"/>
  <c r="I152" i="28"/>
  <c r="M122" i="28"/>
  <c r="L122" i="28"/>
  <c r="K122" i="28"/>
  <c r="J122" i="28"/>
  <c r="I122" i="28"/>
  <c r="J50" i="27"/>
  <c r="I50" i="27"/>
  <c r="K50" i="27"/>
  <c r="K154" i="27"/>
  <c r="J154" i="27"/>
  <c r="I154" i="27"/>
  <c r="K102" i="27"/>
  <c r="J102" i="27"/>
  <c r="I102" i="27"/>
  <c r="K117" i="27"/>
  <c r="J117" i="27"/>
  <c r="I117" i="27"/>
  <c r="I17" i="26"/>
  <c r="K17" i="26"/>
  <c r="J17" i="26"/>
  <c r="K83" i="26"/>
  <c r="J83" i="26"/>
  <c r="I83" i="26"/>
  <c r="H90" i="26"/>
  <c r="O140" i="44"/>
  <c r="N140" i="44"/>
  <c r="M140" i="44"/>
  <c r="L140" i="44"/>
  <c r="AK31" i="35"/>
  <c r="AL31" i="35"/>
  <c r="AL39" i="35"/>
  <c r="AK39" i="35"/>
  <c r="J78" i="33"/>
  <c r="L78" i="33"/>
  <c r="Q50" i="36"/>
  <c r="P50" i="36"/>
  <c r="Q16" i="36"/>
  <c r="P16" i="36"/>
  <c r="P29" i="36"/>
  <c r="Q29" i="36"/>
  <c r="J278" i="30"/>
  <c r="L278" i="30"/>
  <c r="J124" i="30"/>
  <c r="L124" i="30"/>
  <c r="F208" i="30"/>
  <c r="H208" i="30"/>
  <c r="J33" i="30"/>
  <c r="L33" i="30"/>
  <c r="L38" i="28"/>
  <c r="J38" i="28"/>
  <c r="M70" i="28"/>
  <c r="L70" i="28"/>
  <c r="K70" i="28"/>
  <c r="J70" i="28"/>
  <c r="I70" i="28"/>
  <c r="K83" i="28"/>
  <c r="J83" i="28"/>
  <c r="M83" i="28"/>
  <c r="L83" i="28"/>
  <c r="I83" i="28"/>
  <c r="K11" i="28"/>
  <c r="I11" i="28"/>
  <c r="M157" i="28"/>
  <c r="I157" i="28"/>
  <c r="L157" i="28"/>
  <c r="K157" i="28"/>
  <c r="J157" i="28"/>
  <c r="I116" i="28"/>
  <c r="L116" i="28"/>
  <c r="K116" i="28"/>
  <c r="M116" i="28"/>
  <c r="J116" i="28"/>
  <c r="K135" i="27"/>
  <c r="J135" i="27"/>
  <c r="I135" i="27"/>
  <c r="K109" i="27"/>
  <c r="J109" i="27"/>
  <c r="I109" i="27"/>
  <c r="K145" i="27"/>
  <c r="J145" i="27"/>
  <c r="I145" i="27"/>
  <c r="K139" i="27"/>
  <c r="J139" i="27"/>
  <c r="I139" i="27"/>
  <c r="K45" i="27"/>
  <c r="J45" i="27"/>
  <c r="I45" i="27"/>
  <c r="J50" i="26"/>
  <c r="I50" i="26"/>
  <c r="J14" i="26"/>
  <c r="I14" i="26"/>
  <c r="G20" i="26"/>
  <c r="J30" i="36"/>
  <c r="I30" i="36"/>
  <c r="J8" i="43"/>
  <c r="I8" i="43"/>
  <c r="H8" i="43"/>
  <c r="H9" i="41"/>
  <c r="M9" i="41"/>
  <c r="J9" i="41"/>
  <c r="I9" i="41"/>
  <c r="T12" i="43"/>
  <c r="S12" i="43"/>
  <c r="R12" i="43"/>
  <c r="Q12" i="43"/>
  <c r="P12" i="43"/>
  <c r="Q12" i="37"/>
  <c r="P12" i="37"/>
  <c r="J29" i="37"/>
  <c r="I29" i="37"/>
  <c r="J42" i="37"/>
  <c r="I42" i="37"/>
  <c r="J39" i="37"/>
  <c r="I39" i="37"/>
  <c r="J29" i="36"/>
  <c r="I29" i="36"/>
  <c r="I36" i="35"/>
  <c r="H36" i="35"/>
  <c r="AK37" i="35"/>
  <c r="AL37" i="35"/>
  <c r="J80" i="33"/>
  <c r="L80" i="33"/>
  <c r="Q15" i="36"/>
  <c r="P15" i="36"/>
  <c r="P6" i="36"/>
  <c r="Q6" i="36"/>
  <c r="P33" i="36"/>
  <c r="Q33" i="36"/>
  <c r="H122" i="30"/>
  <c r="J122" i="30"/>
  <c r="L10" i="28"/>
  <c r="J10" i="28"/>
  <c r="H104" i="28"/>
  <c r="L96" i="28"/>
  <c r="K96" i="28"/>
  <c r="J96" i="28"/>
  <c r="I96" i="28"/>
  <c r="M96" i="28"/>
  <c r="H40" i="30"/>
  <c r="J40" i="30"/>
  <c r="M108" i="28"/>
  <c r="K108" i="28"/>
  <c r="J108" i="28"/>
  <c r="I108" i="28"/>
  <c r="L108" i="28"/>
  <c r="K145" i="28"/>
  <c r="J145" i="28"/>
  <c r="M145" i="28"/>
  <c r="L145" i="28"/>
  <c r="I145" i="28"/>
  <c r="H160" i="27"/>
  <c r="K152" i="27"/>
  <c r="J152" i="27"/>
  <c r="I152" i="27"/>
  <c r="K112" i="27"/>
  <c r="J112" i="27"/>
  <c r="I112" i="27"/>
  <c r="K79" i="27"/>
  <c r="J79" i="27"/>
  <c r="I79" i="27"/>
  <c r="K16" i="27"/>
  <c r="J16" i="27"/>
  <c r="I16" i="27"/>
  <c r="I16" i="26"/>
  <c r="K16" i="26"/>
  <c r="J16" i="26"/>
  <c r="J36" i="26"/>
  <c r="I36" i="26"/>
  <c r="M10" i="41"/>
  <c r="L10" i="41"/>
  <c r="N10" i="41"/>
  <c r="Q10" i="41"/>
  <c r="P10" i="41"/>
  <c r="I27" i="37"/>
  <c r="J27" i="37"/>
  <c r="H140" i="45"/>
  <c r="K140" i="45" s="1"/>
  <c r="G140" i="45"/>
  <c r="I140" i="45"/>
  <c r="M140" i="45"/>
  <c r="L140" i="45"/>
  <c r="F7" i="43"/>
  <c r="E16" i="43"/>
  <c r="F16" i="43" s="1"/>
  <c r="O141" i="45"/>
  <c r="N141" i="45"/>
  <c r="M141" i="45"/>
  <c r="L141" i="45"/>
  <c r="J146" i="45"/>
  <c r="I134" i="40"/>
  <c r="G134" i="40"/>
  <c r="H134" i="40"/>
  <c r="I136" i="40"/>
  <c r="I137" i="40"/>
  <c r="I138" i="40"/>
  <c r="I135" i="40"/>
  <c r="O144" i="43"/>
  <c r="N144" i="43"/>
  <c r="T11" i="43"/>
  <c r="S11" i="43"/>
  <c r="R11" i="43"/>
  <c r="Q11" i="43"/>
  <c r="P11" i="43"/>
  <c r="J11" i="37"/>
  <c r="I11" i="37"/>
  <c r="J8" i="37"/>
  <c r="I8" i="37"/>
  <c r="J12" i="37"/>
  <c r="I12" i="37"/>
  <c r="J9" i="37"/>
  <c r="I9" i="37"/>
  <c r="M124" i="39"/>
  <c r="L124" i="39"/>
  <c r="O124" i="39"/>
  <c r="N124" i="39"/>
  <c r="J25" i="36"/>
  <c r="I25" i="36"/>
  <c r="I38" i="37"/>
  <c r="J38" i="37"/>
  <c r="J33" i="36"/>
  <c r="I33" i="36"/>
  <c r="J45" i="36"/>
  <c r="I45" i="36"/>
  <c r="H31" i="35"/>
  <c r="I31" i="35"/>
  <c r="AT15" i="35"/>
  <c r="AS15" i="35"/>
  <c r="AR15" i="35"/>
  <c r="AL36" i="35"/>
  <c r="AK36" i="35"/>
  <c r="P39" i="36"/>
  <c r="Q39" i="36"/>
  <c r="P8" i="36"/>
  <c r="Q8" i="36"/>
  <c r="P37" i="36"/>
  <c r="Q37" i="36"/>
  <c r="F120" i="30"/>
  <c r="H120" i="30"/>
  <c r="K8" i="28"/>
  <c r="I8" i="28"/>
  <c r="L51" i="28"/>
  <c r="M51" i="28"/>
  <c r="K51" i="28"/>
  <c r="J51" i="28"/>
  <c r="I51" i="28"/>
  <c r="M55" i="28"/>
  <c r="L55" i="28"/>
  <c r="K55" i="28"/>
  <c r="J55" i="28"/>
  <c r="I55" i="28"/>
  <c r="L158" i="28"/>
  <c r="K158" i="28"/>
  <c r="J158" i="28"/>
  <c r="M158" i="28"/>
  <c r="I158" i="28"/>
  <c r="J103" i="27"/>
  <c r="K103" i="27"/>
  <c r="I103" i="27"/>
  <c r="K97" i="27"/>
  <c r="J97" i="27"/>
  <c r="I97" i="27"/>
  <c r="K155" i="27"/>
  <c r="J155" i="27"/>
  <c r="I155" i="27"/>
  <c r="J33" i="27"/>
  <c r="I33" i="27"/>
  <c r="K33" i="27"/>
  <c r="K135" i="26"/>
  <c r="J135" i="26"/>
  <c r="I135" i="26"/>
  <c r="I38" i="26"/>
  <c r="J38" i="26"/>
  <c r="K38" i="26"/>
  <c r="J57" i="26"/>
  <c r="I57" i="26"/>
  <c r="S10" i="41"/>
  <c r="R10" i="41"/>
  <c r="J31" i="37"/>
  <c r="I31" i="37"/>
  <c r="G140" i="43"/>
  <c r="H140" i="43"/>
  <c r="K140" i="43" s="1"/>
  <c r="E146" i="43"/>
  <c r="I138" i="45"/>
  <c r="H138" i="45"/>
  <c r="K138" i="45" s="1"/>
  <c r="G138" i="45"/>
  <c r="M138" i="45"/>
  <c r="F146" i="45"/>
  <c r="L138" i="45"/>
  <c r="I134" i="42"/>
  <c r="H134" i="42"/>
  <c r="G134" i="42"/>
  <c r="I138" i="42"/>
  <c r="I137" i="42"/>
  <c r="I136" i="42"/>
  <c r="I135" i="42"/>
  <c r="O140" i="45"/>
  <c r="N140" i="45"/>
  <c r="T10" i="42"/>
  <c r="S10" i="42"/>
  <c r="AA20" i="42"/>
  <c r="R10" i="42"/>
  <c r="Q10" i="42"/>
  <c r="P10" i="42"/>
  <c r="P6" i="40"/>
  <c r="S6" i="40"/>
  <c r="R6" i="40"/>
  <c r="Q6" i="40"/>
  <c r="T6" i="40"/>
  <c r="T10" i="40"/>
  <c r="AA20" i="40" s="1"/>
  <c r="T12" i="40"/>
  <c r="T11" i="40"/>
  <c r="S9" i="40"/>
  <c r="R9" i="40"/>
  <c r="Q9" i="40"/>
  <c r="P9" i="40"/>
  <c r="T9" i="40"/>
  <c r="O143" i="43"/>
  <c r="N143" i="43"/>
  <c r="T10" i="43"/>
  <c r="R10" i="43"/>
  <c r="Q10" i="43"/>
  <c r="P10" i="43"/>
  <c r="S10" i="43"/>
  <c r="P51" i="37"/>
  <c r="Q51" i="37"/>
  <c r="I26" i="37"/>
  <c r="J26" i="37"/>
  <c r="I45" i="37"/>
  <c r="J45" i="37"/>
  <c r="J37" i="36"/>
  <c r="I37" i="36"/>
  <c r="I30" i="35"/>
  <c r="H30" i="35"/>
  <c r="AL35" i="35"/>
  <c r="AK35" i="35"/>
  <c r="J79" i="33"/>
  <c r="L79" i="33"/>
  <c r="P10" i="36"/>
  <c r="Q10" i="36"/>
  <c r="P43" i="36"/>
  <c r="Q43" i="36"/>
  <c r="P41" i="36"/>
  <c r="Q41" i="36"/>
  <c r="H121" i="30"/>
  <c r="J121" i="30"/>
  <c r="M141" i="28"/>
  <c r="L141" i="28"/>
  <c r="I141" i="28"/>
  <c r="K141" i="28"/>
  <c r="J141" i="28"/>
  <c r="M81" i="28"/>
  <c r="L81" i="28"/>
  <c r="K81" i="28"/>
  <c r="J81" i="28"/>
  <c r="I81" i="28"/>
  <c r="I67" i="28"/>
  <c r="M67" i="28"/>
  <c r="L67" i="28"/>
  <c r="K67" i="28"/>
  <c r="J67" i="28"/>
  <c r="M98" i="28"/>
  <c r="L98" i="28"/>
  <c r="J98" i="28"/>
  <c r="I98" i="28"/>
  <c r="K98" i="28"/>
  <c r="I42" i="28"/>
  <c r="K42" i="28"/>
  <c r="J42" i="28"/>
  <c r="M42" i="28"/>
  <c r="L42" i="28"/>
  <c r="K89" i="27"/>
  <c r="J89" i="27"/>
  <c r="I89" i="27"/>
  <c r="K140" i="27"/>
  <c r="J140" i="27"/>
  <c r="I140" i="27"/>
  <c r="K100" i="27"/>
  <c r="J100" i="27"/>
  <c r="I100" i="27"/>
  <c r="K58" i="26"/>
  <c r="I58" i="26"/>
  <c r="J58" i="26"/>
  <c r="H62" i="26"/>
  <c r="I81" i="26"/>
  <c r="K81" i="26"/>
  <c r="J81" i="26"/>
  <c r="L138" i="22"/>
  <c r="K138" i="22"/>
  <c r="J138" i="22"/>
  <c r="J10" i="41"/>
  <c r="I10" i="41"/>
  <c r="H10" i="41"/>
  <c r="J7" i="37"/>
  <c r="I7" i="37"/>
  <c r="N8" i="42"/>
  <c r="L8" i="42"/>
  <c r="M8" i="42"/>
  <c r="Q8" i="42"/>
  <c r="P8" i="42"/>
  <c r="G141" i="44"/>
  <c r="I141" i="44"/>
  <c r="H141" i="44"/>
  <c r="K141" i="44" s="1"/>
  <c r="J41" i="36"/>
  <c r="I41" i="36"/>
  <c r="J48" i="36"/>
  <c r="I48" i="36"/>
  <c r="J39" i="36"/>
  <c r="I39" i="36"/>
  <c r="W35" i="35"/>
  <c r="V35" i="35"/>
  <c r="AT17" i="35"/>
  <c r="AS17" i="35"/>
  <c r="AR17" i="35"/>
  <c r="AL34" i="35"/>
  <c r="AK34" i="35"/>
  <c r="Q32" i="36"/>
  <c r="P32" i="36"/>
  <c r="Q13" i="36"/>
  <c r="P13" i="36"/>
  <c r="F279" i="30"/>
  <c r="H279" i="30"/>
  <c r="H14" i="33"/>
  <c r="J14" i="33"/>
  <c r="F119" i="30"/>
  <c r="H119" i="30"/>
  <c r="L151" i="28"/>
  <c r="J151" i="28"/>
  <c r="I151" i="28"/>
  <c r="M151" i="28"/>
  <c r="K151" i="28"/>
  <c r="M120" i="28"/>
  <c r="L120" i="28"/>
  <c r="K120" i="28"/>
  <c r="J120" i="28"/>
  <c r="I120" i="28"/>
  <c r="H76" i="28"/>
  <c r="J68" i="28"/>
  <c r="I68" i="28"/>
  <c r="L68" i="28"/>
  <c r="M68" i="28"/>
  <c r="K68" i="28"/>
  <c r="J53" i="28"/>
  <c r="M53" i="28"/>
  <c r="L53" i="28"/>
  <c r="K53" i="28"/>
  <c r="I53" i="28"/>
  <c r="K135" i="28"/>
  <c r="M135" i="28"/>
  <c r="J135" i="28"/>
  <c r="I135" i="28"/>
  <c r="L135" i="28"/>
  <c r="I64" i="28"/>
  <c r="M64" i="28"/>
  <c r="L64" i="28"/>
  <c r="K64" i="28"/>
  <c r="J64" i="28"/>
  <c r="M80" i="28"/>
  <c r="L80" i="28"/>
  <c r="K80" i="28"/>
  <c r="J80" i="28"/>
  <c r="I80" i="28"/>
  <c r="K23" i="27"/>
  <c r="J23" i="27"/>
  <c r="I23" i="27"/>
  <c r="I42" i="27"/>
  <c r="K42" i="27"/>
  <c r="J42" i="27"/>
  <c r="K122" i="27"/>
  <c r="J122" i="27"/>
  <c r="I122" i="27"/>
  <c r="K25" i="27"/>
  <c r="J25" i="27"/>
  <c r="I25" i="27"/>
  <c r="K87" i="27"/>
  <c r="J87" i="27"/>
  <c r="I87" i="27"/>
  <c r="K80" i="26"/>
  <c r="J80" i="26"/>
  <c r="I80" i="26"/>
  <c r="I102" i="26"/>
  <c r="K102" i="26"/>
  <c r="J102" i="26"/>
  <c r="L153" i="22"/>
  <c r="K153" i="22"/>
  <c r="J153" i="22"/>
  <c r="I161" i="22"/>
  <c r="X15" i="22"/>
  <c r="W15" i="22"/>
  <c r="V15" i="22"/>
  <c r="U21" i="22"/>
  <c r="O141" i="44"/>
  <c r="N141" i="44"/>
  <c r="L141" i="44"/>
  <c r="M141" i="44"/>
  <c r="I137" i="44"/>
  <c r="H137" i="44"/>
  <c r="K137" i="44" s="1"/>
  <c r="G137" i="44"/>
  <c r="I143" i="45"/>
  <c r="H143" i="45"/>
  <c r="K143" i="45" s="1"/>
  <c r="G143" i="45"/>
  <c r="L143" i="45"/>
  <c r="M143" i="45"/>
  <c r="P34" i="37"/>
  <c r="Q34" i="37"/>
  <c r="O145" i="44"/>
  <c r="N145" i="44"/>
  <c r="M145" i="44"/>
  <c r="L145" i="44"/>
  <c r="O138" i="43"/>
  <c r="M138" i="43"/>
  <c r="L138" i="43"/>
  <c r="N138" i="43"/>
  <c r="J146" i="43"/>
  <c r="N7" i="42"/>
  <c r="M7" i="42"/>
  <c r="L7" i="42"/>
  <c r="P7" i="42"/>
  <c r="Q7" i="42"/>
  <c r="J6" i="42"/>
  <c r="I6" i="42"/>
  <c r="H6" i="42"/>
  <c r="J8" i="42"/>
  <c r="J11" i="42"/>
  <c r="J9" i="42"/>
  <c r="J10" i="42"/>
  <c r="J12" i="42"/>
  <c r="J7" i="42"/>
  <c r="D9" i="47"/>
  <c r="D8" i="47"/>
  <c r="N137" i="43"/>
  <c r="O137" i="43"/>
  <c r="Q7" i="43"/>
  <c r="T7" i="43"/>
  <c r="R7" i="43"/>
  <c r="P7" i="43"/>
  <c r="S7" i="43"/>
  <c r="P38" i="37"/>
  <c r="Q38" i="37"/>
  <c r="I44" i="36"/>
  <c r="J44" i="36"/>
  <c r="W34" i="35"/>
  <c r="V34" i="35"/>
  <c r="AS18" i="35"/>
  <c r="AT18" i="35"/>
  <c r="AR18" i="35"/>
  <c r="AL33" i="35"/>
  <c r="AK33" i="35"/>
  <c r="Q12" i="36"/>
  <c r="P12" i="36"/>
  <c r="Q28" i="36"/>
  <c r="P28" i="36"/>
  <c r="P48" i="36"/>
  <c r="Q48" i="36"/>
  <c r="K65" i="28"/>
  <c r="I65" i="28"/>
  <c r="M65" i="28"/>
  <c r="L65" i="28"/>
  <c r="J65" i="28"/>
  <c r="J150" i="28"/>
  <c r="M150" i="28"/>
  <c r="L150" i="28"/>
  <c r="K150" i="28"/>
  <c r="I150" i="28"/>
  <c r="I85" i="28"/>
  <c r="M85" i="28"/>
  <c r="L85" i="28"/>
  <c r="K85" i="28"/>
  <c r="J85" i="28"/>
  <c r="L74" i="28"/>
  <c r="K74" i="28"/>
  <c r="J74" i="28"/>
  <c r="M74" i="28"/>
  <c r="I74" i="28"/>
  <c r="I61" i="28"/>
  <c r="K61" i="28"/>
  <c r="K66" i="27"/>
  <c r="J66" i="27"/>
  <c r="I66" i="27"/>
  <c r="J15" i="27"/>
  <c r="I15" i="27"/>
  <c r="K15" i="27"/>
  <c r="K72" i="27"/>
  <c r="J72" i="27"/>
  <c r="I72" i="27"/>
  <c r="K85" i="27"/>
  <c r="J85" i="27"/>
  <c r="I85" i="27"/>
  <c r="K143" i="27"/>
  <c r="J143" i="27"/>
  <c r="I143" i="27"/>
  <c r="K123" i="26"/>
  <c r="J123" i="26"/>
  <c r="I123" i="26"/>
  <c r="I56" i="26"/>
  <c r="J56" i="26"/>
  <c r="J19" i="37"/>
  <c r="I19" i="37"/>
  <c r="J7" i="43"/>
  <c r="I7" i="43"/>
  <c r="H7" i="43"/>
  <c r="L7" i="43"/>
  <c r="M7" i="43"/>
  <c r="N140" i="43"/>
  <c r="O140" i="43"/>
  <c r="S9" i="43"/>
  <c r="R9" i="43"/>
  <c r="P9" i="43"/>
  <c r="T9" i="43"/>
  <c r="Q9" i="43"/>
  <c r="O144" i="44"/>
  <c r="N144" i="44"/>
  <c r="I143" i="44"/>
  <c r="H143" i="44"/>
  <c r="K143" i="44" s="1"/>
  <c r="G143" i="44"/>
  <c r="O142" i="43"/>
  <c r="N142" i="43"/>
  <c r="O16" i="43"/>
  <c r="R6" i="43"/>
  <c r="T6" i="43"/>
  <c r="S6" i="43"/>
  <c r="Q6" i="43"/>
  <c r="P6" i="43"/>
  <c r="T13" i="43"/>
  <c r="P42" i="37"/>
  <c r="Q42" i="37"/>
  <c r="P26" i="37"/>
  <c r="Q26" i="37"/>
  <c r="I16" i="37"/>
  <c r="J16" i="37"/>
  <c r="I51" i="36"/>
  <c r="J51" i="36"/>
  <c r="I18" i="36"/>
  <c r="J18" i="36"/>
  <c r="I40" i="35"/>
  <c r="H40" i="35"/>
  <c r="AT14" i="35"/>
  <c r="AS14" i="35"/>
  <c r="AR14" i="35"/>
  <c r="AK32" i="35"/>
  <c r="AL32" i="35"/>
  <c r="I109" i="33"/>
  <c r="J109" i="33" s="1"/>
  <c r="J97" i="33"/>
  <c r="P44" i="36"/>
  <c r="Q44" i="36"/>
  <c r="Q35" i="36"/>
  <c r="P35" i="36"/>
  <c r="F284" i="30"/>
  <c r="H284" i="30"/>
  <c r="M60" i="28"/>
  <c r="K60" i="28"/>
  <c r="J60" i="28"/>
  <c r="I60" i="28"/>
  <c r="L60" i="28"/>
  <c r="J30" i="28"/>
  <c r="I30" i="28"/>
  <c r="M30" i="28"/>
  <c r="L30" i="28"/>
  <c r="K30" i="28"/>
  <c r="I88" i="28"/>
  <c r="M88" i="28"/>
  <c r="L88" i="28"/>
  <c r="K88" i="28"/>
  <c r="J88" i="28"/>
  <c r="I107" i="28"/>
  <c r="M107" i="28"/>
  <c r="L107" i="28"/>
  <c r="K107" i="28"/>
  <c r="J107" i="28"/>
  <c r="J59" i="27"/>
  <c r="I59" i="27"/>
  <c r="K59" i="27"/>
  <c r="K128" i="27"/>
  <c r="J128" i="27"/>
  <c r="I128" i="27"/>
  <c r="K88" i="27"/>
  <c r="J88" i="27"/>
  <c r="I88" i="27"/>
  <c r="K156" i="27"/>
  <c r="J156" i="27"/>
  <c r="I156" i="27"/>
  <c r="K39" i="27"/>
  <c r="J39" i="27"/>
  <c r="I39" i="27"/>
  <c r="J46" i="26"/>
  <c r="I46" i="26"/>
  <c r="K46" i="26"/>
  <c r="H34" i="26"/>
  <c r="J26" i="26"/>
  <c r="K26" i="26"/>
  <c r="I26" i="26"/>
  <c r="L100" i="22"/>
  <c r="K100" i="22"/>
  <c r="J100" i="22"/>
  <c r="R10" i="40"/>
  <c r="S10" i="40"/>
  <c r="I35" i="37"/>
  <c r="J35" i="37"/>
  <c r="J16" i="36"/>
  <c r="I16" i="36"/>
  <c r="J18" i="37"/>
  <c r="I18" i="37"/>
  <c r="I35" i="35"/>
  <c r="H35" i="35"/>
  <c r="H39" i="35"/>
  <c r="I39" i="35"/>
  <c r="AL38" i="35"/>
  <c r="AK38" i="35"/>
  <c r="Q7" i="36"/>
  <c r="P7" i="36"/>
  <c r="P18" i="36"/>
  <c r="Q18" i="36"/>
  <c r="F126" i="30"/>
  <c r="H126" i="30"/>
  <c r="J44" i="28"/>
  <c r="I44" i="28"/>
  <c r="L44" i="28"/>
  <c r="M44" i="28"/>
  <c r="K44" i="28"/>
  <c r="L28" i="28"/>
  <c r="K28" i="28"/>
  <c r="M28" i="28"/>
  <c r="J28" i="28"/>
  <c r="I28" i="28"/>
  <c r="M99" i="28"/>
  <c r="L99" i="28"/>
  <c r="K99" i="28"/>
  <c r="J99" i="28"/>
  <c r="I99" i="28"/>
  <c r="K41" i="28"/>
  <c r="M41" i="28"/>
  <c r="L41" i="28"/>
  <c r="J41" i="28"/>
  <c r="I41" i="28"/>
  <c r="H48" i="28"/>
  <c r="M110" i="28"/>
  <c r="H118" i="28"/>
  <c r="L110" i="28"/>
  <c r="K110" i="28"/>
  <c r="I110" i="28"/>
  <c r="J110" i="28"/>
  <c r="M138" i="28"/>
  <c r="J138" i="28"/>
  <c r="I138" i="28"/>
  <c r="K138" i="28"/>
  <c r="H146" i="28"/>
  <c r="L138" i="28"/>
  <c r="K45" i="28"/>
  <c r="I45" i="28"/>
  <c r="L156" i="28"/>
  <c r="J156" i="28"/>
  <c r="I56" i="27"/>
  <c r="J56" i="27"/>
  <c r="K150" i="27"/>
  <c r="J150" i="27"/>
  <c r="I150" i="27"/>
  <c r="K110" i="27"/>
  <c r="J110" i="27"/>
  <c r="I110" i="27"/>
  <c r="H118" i="27"/>
  <c r="K14" i="27"/>
  <c r="J14" i="27"/>
  <c r="I14" i="27"/>
  <c r="J111" i="26"/>
  <c r="I111" i="26"/>
  <c r="K111" i="26"/>
  <c r="H118" i="26"/>
  <c r="K69" i="26"/>
  <c r="J69" i="26"/>
  <c r="I69" i="26"/>
  <c r="J32" i="26"/>
  <c r="I32" i="26"/>
  <c r="W20" i="22"/>
  <c r="V20" i="22"/>
  <c r="L71" i="22"/>
  <c r="K71" i="22"/>
  <c r="J71" i="22"/>
  <c r="K92" i="26"/>
  <c r="J92" i="26"/>
  <c r="I92" i="26"/>
  <c r="K66" i="26"/>
  <c r="J66" i="26"/>
  <c r="I66" i="26"/>
  <c r="K136" i="26"/>
  <c r="J136" i="26"/>
  <c r="I136" i="26"/>
  <c r="K108" i="26"/>
  <c r="J108" i="26"/>
  <c r="I108" i="26"/>
  <c r="K37" i="22"/>
  <c r="J37" i="22"/>
  <c r="K96" i="22"/>
  <c r="J96" i="22"/>
  <c r="L126" i="22"/>
  <c r="K126" i="22"/>
  <c r="J126" i="22"/>
  <c r="I15" i="21"/>
  <c r="H15" i="21"/>
  <c r="I139" i="21"/>
  <c r="H139" i="21"/>
  <c r="G22" i="21"/>
  <c r="I14" i="21"/>
  <c r="H14" i="21"/>
  <c r="H13" i="21"/>
  <c r="I13" i="21"/>
  <c r="I119" i="21"/>
  <c r="H119" i="21"/>
  <c r="Q53" i="19"/>
  <c r="P53" i="19"/>
  <c r="I112" i="19"/>
  <c r="H112" i="19"/>
  <c r="G119" i="19"/>
  <c r="I140" i="19"/>
  <c r="H140" i="19"/>
  <c r="I62" i="19"/>
  <c r="H62" i="19"/>
  <c r="I143" i="19"/>
  <c r="H143" i="19"/>
  <c r="Q16" i="19"/>
  <c r="P16" i="19"/>
  <c r="Y136" i="19"/>
  <c r="X136" i="19"/>
  <c r="W135" i="19"/>
  <c r="Y73" i="19"/>
  <c r="X73" i="19"/>
  <c r="Y99" i="19"/>
  <c r="X99" i="19"/>
  <c r="P34" i="19"/>
  <c r="Q34" i="19"/>
  <c r="U79" i="19"/>
  <c r="I20" i="19"/>
  <c r="H20" i="19"/>
  <c r="Y66" i="19"/>
  <c r="X66" i="19"/>
  <c r="W65" i="19"/>
  <c r="Q98" i="19"/>
  <c r="P98" i="19"/>
  <c r="O105" i="19"/>
  <c r="Q112" i="19"/>
  <c r="P112" i="19"/>
  <c r="P102" i="19"/>
  <c r="Q102" i="19"/>
  <c r="P156" i="19"/>
  <c r="Q156" i="19"/>
  <c r="W76" i="18"/>
  <c r="X68" i="18"/>
  <c r="X71" i="18"/>
  <c r="X117" i="18"/>
  <c r="Q65" i="18"/>
  <c r="P64" i="18"/>
  <c r="Q140" i="18"/>
  <c r="I70" i="16"/>
  <c r="J70" i="16"/>
  <c r="J66" i="16"/>
  <c r="I66" i="16"/>
  <c r="H65" i="16"/>
  <c r="H78" i="18"/>
  <c r="I79" i="18"/>
  <c r="J48" i="16"/>
  <c r="I48" i="16"/>
  <c r="K58" i="27"/>
  <c r="J58" i="27"/>
  <c r="I58" i="27"/>
  <c r="K30" i="27"/>
  <c r="J30" i="27"/>
  <c r="I30" i="27"/>
  <c r="K134" i="27"/>
  <c r="J134" i="27"/>
  <c r="I134" i="27"/>
  <c r="K31" i="27"/>
  <c r="J31" i="27"/>
  <c r="I31" i="27"/>
  <c r="K40" i="27"/>
  <c r="J40" i="27"/>
  <c r="I40" i="27"/>
  <c r="H48" i="27"/>
  <c r="J120" i="26"/>
  <c r="K120" i="26"/>
  <c r="I120" i="26"/>
  <c r="K113" i="26"/>
  <c r="J113" i="26"/>
  <c r="I113" i="26"/>
  <c r="K87" i="26"/>
  <c r="J87" i="26"/>
  <c r="I87" i="26"/>
  <c r="J141" i="26"/>
  <c r="I141" i="26"/>
  <c r="K141" i="26"/>
  <c r="K97" i="26"/>
  <c r="J97" i="26"/>
  <c r="I97" i="26"/>
  <c r="H104" i="26"/>
  <c r="K29" i="22"/>
  <c r="J29" i="22"/>
  <c r="L95" i="22"/>
  <c r="J95" i="22"/>
  <c r="K95" i="22"/>
  <c r="L39" i="22"/>
  <c r="K39" i="22"/>
  <c r="J39" i="22"/>
  <c r="L68" i="22"/>
  <c r="K68" i="22"/>
  <c r="J68" i="22"/>
  <c r="K87" i="22"/>
  <c r="J87" i="22"/>
  <c r="L128" i="22"/>
  <c r="K128" i="22"/>
  <c r="J128" i="22"/>
  <c r="I48" i="21"/>
  <c r="H48" i="21"/>
  <c r="I152" i="21"/>
  <c r="H152" i="21"/>
  <c r="H26" i="21"/>
  <c r="I26" i="21"/>
  <c r="I24" i="21"/>
  <c r="H24" i="21"/>
  <c r="I83" i="21"/>
  <c r="H83" i="21"/>
  <c r="I39" i="19"/>
  <c r="H39" i="19"/>
  <c r="I122" i="19"/>
  <c r="G121" i="19"/>
  <c r="H122" i="19"/>
  <c r="I34" i="19"/>
  <c r="H34" i="19"/>
  <c r="I68" i="19"/>
  <c r="H68" i="19"/>
  <c r="I158" i="19"/>
  <c r="H158" i="19"/>
  <c r="Y158" i="19"/>
  <c r="X158" i="19"/>
  <c r="Y84" i="19"/>
  <c r="X84" i="19"/>
  <c r="Y150" i="19"/>
  <c r="X150" i="19"/>
  <c r="W149" i="19"/>
  <c r="H90" i="19"/>
  <c r="I90" i="19"/>
  <c r="I26" i="19"/>
  <c r="H26" i="19"/>
  <c r="U51" i="19"/>
  <c r="U147" i="19"/>
  <c r="I19" i="19"/>
  <c r="H19" i="19"/>
  <c r="Y61" i="19"/>
  <c r="X61" i="19"/>
  <c r="Q125" i="19"/>
  <c r="O133" i="19"/>
  <c r="P125" i="19"/>
  <c r="Q100" i="19"/>
  <c r="P100" i="19"/>
  <c r="Q146" i="19"/>
  <c r="P146" i="19"/>
  <c r="R159" i="19"/>
  <c r="P159" i="19"/>
  <c r="Q159" i="19"/>
  <c r="X28" i="18"/>
  <c r="X89" i="18"/>
  <c r="X93" i="18"/>
  <c r="W92" i="18"/>
  <c r="X139" i="18"/>
  <c r="J19" i="17"/>
  <c r="I19" i="17"/>
  <c r="X102" i="18"/>
  <c r="J126" i="17"/>
  <c r="I126" i="17"/>
  <c r="Q117" i="18"/>
  <c r="J42" i="17"/>
  <c r="I42" i="17"/>
  <c r="H49" i="17"/>
  <c r="Q94" i="18"/>
  <c r="Q112" i="18"/>
  <c r="Q98" i="18"/>
  <c r="I117" i="16"/>
  <c r="J117" i="16"/>
  <c r="I52" i="18"/>
  <c r="J18" i="16"/>
  <c r="I18" i="16"/>
  <c r="L140" i="22"/>
  <c r="J140" i="22"/>
  <c r="K140" i="22"/>
  <c r="L86" i="22"/>
  <c r="J86" i="22"/>
  <c r="K86" i="22"/>
  <c r="L127" i="22"/>
  <c r="K127" i="22"/>
  <c r="J127" i="22"/>
  <c r="L62" i="22"/>
  <c r="K62" i="22"/>
  <c r="J62" i="22"/>
  <c r="K79" i="22"/>
  <c r="J79" i="22"/>
  <c r="L130" i="22"/>
  <c r="K130" i="22"/>
  <c r="J130" i="22"/>
  <c r="Q11" i="21"/>
  <c r="R11" i="21"/>
  <c r="I29" i="21"/>
  <c r="H29" i="21"/>
  <c r="I59" i="21"/>
  <c r="H59" i="21"/>
  <c r="I43" i="21"/>
  <c r="H43" i="21"/>
  <c r="G50" i="21"/>
  <c r="I77" i="21"/>
  <c r="H77" i="21"/>
  <c r="I47" i="21"/>
  <c r="H47" i="21"/>
  <c r="I45" i="21"/>
  <c r="H45" i="21"/>
  <c r="I70" i="21"/>
  <c r="H70" i="21"/>
  <c r="G78" i="21"/>
  <c r="R17" i="21"/>
  <c r="Q17" i="21"/>
  <c r="H30" i="21"/>
  <c r="I30" i="21"/>
  <c r="Y34" i="19"/>
  <c r="X34" i="19"/>
  <c r="W35" i="19"/>
  <c r="I127" i="19"/>
  <c r="H127" i="19"/>
  <c r="I40" i="19"/>
  <c r="H40" i="19"/>
  <c r="I73" i="19"/>
  <c r="H73" i="19"/>
  <c r="I159" i="19"/>
  <c r="H159" i="19"/>
  <c r="I110" i="19"/>
  <c r="H110" i="19"/>
  <c r="Y67" i="19"/>
  <c r="X67" i="19"/>
  <c r="Y89" i="19"/>
  <c r="X89" i="19"/>
  <c r="X111" i="19"/>
  <c r="W119" i="19"/>
  <c r="Y111" i="19"/>
  <c r="X81" i="19"/>
  <c r="Y81" i="19"/>
  <c r="I25" i="19"/>
  <c r="H25" i="19"/>
  <c r="U119" i="19"/>
  <c r="I17" i="19"/>
  <c r="H17" i="19"/>
  <c r="I59" i="19"/>
  <c r="H59" i="19"/>
  <c r="Q69" i="19"/>
  <c r="P69" i="19"/>
  <c r="O77" i="19"/>
  <c r="R113" i="19"/>
  <c r="Q113" i="19"/>
  <c r="P113" i="19"/>
  <c r="Q95" i="19"/>
  <c r="P95" i="19"/>
  <c r="Q157" i="19"/>
  <c r="P157" i="19"/>
  <c r="J18" i="17"/>
  <c r="I18" i="17"/>
  <c r="I90" i="17"/>
  <c r="J90" i="17"/>
  <c r="W62" i="18"/>
  <c r="X54" i="18"/>
  <c r="X100" i="18"/>
  <c r="X103" i="18"/>
  <c r="J157" i="17"/>
  <c r="I157" i="17"/>
  <c r="J159" i="17"/>
  <c r="I159" i="17"/>
  <c r="J109" i="17"/>
  <c r="I109" i="17"/>
  <c r="Q159" i="18"/>
  <c r="Q155" i="18"/>
  <c r="D49" i="16"/>
  <c r="D37" i="16"/>
  <c r="I59" i="18"/>
  <c r="L83" i="22"/>
  <c r="K83" i="22"/>
  <c r="J83" i="22"/>
  <c r="I91" i="22"/>
  <c r="L57" i="22"/>
  <c r="K57" i="22"/>
  <c r="J57" i="22"/>
  <c r="K70" i="22"/>
  <c r="J70" i="22"/>
  <c r="L132" i="22"/>
  <c r="K132" i="22"/>
  <c r="J132" i="22"/>
  <c r="I141" i="21"/>
  <c r="H141" i="21"/>
  <c r="I18" i="21"/>
  <c r="H18" i="21"/>
  <c r="I35" i="21"/>
  <c r="H35" i="21"/>
  <c r="I99" i="21"/>
  <c r="H99" i="21"/>
  <c r="I69" i="21"/>
  <c r="H69" i="21"/>
  <c r="I67" i="21"/>
  <c r="H67" i="21"/>
  <c r="O35" i="19"/>
  <c r="Q27" i="19"/>
  <c r="R27" i="19"/>
  <c r="P27" i="19"/>
  <c r="I113" i="19"/>
  <c r="H113" i="19"/>
  <c r="I45" i="19"/>
  <c r="H45" i="19"/>
  <c r="I84" i="19"/>
  <c r="H84" i="19"/>
  <c r="I117" i="19"/>
  <c r="H117" i="19"/>
  <c r="Q129" i="19"/>
  <c r="P129" i="19"/>
  <c r="Y72" i="19"/>
  <c r="X72" i="19"/>
  <c r="Y97" i="19"/>
  <c r="X97" i="19"/>
  <c r="W105" i="19"/>
  <c r="X160" i="19"/>
  <c r="Y160" i="19"/>
  <c r="P72" i="19"/>
  <c r="Q72" i="19"/>
  <c r="U21" i="19"/>
  <c r="U9" i="19"/>
  <c r="Z52" i="19" s="1"/>
  <c r="Q14" i="19"/>
  <c r="P14" i="19"/>
  <c r="X54" i="19"/>
  <c r="Y54" i="19"/>
  <c r="R74" i="19"/>
  <c r="Q74" i="19"/>
  <c r="P74" i="19"/>
  <c r="Q101" i="19"/>
  <c r="P101" i="19"/>
  <c r="Q138" i="19"/>
  <c r="P138" i="19"/>
  <c r="Q153" i="19"/>
  <c r="O161" i="19"/>
  <c r="P153" i="19"/>
  <c r="X97" i="18"/>
  <c r="X116" i="18"/>
  <c r="X125" i="18"/>
  <c r="X53" i="18"/>
  <c r="X18" i="18"/>
  <c r="Q37" i="18"/>
  <c r="P36" i="18"/>
  <c r="Q141" i="18"/>
  <c r="J99" i="17"/>
  <c r="I99" i="17"/>
  <c r="J31" i="16"/>
  <c r="I31" i="16"/>
  <c r="H104" i="18"/>
  <c r="I96" i="18"/>
  <c r="J124" i="16"/>
  <c r="I124" i="16"/>
  <c r="K11" i="22"/>
  <c r="J11" i="22"/>
  <c r="L11" i="22"/>
  <c r="L18" i="22"/>
  <c r="K18" i="22"/>
  <c r="J18" i="22"/>
  <c r="L74" i="22"/>
  <c r="K74" i="22"/>
  <c r="J74" i="22"/>
  <c r="L110" i="22"/>
  <c r="K110" i="22"/>
  <c r="J110" i="22"/>
  <c r="L28" i="22"/>
  <c r="K28" i="22"/>
  <c r="J28" i="22"/>
  <c r="L61" i="22"/>
  <c r="K61" i="22"/>
  <c r="J61" i="22"/>
  <c r="L135" i="22"/>
  <c r="K135" i="22"/>
  <c r="J135" i="22"/>
  <c r="I114" i="21"/>
  <c r="H114" i="21"/>
  <c r="I142" i="21"/>
  <c r="H142" i="21"/>
  <c r="I90" i="21"/>
  <c r="H90" i="21"/>
  <c r="H88" i="21"/>
  <c r="I88" i="21"/>
  <c r="I155" i="21"/>
  <c r="H155" i="21"/>
  <c r="Q25" i="19"/>
  <c r="P25" i="19"/>
  <c r="I114" i="19"/>
  <c r="H114" i="19"/>
  <c r="I56" i="19"/>
  <c r="H56" i="19"/>
  <c r="I89" i="19"/>
  <c r="H89" i="19"/>
  <c r="I123" i="19"/>
  <c r="H123" i="19"/>
  <c r="Q57" i="19"/>
  <c r="P57" i="19"/>
  <c r="W91" i="19"/>
  <c r="Y83" i="19"/>
  <c r="X83" i="19"/>
  <c r="Y108" i="19"/>
  <c r="X108" i="19"/>
  <c r="W107" i="19"/>
  <c r="X131" i="19"/>
  <c r="Y131" i="19"/>
  <c r="I44" i="19"/>
  <c r="H44" i="19"/>
  <c r="U37" i="19"/>
  <c r="Z37" i="19" s="1"/>
  <c r="H42" i="19"/>
  <c r="I42" i="19"/>
  <c r="R80" i="19"/>
  <c r="Q80" i="19"/>
  <c r="P80" i="19"/>
  <c r="O79" i="19"/>
  <c r="Q114" i="19"/>
  <c r="P114" i="19"/>
  <c r="Q128" i="19"/>
  <c r="P128" i="19"/>
  <c r="P158" i="19"/>
  <c r="Q158" i="19"/>
  <c r="D48" i="18"/>
  <c r="D36" i="18"/>
  <c r="X61" i="18"/>
  <c r="X57" i="18"/>
  <c r="X111" i="18"/>
  <c r="D161" i="17"/>
  <c r="D149" i="17"/>
  <c r="Q58" i="18"/>
  <c r="Q121" i="18"/>
  <c r="P120" i="18"/>
  <c r="F105" i="17"/>
  <c r="F93" i="17"/>
  <c r="I113" i="17"/>
  <c r="J113" i="17"/>
  <c r="J76" i="16"/>
  <c r="I76" i="16"/>
  <c r="I39" i="18"/>
  <c r="J47" i="16"/>
  <c r="I47" i="16"/>
  <c r="J99" i="16"/>
  <c r="I99" i="16"/>
  <c r="G90" i="26"/>
  <c r="J82" i="26"/>
  <c r="I82" i="26"/>
  <c r="K101" i="26"/>
  <c r="J101" i="26"/>
  <c r="I101" i="26"/>
  <c r="K107" i="26"/>
  <c r="J107" i="26"/>
  <c r="I107" i="26"/>
  <c r="I59" i="26"/>
  <c r="K59" i="26"/>
  <c r="J59" i="26"/>
  <c r="J75" i="26"/>
  <c r="I75" i="26"/>
  <c r="L17" i="22"/>
  <c r="K17" i="22"/>
  <c r="J17" i="22"/>
  <c r="L69" i="22"/>
  <c r="J69" i="22"/>
  <c r="I77" i="22"/>
  <c r="K69" i="22"/>
  <c r="L107" i="22"/>
  <c r="K107" i="22"/>
  <c r="J107" i="22"/>
  <c r="L52" i="22"/>
  <c r="K52" i="22"/>
  <c r="J52" i="22"/>
  <c r="L149" i="22"/>
  <c r="K149" i="22"/>
  <c r="J149" i="22"/>
  <c r="L137" i="22"/>
  <c r="K137" i="22"/>
  <c r="J137" i="22"/>
  <c r="G106" i="21"/>
  <c r="H98" i="21"/>
  <c r="I98" i="21"/>
  <c r="I25" i="21"/>
  <c r="H25" i="21"/>
  <c r="I102" i="21"/>
  <c r="H102" i="21"/>
  <c r="I112" i="21"/>
  <c r="H112" i="21"/>
  <c r="G120" i="21"/>
  <c r="I110" i="21"/>
  <c r="H110" i="21"/>
  <c r="I66" i="19"/>
  <c r="H66" i="19"/>
  <c r="G65" i="19"/>
  <c r="I61" i="19"/>
  <c r="H61" i="19"/>
  <c r="I126" i="19"/>
  <c r="H126" i="19"/>
  <c r="I128" i="19"/>
  <c r="H128" i="19"/>
  <c r="I86" i="19"/>
  <c r="H86" i="19"/>
  <c r="I48" i="19"/>
  <c r="H48" i="19"/>
  <c r="Y88" i="19"/>
  <c r="X88" i="19"/>
  <c r="Y159" i="19"/>
  <c r="X159" i="19"/>
  <c r="Y137" i="19"/>
  <c r="X137" i="19"/>
  <c r="I33" i="19"/>
  <c r="H33" i="19"/>
  <c r="X126" i="19"/>
  <c r="Y126" i="19"/>
  <c r="Q85" i="19"/>
  <c r="P85" i="19"/>
  <c r="Q116" i="19"/>
  <c r="P116" i="19"/>
  <c r="O147" i="19"/>
  <c r="Q139" i="19"/>
  <c r="P139" i="19"/>
  <c r="Y112" i="19"/>
  <c r="X112" i="19"/>
  <c r="X83" i="18"/>
  <c r="X79" i="18"/>
  <c r="W78" i="18"/>
  <c r="X140" i="18"/>
  <c r="J145" i="17"/>
  <c r="I145" i="17"/>
  <c r="Q46" i="18"/>
  <c r="Q80" i="18"/>
  <c r="Q142" i="18"/>
  <c r="F119" i="17"/>
  <c r="F107" i="17"/>
  <c r="I89" i="18"/>
  <c r="I100" i="16"/>
  <c r="J100" i="16"/>
  <c r="L111" i="22"/>
  <c r="K111" i="22"/>
  <c r="J111" i="22"/>
  <c r="I119" i="22"/>
  <c r="W14" i="22"/>
  <c r="V14" i="22"/>
  <c r="L66" i="22"/>
  <c r="K66" i="22"/>
  <c r="J66" i="22"/>
  <c r="L24" i="22"/>
  <c r="K24" i="22"/>
  <c r="J24" i="22"/>
  <c r="L46" i="22"/>
  <c r="K46" i="22"/>
  <c r="J46" i="22"/>
  <c r="L56" i="22"/>
  <c r="K56" i="22"/>
  <c r="J56" i="22"/>
  <c r="L139" i="22"/>
  <c r="K139" i="22"/>
  <c r="J139" i="22"/>
  <c r="I147" i="22"/>
  <c r="J84" i="22"/>
  <c r="L84" i="22"/>
  <c r="K84" i="22"/>
  <c r="J9" i="22"/>
  <c r="L9" i="22"/>
  <c r="K9" i="22"/>
  <c r="L89" i="22"/>
  <c r="L54" i="22"/>
  <c r="L53" i="22"/>
  <c r="L47" i="22"/>
  <c r="L159" i="22"/>
  <c r="L70" i="22"/>
  <c r="L136" i="22"/>
  <c r="L104" i="22"/>
  <c r="L65" i="22"/>
  <c r="L109" i="22"/>
  <c r="L93" i="22"/>
  <c r="L96" i="22"/>
  <c r="L112" i="22"/>
  <c r="L29" i="22"/>
  <c r="L101" i="22"/>
  <c r="L121" i="22"/>
  <c r="L58" i="22"/>
  <c r="L81" i="22"/>
  <c r="L72" i="22"/>
  <c r="L30" i="22"/>
  <c r="L99" i="22"/>
  <c r="L102" i="22"/>
  <c r="L73" i="22"/>
  <c r="L38" i="22"/>
  <c r="L87" i="22"/>
  <c r="L23" i="22"/>
  <c r="L82" i="22"/>
  <c r="L14" i="22"/>
  <c r="L10" i="22"/>
  <c r="L48" i="22"/>
  <c r="L79" i="22"/>
  <c r="L32" i="22"/>
  <c r="L43" i="22"/>
  <c r="L90" i="22"/>
  <c r="L42" i="22"/>
  <c r="L15" i="22"/>
  <c r="L37" i="22"/>
  <c r="L59" i="22"/>
  <c r="L108" i="22"/>
  <c r="R16" i="21"/>
  <c r="Q16" i="21"/>
  <c r="P22" i="21"/>
  <c r="I20" i="21"/>
  <c r="H20" i="21"/>
  <c r="I124" i="21"/>
  <c r="H124" i="21"/>
  <c r="I133" i="21"/>
  <c r="H133" i="21"/>
  <c r="I131" i="21"/>
  <c r="H131" i="21"/>
  <c r="I71" i="19"/>
  <c r="H71" i="19"/>
  <c r="G77" i="19"/>
  <c r="I67" i="19"/>
  <c r="H67" i="19"/>
  <c r="I131" i="19"/>
  <c r="H131" i="19"/>
  <c r="G147" i="19"/>
  <c r="I139" i="19"/>
  <c r="H139" i="19"/>
  <c r="Y76" i="19"/>
  <c r="X76" i="19"/>
  <c r="I32" i="19"/>
  <c r="H32" i="19"/>
  <c r="Y104" i="19"/>
  <c r="X104" i="19"/>
  <c r="Y90" i="19"/>
  <c r="X90" i="19"/>
  <c r="Y142" i="19"/>
  <c r="X142" i="19"/>
  <c r="I29" i="19"/>
  <c r="H29" i="19"/>
  <c r="U107" i="19"/>
  <c r="Q109" i="19"/>
  <c r="R109" i="19"/>
  <c r="P109" i="19"/>
  <c r="R117" i="19"/>
  <c r="Q117" i="19"/>
  <c r="P117" i="19"/>
  <c r="Q144" i="19"/>
  <c r="P144" i="19"/>
  <c r="G79" i="19"/>
  <c r="H80" i="19"/>
  <c r="I80" i="19"/>
  <c r="Q10" i="18"/>
  <c r="H121" i="17"/>
  <c r="J122" i="17"/>
  <c r="I122" i="17"/>
  <c r="I69" i="17"/>
  <c r="H77" i="17"/>
  <c r="J69" i="17"/>
  <c r="Q16" i="18"/>
  <c r="X47" i="18"/>
  <c r="X43" i="18"/>
  <c r="X126" i="18"/>
  <c r="J136" i="17"/>
  <c r="I136" i="17"/>
  <c r="H135" i="17"/>
  <c r="J118" i="17"/>
  <c r="I118" i="17"/>
  <c r="J66" i="17"/>
  <c r="I66" i="17"/>
  <c r="H65" i="17"/>
  <c r="Q52" i="18"/>
  <c r="Q107" i="18"/>
  <c r="P106" i="18"/>
  <c r="J56" i="17"/>
  <c r="I56" i="17"/>
  <c r="H62" i="18"/>
  <c r="I54" i="18"/>
  <c r="J45" i="16"/>
  <c r="I45" i="16"/>
  <c r="I81" i="21"/>
  <c r="H81" i="21"/>
  <c r="I103" i="21"/>
  <c r="H103" i="21"/>
  <c r="I16" i="21"/>
  <c r="H16" i="21"/>
  <c r="I145" i="21"/>
  <c r="H145" i="21"/>
  <c r="I159" i="21"/>
  <c r="H159" i="21"/>
  <c r="I157" i="21"/>
  <c r="H157" i="21"/>
  <c r="I76" i="19"/>
  <c r="H76" i="19"/>
  <c r="I72" i="19"/>
  <c r="H72" i="19"/>
  <c r="I97" i="19"/>
  <c r="H97" i="19"/>
  <c r="G105" i="19"/>
  <c r="I144" i="19"/>
  <c r="H144" i="19"/>
  <c r="R68" i="19"/>
  <c r="Q68" i="19"/>
  <c r="P68" i="19"/>
  <c r="I31" i="19"/>
  <c r="H31" i="19"/>
  <c r="Y132" i="19"/>
  <c r="X132" i="19"/>
  <c r="Y98" i="19"/>
  <c r="X98" i="19"/>
  <c r="Y154" i="19"/>
  <c r="X154" i="19"/>
  <c r="I27" i="19"/>
  <c r="H27" i="19"/>
  <c r="G35" i="19"/>
  <c r="V77" i="19"/>
  <c r="V65" i="19"/>
  <c r="U161" i="19"/>
  <c r="H109" i="19"/>
  <c r="I109" i="19"/>
  <c r="Y117" i="19"/>
  <c r="X117" i="19"/>
  <c r="Q122" i="19"/>
  <c r="O121" i="19"/>
  <c r="P122" i="19"/>
  <c r="Q143" i="19"/>
  <c r="P143" i="19"/>
  <c r="R143" i="19"/>
  <c r="Q130" i="19"/>
  <c r="P130" i="19"/>
  <c r="X70" i="19"/>
  <c r="Y70" i="19"/>
  <c r="X69" i="18"/>
  <c r="X65" i="18"/>
  <c r="W64" i="18"/>
  <c r="X112" i="18"/>
  <c r="Q41" i="18"/>
  <c r="P48" i="18"/>
  <c r="J114" i="17"/>
  <c r="I114" i="17"/>
  <c r="Q73" i="18"/>
  <c r="Q128" i="18"/>
  <c r="I70" i="17"/>
  <c r="J70" i="17"/>
  <c r="J141" i="17"/>
  <c r="I141" i="17"/>
  <c r="I55" i="18"/>
  <c r="J84" i="17"/>
  <c r="I84" i="17"/>
  <c r="J29" i="27"/>
  <c r="I29" i="27"/>
  <c r="J12" i="27"/>
  <c r="I12" i="27"/>
  <c r="H20" i="27"/>
  <c r="K12" i="27"/>
  <c r="K121" i="27"/>
  <c r="J121" i="27"/>
  <c r="I121" i="27"/>
  <c r="I61" i="27"/>
  <c r="K61" i="27"/>
  <c r="J61" i="27"/>
  <c r="K131" i="27"/>
  <c r="J131" i="27"/>
  <c r="I131" i="27"/>
  <c r="K60" i="27"/>
  <c r="J60" i="27"/>
  <c r="I60" i="27"/>
  <c r="K64" i="26"/>
  <c r="J64" i="26"/>
  <c r="I64" i="26"/>
  <c r="J68" i="26"/>
  <c r="I68" i="26"/>
  <c r="H76" i="26"/>
  <c r="K68" i="26"/>
  <c r="K149" i="26"/>
  <c r="J149" i="26"/>
  <c r="I149" i="26"/>
  <c r="I124" i="26"/>
  <c r="H132" i="26"/>
  <c r="K124" i="26"/>
  <c r="J124" i="26"/>
  <c r="L146" i="22"/>
  <c r="K146" i="22"/>
  <c r="J146" i="22"/>
  <c r="K104" i="22"/>
  <c r="J104" i="22"/>
  <c r="I49" i="22"/>
  <c r="L41" i="22"/>
  <c r="K41" i="22"/>
  <c r="J41" i="22"/>
  <c r="L143" i="22"/>
  <c r="K143" i="22"/>
  <c r="J143" i="22"/>
  <c r="J75" i="22"/>
  <c r="L75" i="22"/>
  <c r="K75" i="22"/>
  <c r="I55" i="21"/>
  <c r="H55" i="21"/>
  <c r="H91" i="21"/>
  <c r="I91" i="21"/>
  <c r="I11" i="21"/>
  <c r="H11" i="21"/>
  <c r="I115" i="21"/>
  <c r="H115" i="21"/>
  <c r="I31" i="21"/>
  <c r="H31" i="21"/>
  <c r="I94" i="21"/>
  <c r="H94" i="21"/>
  <c r="I82" i="19"/>
  <c r="H82" i="19"/>
  <c r="I83" i="19"/>
  <c r="H83" i="19"/>
  <c r="G91" i="19"/>
  <c r="I98" i="19"/>
  <c r="H98" i="19"/>
  <c r="I145" i="19"/>
  <c r="H145" i="19"/>
  <c r="I60" i="19"/>
  <c r="H60" i="19"/>
  <c r="I30" i="19"/>
  <c r="H30" i="19"/>
  <c r="Y96" i="19"/>
  <c r="X96" i="19"/>
  <c r="Y109" i="19"/>
  <c r="X109" i="19"/>
  <c r="Y128" i="19"/>
  <c r="X128" i="19"/>
  <c r="R15" i="19"/>
  <c r="Q15" i="19"/>
  <c r="P15" i="19"/>
  <c r="Z97" i="19"/>
  <c r="U105" i="19"/>
  <c r="Q103" i="19"/>
  <c r="P103" i="19"/>
  <c r="O51" i="19"/>
  <c r="R52" i="19"/>
  <c r="Q52" i="19"/>
  <c r="P52" i="19"/>
  <c r="R110" i="19"/>
  <c r="Q110" i="19"/>
  <c r="P110" i="19"/>
  <c r="Q39" i="19"/>
  <c r="P39" i="19"/>
  <c r="Q136" i="19"/>
  <c r="P136" i="19"/>
  <c r="O135" i="19"/>
  <c r="E76" i="18"/>
  <c r="E64" i="18"/>
  <c r="I47" i="17"/>
  <c r="J47" i="17"/>
  <c r="X66" i="18"/>
  <c r="X101" i="18"/>
  <c r="X86" i="18"/>
  <c r="X155" i="18"/>
  <c r="J116" i="17"/>
  <c r="I116" i="17"/>
  <c r="W36" i="18"/>
  <c r="X37" i="18"/>
  <c r="Q101" i="18"/>
  <c r="Q54" i="18"/>
  <c r="P62" i="18"/>
  <c r="Q95" i="18"/>
  <c r="Q100" i="18"/>
  <c r="J34" i="17"/>
  <c r="I34" i="17"/>
  <c r="J144" i="17"/>
  <c r="I144" i="17"/>
  <c r="J144" i="16"/>
  <c r="I144" i="16"/>
  <c r="I122" i="18"/>
  <c r="W10" i="17"/>
  <c r="V10" i="17"/>
  <c r="U10" i="17"/>
  <c r="T9" i="17"/>
  <c r="K142" i="27"/>
  <c r="J142" i="27"/>
  <c r="I142" i="27"/>
  <c r="K83" i="27"/>
  <c r="I83" i="27"/>
  <c r="J83" i="27"/>
  <c r="K153" i="27"/>
  <c r="J153" i="27"/>
  <c r="I153" i="27"/>
  <c r="K158" i="27"/>
  <c r="J158" i="27"/>
  <c r="I158" i="27"/>
  <c r="K19" i="27"/>
  <c r="J19" i="27"/>
  <c r="I19" i="27"/>
  <c r="K57" i="27"/>
  <c r="J57" i="27"/>
  <c r="I57" i="27"/>
  <c r="H90" i="27"/>
  <c r="K82" i="27"/>
  <c r="J82" i="27"/>
  <c r="I82" i="27"/>
  <c r="J89" i="26"/>
  <c r="I89" i="26"/>
  <c r="K89" i="26"/>
  <c r="K73" i="26"/>
  <c r="J73" i="26"/>
  <c r="I73" i="26"/>
  <c r="L129" i="22"/>
  <c r="K129" i="22"/>
  <c r="J129" i="22"/>
  <c r="K101" i="22"/>
  <c r="J101" i="22"/>
  <c r="K10" i="22"/>
  <c r="J10" i="22"/>
  <c r="L157" i="22"/>
  <c r="K157" i="22"/>
  <c r="J157" i="22"/>
  <c r="L12" i="22"/>
  <c r="K12" i="22"/>
  <c r="J12" i="22"/>
  <c r="L88" i="22"/>
  <c r="K88" i="22"/>
  <c r="J88" i="22"/>
  <c r="L131" i="22"/>
  <c r="K131" i="22"/>
  <c r="J131" i="22"/>
  <c r="L45" i="22"/>
  <c r="K45" i="22"/>
  <c r="J45" i="22"/>
  <c r="L145" i="22"/>
  <c r="K145" i="22"/>
  <c r="J145" i="22"/>
  <c r="H72" i="21"/>
  <c r="I72" i="21"/>
  <c r="Q12" i="21"/>
  <c r="R12" i="21"/>
  <c r="H113" i="21"/>
  <c r="I113" i="21"/>
  <c r="I21" i="21"/>
  <c r="H21" i="21"/>
  <c r="I137" i="21"/>
  <c r="H137" i="21"/>
  <c r="I136" i="21"/>
  <c r="H136" i="21"/>
  <c r="H58" i="19"/>
  <c r="I58" i="19"/>
  <c r="J58" i="19"/>
  <c r="I87" i="19"/>
  <c r="H87" i="19"/>
  <c r="I88" i="19"/>
  <c r="H88" i="19"/>
  <c r="I108" i="19"/>
  <c r="G107" i="19"/>
  <c r="H108" i="19"/>
  <c r="I155" i="19"/>
  <c r="H155" i="19"/>
  <c r="R46" i="19"/>
  <c r="Q46" i="19"/>
  <c r="P46" i="19"/>
  <c r="I28" i="19"/>
  <c r="H28" i="19"/>
  <c r="Y155" i="19"/>
  <c r="X155" i="19"/>
  <c r="Y122" i="19"/>
  <c r="W121" i="19"/>
  <c r="X122" i="19"/>
  <c r="W147" i="19"/>
  <c r="Y139" i="19"/>
  <c r="X139" i="19"/>
  <c r="V21" i="19"/>
  <c r="V9" i="19"/>
  <c r="Y141" i="19"/>
  <c r="X141" i="19"/>
  <c r="H85" i="19"/>
  <c r="I85" i="19"/>
  <c r="R99" i="19"/>
  <c r="Q99" i="19"/>
  <c r="P99" i="19"/>
  <c r="R44" i="19"/>
  <c r="Q44" i="19"/>
  <c r="P44" i="19"/>
  <c r="R141" i="19"/>
  <c r="Q141" i="19"/>
  <c r="P141" i="19"/>
  <c r="J100" i="17"/>
  <c r="I100" i="17"/>
  <c r="X87" i="18"/>
  <c r="X123" i="18"/>
  <c r="W50" i="18"/>
  <c r="X51" i="18"/>
  <c r="X98" i="18"/>
  <c r="Q30" i="18"/>
  <c r="J83" i="17"/>
  <c r="I83" i="17"/>
  <c r="H91" i="17"/>
  <c r="E91" i="17"/>
  <c r="E79" i="17"/>
  <c r="W34" i="18"/>
  <c r="X26" i="18"/>
  <c r="W22" i="18"/>
  <c r="J44" i="17"/>
  <c r="I44" i="17"/>
  <c r="Q84" i="18"/>
  <c r="Q110" i="18"/>
  <c r="P118" i="18"/>
  <c r="Q122" i="18"/>
  <c r="J17" i="16"/>
  <c r="I17" i="16"/>
  <c r="I56" i="18"/>
  <c r="H133" i="16"/>
  <c r="J125" i="16"/>
  <c r="I125" i="16"/>
  <c r="L98" i="22"/>
  <c r="K98" i="22"/>
  <c r="J98" i="22"/>
  <c r="L31" i="22"/>
  <c r="K31" i="22"/>
  <c r="J31" i="22"/>
  <c r="L40" i="22"/>
  <c r="K40" i="22"/>
  <c r="J40" i="22"/>
  <c r="L150" i="22"/>
  <c r="K150" i="22"/>
  <c r="J150" i="22"/>
  <c r="J67" i="22"/>
  <c r="L67" i="22"/>
  <c r="K67" i="22"/>
  <c r="K159" i="22"/>
  <c r="J159" i="22"/>
  <c r="H68" i="21"/>
  <c r="I68" i="21"/>
  <c r="I161" i="21"/>
  <c r="H161" i="21"/>
  <c r="O22" i="21"/>
  <c r="Q14" i="21"/>
  <c r="H129" i="21"/>
  <c r="I129" i="21"/>
  <c r="H74" i="21"/>
  <c r="I74" i="21"/>
  <c r="G162" i="21"/>
  <c r="H154" i="21"/>
  <c r="I154" i="21"/>
  <c r="I41" i="21"/>
  <c r="H41" i="21"/>
  <c r="I156" i="21"/>
  <c r="H156" i="21"/>
  <c r="J94" i="19"/>
  <c r="I94" i="19"/>
  <c r="H94" i="19"/>
  <c r="G93" i="19"/>
  <c r="I103" i="19"/>
  <c r="H103" i="19"/>
  <c r="I129" i="19"/>
  <c r="H129" i="19"/>
  <c r="H160" i="19"/>
  <c r="I160" i="19"/>
  <c r="Y13" i="19"/>
  <c r="X13" i="19"/>
  <c r="W21" i="19"/>
  <c r="W9" i="19"/>
  <c r="Y125" i="19"/>
  <c r="X125" i="19"/>
  <c r="W133" i="19"/>
  <c r="Y42" i="19"/>
  <c r="X42" i="19"/>
  <c r="Y144" i="19"/>
  <c r="X144" i="19"/>
  <c r="U91" i="19"/>
  <c r="Z91" i="19" s="1"/>
  <c r="Z83" i="19"/>
  <c r="Y94" i="19"/>
  <c r="W93" i="19"/>
  <c r="X94" i="19"/>
  <c r="X75" i="19"/>
  <c r="Y75" i="19"/>
  <c r="R145" i="19"/>
  <c r="Q145" i="19"/>
  <c r="P145" i="19"/>
  <c r="R55" i="19"/>
  <c r="Q55" i="19"/>
  <c r="P55" i="19"/>
  <c r="O63" i="19"/>
  <c r="R150" i="19"/>
  <c r="Q150" i="19"/>
  <c r="P150" i="19"/>
  <c r="O149" i="19"/>
  <c r="H74" i="19"/>
  <c r="I74" i="19"/>
  <c r="I26" i="17"/>
  <c r="J26" i="17"/>
  <c r="X52" i="18"/>
  <c r="X55" i="18"/>
  <c r="X72" i="18"/>
  <c r="X141" i="18"/>
  <c r="J124" i="17"/>
  <c r="I124" i="17"/>
  <c r="J150" i="17"/>
  <c r="I150" i="17"/>
  <c r="H149" i="17"/>
  <c r="C34" i="18"/>
  <c r="C22" i="18"/>
  <c r="Q125" i="18"/>
  <c r="Q38" i="18"/>
  <c r="Q143" i="18"/>
  <c r="J101" i="17"/>
  <c r="I101" i="17"/>
  <c r="I141" i="18"/>
  <c r="W14" i="17"/>
  <c r="V14" i="17"/>
  <c r="U14" i="17"/>
  <c r="I48" i="17"/>
  <c r="J48" i="17"/>
  <c r="M59" i="28"/>
  <c r="L59" i="28"/>
  <c r="K59" i="28"/>
  <c r="J59" i="28"/>
  <c r="I59" i="28"/>
  <c r="F78" i="30"/>
  <c r="H78" i="30"/>
  <c r="M82" i="28"/>
  <c r="L82" i="28"/>
  <c r="K82" i="28"/>
  <c r="H90" i="28"/>
  <c r="J82" i="28"/>
  <c r="I82" i="28"/>
  <c r="I38" i="27"/>
  <c r="K38" i="27"/>
  <c r="J38" i="27"/>
  <c r="K46" i="27"/>
  <c r="J46" i="27"/>
  <c r="I46" i="27"/>
  <c r="K130" i="27"/>
  <c r="J130" i="27"/>
  <c r="I130" i="27"/>
  <c r="K148" i="27"/>
  <c r="J148" i="27"/>
  <c r="I148" i="27"/>
  <c r="J120" i="27"/>
  <c r="I120" i="27"/>
  <c r="K120" i="27"/>
  <c r="K9" i="27"/>
  <c r="J9" i="27"/>
  <c r="I9" i="27"/>
  <c r="K27" i="27"/>
  <c r="J27" i="27"/>
  <c r="I27" i="27"/>
  <c r="K140" i="26"/>
  <c r="J140" i="26"/>
  <c r="I140" i="26"/>
  <c r="K116" i="26"/>
  <c r="J116" i="26"/>
  <c r="I116" i="26"/>
  <c r="K47" i="26"/>
  <c r="J47" i="26"/>
  <c r="I47" i="26"/>
  <c r="K89" i="22"/>
  <c r="J89" i="22"/>
  <c r="L151" i="22"/>
  <c r="K151" i="22"/>
  <c r="J151" i="22"/>
  <c r="L80" i="22"/>
  <c r="K80" i="22"/>
  <c r="J80" i="22"/>
  <c r="L26" i="22"/>
  <c r="K26" i="22"/>
  <c r="J26" i="22"/>
  <c r="L152" i="22"/>
  <c r="K152" i="22"/>
  <c r="J152" i="22"/>
  <c r="I60" i="21"/>
  <c r="H60" i="21"/>
  <c r="H116" i="21"/>
  <c r="I116" i="21"/>
  <c r="I62" i="21"/>
  <c r="H62" i="21"/>
  <c r="H97" i="21"/>
  <c r="I97" i="21"/>
  <c r="X44" i="19"/>
  <c r="Y44" i="19"/>
  <c r="I101" i="19"/>
  <c r="H101" i="19"/>
  <c r="J137" i="19"/>
  <c r="I137" i="19"/>
  <c r="H137" i="19"/>
  <c r="J130" i="19"/>
  <c r="I130" i="19"/>
  <c r="H130" i="19"/>
  <c r="I12" i="19"/>
  <c r="H12" i="19"/>
  <c r="X152" i="19"/>
  <c r="Y152" i="19"/>
  <c r="Y47" i="19"/>
  <c r="X47" i="19"/>
  <c r="Y145" i="19"/>
  <c r="X145" i="19"/>
  <c r="X59" i="19"/>
  <c r="Y59" i="19"/>
  <c r="P67" i="19"/>
  <c r="R67" i="19"/>
  <c r="Q67" i="19"/>
  <c r="Q111" i="19"/>
  <c r="O119" i="19"/>
  <c r="R111" i="19"/>
  <c r="P111" i="19"/>
  <c r="R60" i="19"/>
  <c r="Q60" i="19"/>
  <c r="P60" i="19"/>
  <c r="R115" i="19"/>
  <c r="Q115" i="19"/>
  <c r="P115" i="19"/>
  <c r="Q30" i="19"/>
  <c r="P30" i="19"/>
  <c r="Q47" i="18"/>
  <c r="Q89" i="18"/>
  <c r="X73" i="18"/>
  <c r="X109" i="18"/>
  <c r="X94" i="18"/>
  <c r="X149" i="18"/>
  <c r="W148" i="18"/>
  <c r="Q23" i="18"/>
  <c r="P22" i="18"/>
  <c r="J75" i="17"/>
  <c r="I75" i="17"/>
  <c r="J12" i="17"/>
  <c r="I12" i="17"/>
  <c r="Q139" i="18"/>
  <c r="Q59" i="18"/>
  <c r="Q108" i="18"/>
  <c r="I101" i="18"/>
  <c r="I138" i="21"/>
  <c r="H138" i="21"/>
  <c r="I84" i="21"/>
  <c r="H84" i="21"/>
  <c r="G92" i="21"/>
  <c r="H118" i="21"/>
  <c r="I118" i="21"/>
  <c r="I101" i="21"/>
  <c r="H101" i="21"/>
  <c r="J115" i="19"/>
  <c r="I115" i="19"/>
  <c r="H115" i="19"/>
  <c r="I146" i="19"/>
  <c r="H146" i="19"/>
  <c r="G135" i="19"/>
  <c r="I136" i="19"/>
  <c r="H136" i="19"/>
  <c r="X100" i="19"/>
  <c r="Y100" i="19"/>
  <c r="R18" i="19"/>
  <c r="Q18" i="19"/>
  <c r="P18" i="19"/>
  <c r="R10" i="19"/>
  <c r="Q10" i="19"/>
  <c r="P10" i="19"/>
  <c r="O9" i="19"/>
  <c r="R138" i="19" s="1"/>
  <c r="Y127" i="19"/>
  <c r="X127" i="19"/>
  <c r="Y53" i="19"/>
  <c r="X53" i="19"/>
  <c r="Y146" i="19"/>
  <c r="X146" i="19"/>
  <c r="U133" i="19"/>
  <c r="Z133" i="19" s="1"/>
  <c r="Z125" i="19"/>
  <c r="Y45" i="19"/>
  <c r="X45" i="19"/>
  <c r="G133" i="19"/>
  <c r="I125" i="19"/>
  <c r="H125" i="19"/>
  <c r="R38" i="19"/>
  <c r="Q38" i="19"/>
  <c r="P38" i="19"/>
  <c r="O37" i="19"/>
  <c r="R71" i="19"/>
  <c r="Q71" i="19"/>
  <c r="P71" i="19"/>
  <c r="R126" i="19"/>
  <c r="Q126" i="19"/>
  <c r="P126" i="19"/>
  <c r="I155" i="17"/>
  <c r="J155" i="17"/>
  <c r="H161" i="17"/>
  <c r="X95" i="18"/>
  <c r="X158" i="18"/>
  <c r="X122" i="18"/>
  <c r="X156" i="18"/>
  <c r="Q29" i="18"/>
  <c r="Q153" i="18"/>
  <c r="Q81" i="18"/>
  <c r="Q129" i="18"/>
  <c r="D105" i="17"/>
  <c r="D93" i="17"/>
  <c r="O20" i="18"/>
  <c r="Q12" i="18"/>
  <c r="I144" i="18"/>
  <c r="J75" i="16"/>
  <c r="I75" i="16"/>
  <c r="K117" i="26"/>
  <c r="J117" i="26"/>
  <c r="I117" i="26"/>
  <c r="J93" i="22"/>
  <c r="K93" i="22"/>
  <c r="L27" i="22"/>
  <c r="K27" i="22"/>
  <c r="I35" i="22"/>
  <c r="J27" i="22"/>
  <c r="K72" i="22"/>
  <c r="J72" i="22"/>
  <c r="L155" i="22"/>
  <c r="K155" i="22"/>
  <c r="J155" i="22"/>
  <c r="L25" i="22"/>
  <c r="K25" i="22"/>
  <c r="J25" i="22"/>
  <c r="L156" i="22"/>
  <c r="K156" i="22"/>
  <c r="J156" i="22"/>
  <c r="I151" i="21"/>
  <c r="H151" i="21"/>
  <c r="I105" i="21"/>
  <c r="H105" i="21"/>
  <c r="H140" i="21"/>
  <c r="G148" i="21"/>
  <c r="I140" i="21"/>
  <c r="H86" i="21"/>
  <c r="I86" i="21"/>
  <c r="P24" i="19"/>
  <c r="O23" i="19"/>
  <c r="R24" i="19"/>
  <c r="Q24" i="19"/>
  <c r="I142" i="19"/>
  <c r="H142" i="19"/>
  <c r="G149" i="19"/>
  <c r="I150" i="19"/>
  <c r="H150" i="19"/>
  <c r="H141" i="19"/>
  <c r="J141" i="19"/>
  <c r="I141" i="19"/>
  <c r="X86" i="19"/>
  <c r="Y86" i="19"/>
  <c r="R17" i="19"/>
  <c r="Q17" i="19"/>
  <c r="P17" i="19"/>
  <c r="Y114" i="19"/>
  <c r="X114" i="19"/>
  <c r="Y130" i="19"/>
  <c r="X130" i="19"/>
  <c r="Y58" i="19"/>
  <c r="X58" i="19"/>
  <c r="X113" i="19"/>
  <c r="Y113" i="19"/>
  <c r="U121" i="19"/>
  <c r="Z121" i="19" s="1"/>
  <c r="Z122" i="19"/>
  <c r="I24" i="19"/>
  <c r="H24" i="19"/>
  <c r="G23" i="19"/>
  <c r="R47" i="19"/>
  <c r="Q47" i="19"/>
  <c r="P47" i="19"/>
  <c r="R48" i="19"/>
  <c r="Q48" i="19"/>
  <c r="P48" i="19"/>
  <c r="R76" i="19"/>
  <c r="Q76" i="19"/>
  <c r="P76" i="19"/>
  <c r="R131" i="19"/>
  <c r="Q131" i="19"/>
  <c r="P131" i="19"/>
  <c r="Y39" i="18"/>
  <c r="X39" i="18"/>
  <c r="X74" i="18"/>
  <c r="X84" i="18"/>
  <c r="X157" i="18"/>
  <c r="X99" i="18"/>
  <c r="J73" i="17"/>
  <c r="I73" i="17"/>
  <c r="Q70" i="18"/>
  <c r="P76" i="18"/>
  <c r="Q102" i="18"/>
  <c r="Q151" i="18"/>
  <c r="H79" i="17"/>
  <c r="J80" i="17"/>
  <c r="I80" i="17"/>
  <c r="J17" i="17"/>
  <c r="I17" i="17"/>
  <c r="H21" i="17"/>
  <c r="J83" i="16"/>
  <c r="I83" i="16"/>
  <c r="H91" i="16"/>
  <c r="I29" i="18"/>
  <c r="I159" i="18"/>
  <c r="M99" i="15"/>
  <c r="L99" i="15"/>
  <c r="K99" i="15"/>
  <c r="I99" i="15"/>
  <c r="J99" i="15"/>
  <c r="K58" i="22"/>
  <c r="J58" i="22"/>
  <c r="L33" i="22"/>
  <c r="K33" i="22"/>
  <c r="J33" i="22"/>
  <c r="K15" i="22"/>
  <c r="J15" i="22"/>
  <c r="H21" i="22"/>
  <c r="L158" i="22"/>
  <c r="K158" i="22"/>
  <c r="J158" i="22"/>
  <c r="I104" i="21"/>
  <c r="H104" i="21"/>
  <c r="I147" i="21"/>
  <c r="H147" i="21"/>
  <c r="I89" i="21"/>
  <c r="H89" i="21"/>
  <c r="I127" i="21"/>
  <c r="H127" i="21"/>
  <c r="G134" i="21"/>
  <c r="H153" i="21"/>
  <c r="I153" i="21"/>
  <c r="R20" i="19"/>
  <c r="Q20" i="19"/>
  <c r="P20" i="19"/>
  <c r="I152" i="19"/>
  <c r="H152" i="19"/>
  <c r="I96" i="19"/>
  <c r="H96" i="19"/>
  <c r="J153" i="19"/>
  <c r="I153" i="19"/>
  <c r="H153" i="19"/>
  <c r="G161" i="19"/>
  <c r="U63" i="19"/>
  <c r="Z63" i="19" s="1"/>
  <c r="Z55" i="19"/>
  <c r="Y115" i="19"/>
  <c r="X115" i="19"/>
  <c r="Y41" i="19"/>
  <c r="X41" i="19"/>
  <c r="W49" i="19"/>
  <c r="Y69" i="19"/>
  <c r="X69" i="19"/>
  <c r="W77" i="19"/>
  <c r="Y118" i="19"/>
  <c r="X118" i="19"/>
  <c r="R89" i="19"/>
  <c r="Q89" i="19"/>
  <c r="P89" i="19"/>
  <c r="U135" i="19"/>
  <c r="Z135" i="19" s="1"/>
  <c r="Z136" i="19"/>
  <c r="O21" i="19"/>
  <c r="R13" i="19"/>
  <c r="Q13" i="19"/>
  <c r="P13" i="19"/>
  <c r="R54" i="19"/>
  <c r="Q54" i="19"/>
  <c r="P54" i="19"/>
  <c r="R82" i="19"/>
  <c r="Q82" i="19"/>
  <c r="P82" i="19"/>
  <c r="R137" i="19"/>
  <c r="Q137" i="19"/>
  <c r="P137" i="19"/>
  <c r="W104" i="18"/>
  <c r="X96" i="18"/>
  <c r="X150" i="18"/>
  <c r="X144" i="18"/>
  <c r="W120" i="18"/>
  <c r="X121" i="18"/>
  <c r="Y27" i="18"/>
  <c r="X27" i="18"/>
  <c r="X19" i="18"/>
  <c r="D34" i="18"/>
  <c r="D22" i="18"/>
  <c r="X129" i="18"/>
  <c r="Q71" i="18"/>
  <c r="P146" i="18"/>
  <c r="Q138" i="18"/>
  <c r="Q115" i="18"/>
  <c r="X45" i="18"/>
  <c r="I43" i="16"/>
  <c r="J43" i="16"/>
  <c r="H49" i="16"/>
  <c r="J39" i="17"/>
  <c r="I39" i="17"/>
  <c r="H36" i="18"/>
  <c r="I37" i="18"/>
  <c r="I145" i="18"/>
  <c r="J38" i="16"/>
  <c r="I38" i="16"/>
  <c r="H37" i="16"/>
  <c r="K113" i="27"/>
  <c r="J113" i="27"/>
  <c r="I113" i="27"/>
  <c r="K137" i="26"/>
  <c r="J137" i="26"/>
  <c r="I137" i="26"/>
  <c r="K121" i="26"/>
  <c r="I121" i="26"/>
  <c r="J121" i="26"/>
  <c r="K126" i="26"/>
  <c r="J126" i="26"/>
  <c r="I126" i="26"/>
  <c r="J152" i="26"/>
  <c r="K152" i="26"/>
  <c r="I152" i="26"/>
  <c r="H160" i="26"/>
  <c r="J79" i="26"/>
  <c r="I79" i="26"/>
  <c r="K16" i="22"/>
  <c r="J16" i="22"/>
  <c r="L16" i="22"/>
  <c r="L94" i="22"/>
  <c r="K94" i="22"/>
  <c r="J94" i="22"/>
  <c r="L142" i="22"/>
  <c r="K142" i="22"/>
  <c r="J142" i="22"/>
  <c r="L113" i="22"/>
  <c r="K113" i="22"/>
  <c r="J113" i="22"/>
  <c r="L160" i="22"/>
  <c r="K160" i="22"/>
  <c r="J160" i="22"/>
  <c r="I123" i="21"/>
  <c r="H123" i="21"/>
  <c r="H85" i="21"/>
  <c r="I85" i="21"/>
  <c r="I111" i="21"/>
  <c r="H111" i="21"/>
  <c r="H44" i="21"/>
  <c r="I44" i="21"/>
  <c r="I100" i="21"/>
  <c r="H100" i="21"/>
  <c r="X14" i="19"/>
  <c r="Y14" i="19"/>
  <c r="I116" i="19"/>
  <c r="J116" i="19"/>
  <c r="H116" i="19"/>
  <c r="J104" i="19"/>
  <c r="I104" i="19"/>
  <c r="H104" i="19"/>
  <c r="J154" i="19"/>
  <c r="I154" i="19"/>
  <c r="H154" i="19"/>
  <c r="Y157" i="19"/>
  <c r="X157" i="19"/>
  <c r="Y46" i="19"/>
  <c r="X46" i="19"/>
  <c r="Y74" i="19"/>
  <c r="X74" i="19"/>
  <c r="Y124" i="19"/>
  <c r="X124" i="19"/>
  <c r="J81" i="19"/>
  <c r="I81" i="19"/>
  <c r="H81" i="19"/>
  <c r="J99" i="19"/>
  <c r="I99" i="19"/>
  <c r="H99" i="19"/>
  <c r="Q96" i="19"/>
  <c r="P96" i="19"/>
  <c r="R96" i="19"/>
  <c r="R59" i="19"/>
  <c r="Q59" i="19"/>
  <c r="P59" i="19"/>
  <c r="R87" i="19"/>
  <c r="Q87" i="19"/>
  <c r="P87" i="19"/>
  <c r="R142" i="19"/>
  <c r="Q142" i="19"/>
  <c r="P142" i="19"/>
  <c r="J57" i="17"/>
  <c r="I57" i="17"/>
  <c r="Q24" i="18"/>
  <c r="X115" i="18"/>
  <c r="X70" i="18"/>
  <c r="W146" i="18"/>
  <c r="X138" i="18"/>
  <c r="X142" i="18"/>
  <c r="J71" i="17"/>
  <c r="I71" i="17"/>
  <c r="J40" i="17"/>
  <c r="I40" i="17"/>
  <c r="D77" i="17"/>
  <c r="D65" i="17"/>
  <c r="Q93" i="18"/>
  <c r="P92" i="18"/>
  <c r="Q53" i="18"/>
  <c r="Q130" i="18"/>
  <c r="X80" i="18"/>
  <c r="J138" i="16"/>
  <c r="I138" i="16"/>
  <c r="I43" i="18"/>
  <c r="I154" i="18"/>
  <c r="K64" i="27"/>
  <c r="J64" i="27"/>
  <c r="I64" i="27"/>
  <c r="K157" i="27"/>
  <c r="J157" i="27"/>
  <c r="I157" i="27"/>
  <c r="I86" i="27"/>
  <c r="J86" i="27"/>
  <c r="K86" i="27"/>
  <c r="K68" i="27"/>
  <c r="J68" i="27"/>
  <c r="I68" i="27"/>
  <c r="H76" i="27"/>
  <c r="K115" i="27"/>
  <c r="J115" i="27"/>
  <c r="I115" i="27"/>
  <c r="K94" i="27"/>
  <c r="J94" i="27"/>
  <c r="I94" i="27"/>
  <c r="K142" i="26"/>
  <c r="J142" i="26"/>
  <c r="I142" i="26"/>
  <c r="K145" i="26"/>
  <c r="J145" i="26"/>
  <c r="I145" i="26"/>
  <c r="K159" i="26"/>
  <c r="J159" i="26"/>
  <c r="I159" i="26"/>
  <c r="I143" i="26"/>
  <c r="K143" i="26"/>
  <c r="J143" i="26"/>
  <c r="J100" i="26"/>
  <c r="I100" i="26"/>
  <c r="K53" i="22"/>
  <c r="J53" i="22"/>
  <c r="L60" i="22"/>
  <c r="K60" i="22"/>
  <c r="J60" i="22"/>
  <c r="L144" i="22"/>
  <c r="K144" i="22"/>
  <c r="J144" i="22"/>
  <c r="L103" i="22"/>
  <c r="K103" i="22"/>
  <c r="J103" i="22"/>
  <c r="L13" i="22"/>
  <c r="K13" i="22"/>
  <c r="J13" i="22"/>
  <c r="I21" i="22"/>
  <c r="L116" i="22"/>
  <c r="K116" i="22"/>
  <c r="J116" i="22"/>
  <c r="L115" i="22"/>
  <c r="K115" i="22"/>
  <c r="J115" i="22"/>
  <c r="J20" i="22"/>
  <c r="L20" i="22"/>
  <c r="K20" i="22"/>
  <c r="H33" i="21"/>
  <c r="I33" i="21"/>
  <c r="I71" i="21"/>
  <c r="H71" i="21"/>
  <c r="G36" i="21"/>
  <c r="I28" i="21"/>
  <c r="H28" i="21"/>
  <c r="I95" i="21"/>
  <c r="H95" i="21"/>
  <c r="I132" i="21"/>
  <c r="H132" i="21"/>
  <c r="H66" i="21"/>
  <c r="I66" i="21"/>
  <c r="I122" i="21"/>
  <c r="H122" i="21"/>
  <c r="I46" i="21"/>
  <c r="H46" i="21"/>
  <c r="Q132" i="19"/>
  <c r="P132" i="19"/>
  <c r="R132" i="19"/>
  <c r="H13" i="19"/>
  <c r="G21" i="19"/>
  <c r="J13" i="19"/>
  <c r="I13" i="19"/>
  <c r="G9" i="19"/>
  <c r="J140" i="19" s="1"/>
  <c r="I118" i="19"/>
  <c r="J118" i="19"/>
  <c r="H118" i="19"/>
  <c r="J41" i="19"/>
  <c r="I41" i="19"/>
  <c r="H41" i="19"/>
  <c r="G49" i="19"/>
  <c r="G37" i="19"/>
  <c r="J156" i="19"/>
  <c r="I156" i="19"/>
  <c r="H156" i="19"/>
  <c r="Y40" i="19"/>
  <c r="X40" i="19"/>
  <c r="Y102" i="19"/>
  <c r="X102" i="19"/>
  <c r="Y52" i="19"/>
  <c r="X52" i="19"/>
  <c r="W51" i="19"/>
  <c r="Y80" i="19"/>
  <c r="X80" i="19"/>
  <c r="W79" i="19"/>
  <c r="Y129" i="19"/>
  <c r="X129" i="19"/>
  <c r="V35" i="19"/>
  <c r="V23" i="19"/>
  <c r="X27" i="19"/>
  <c r="Y71" i="19"/>
  <c r="X71" i="19"/>
  <c r="Z150" i="19"/>
  <c r="U149" i="19"/>
  <c r="Z149" i="19" s="1"/>
  <c r="Y138" i="19"/>
  <c r="X138" i="19"/>
  <c r="R104" i="19"/>
  <c r="Q104" i="19"/>
  <c r="P104" i="19"/>
  <c r="R70" i="19"/>
  <c r="Q70" i="19"/>
  <c r="P70" i="19"/>
  <c r="R94" i="19"/>
  <c r="Q94" i="19"/>
  <c r="P94" i="19"/>
  <c r="O93" i="19"/>
  <c r="R152" i="19"/>
  <c r="Q152" i="19"/>
  <c r="P152" i="19"/>
  <c r="Q31" i="18"/>
  <c r="E48" i="18"/>
  <c r="E36" i="18"/>
  <c r="X143" i="18"/>
  <c r="Y128" i="18"/>
  <c r="X128" i="18"/>
  <c r="X145" i="18"/>
  <c r="J81" i="17"/>
  <c r="I81" i="17"/>
  <c r="J32" i="17"/>
  <c r="I32" i="17"/>
  <c r="Q116" i="18"/>
  <c r="Q74" i="18"/>
  <c r="P160" i="18"/>
  <c r="Q152" i="18"/>
  <c r="Y59" i="18"/>
  <c r="X59" i="18"/>
  <c r="I10" i="18"/>
  <c r="I126" i="18"/>
  <c r="K125" i="26"/>
  <c r="J125" i="26"/>
  <c r="I125" i="26"/>
  <c r="K156" i="26"/>
  <c r="J156" i="26"/>
  <c r="I156" i="26"/>
  <c r="J71" i="26"/>
  <c r="I71" i="26"/>
  <c r="K71" i="26"/>
  <c r="K153" i="26"/>
  <c r="J153" i="26"/>
  <c r="I153" i="26"/>
  <c r="J122" i="26"/>
  <c r="I122" i="26"/>
  <c r="K47" i="22"/>
  <c r="J47" i="22"/>
  <c r="L55" i="22"/>
  <c r="K55" i="22"/>
  <c r="J55" i="22"/>
  <c r="I63" i="22"/>
  <c r="L123" i="22"/>
  <c r="K123" i="22"/>
  <c r="J123" i="22"/>
  <c r="L85" i="22"/>
  <c r="K85" i="22"/>
  <c r="J85" i="22"/>
  <c r="L117" i="22"/>
  <c r="K117" i="22"/>
  <c r="J117" i="22"/>
  <c r="L19" i="22"/>
  <c r="K19" i="22"/>
  <c r="J19" i="22"/>
  <c r="H63" i="21"/>
  <c r="I63" i="21"/>
  <c r="I80" i="21"/>
  <c r="H80" i="21"/>
  <c r="I158" i="21"/>
  <c r="H158" i="21"/>
  <c r="H87" i="21"/>
  <c r="I87" i="21"/>
  <c r="I143" i="21"/>
  <c r="H143" i="21"/>
  <c r="I39" i="21"/>
  <c r="H39" i="21"/>
  <c r="I57" i="21"/>
  <c r="H57" i="21"/>
  <c r="G64" i="21"/>
  <c r="P11" i="19"/>
  <c r="R11" i="19"/>
  <c r="Q11" i="19"/>
  <c r="I124" i="19"/>
  <c r="H124" i="19"/>
  <c r="J124" i="19"/>
  <c r="J46" i="19"/>
  <c r="I46" i="19"/>
  <c r="H46" i="19"/>
  <c r="J157" i="19"/>
  <c r="I157" i="19"/>
  <c r="H157" i="19"/>
  <c r="J55" i="19"/>
  <c r="I55" i="19"/>
  <c r="H55" i="19"/>
  <c r="G63" i="19"/>
  <c r="Y95" i="19"/>
  <c r="X95" i="19"/>
  <c r="Y57" i="19"/>
  <c r="X57" i="19"/>
  <c r="Y85" i="19"/>
  <c r="X85" i="19"/>
  <c r="Y140" i="19"/>
  <c r="X140" i="19"/>
  <c r="R62" i="19"/>
  <c r="Q62" i="19"/>
  <c r="P62" i="19"/>
  <c r="Y56" i="19"/>
  <c r="X56" i="19"/>
  <c r="R108" i="19"/>
  <c r="Q108" i="19"/>
  <c r="P108" i="19"/>
  <c r="O107" i="19"/>
  <c r="R75" i="19"/>
  <c r="Q75" i="19"/>
  <c r="P75" i="19"/>
  <c r="R118" i="19"/>
  <c r="Q118" i="19"/>
  <c r="P118" i="19"/>
  <c r="R154" i="19"/>
  <c r="Q154" i="19"/>
  <c r="P154" i="19"/>
  <c r="I112" i="17"/>
  <c r="J112" i="17"/>
  <c r="H119" i="17"/>
  <c r="W90" i="18"/>
  <c r="X82" i="18"/>
  <c r="X130" i="18"/>
  <c r="W118" i="18"/>
  <c r="X110" i="18"/>
  <c r="J85" i="17"/>
  <c r="I85" i="17"/>
  <c r="J152" i="17"/>
  <c r="I152" i="17"/>
  <c r="Q57" i="18"/>
  <c r="Q99" i="18"/>
  <c r="I32" i="18"/>
  <c r="J154" i="16"/>
  <c r="I154" i="16"/>
  <c r="J56" i="28"/>
  <c r="L56" i="28"/>
  <c r="K107" i="27"/>
  <c r="J107" i="27"/>
  <c r="I107" i="27"/>
  <c r="K124" i="27"/>
  <c r="J124" i="27"/>
  <c r="I124" i="27"/>
  <c r="H132" i="27"/>
  <c r="I129" i="27"/>
  <c r="K129" i="27"/>
  <c r="J129" i="27"/>
  <c r="K99" i="27"/>
  <c r="J99" i="27"/>
  <c r="I99" i="27"/>
  <c r="I98" i="26"/>
  <c r="K98" i="26"/>
  <c r="J98" i="26"/>
  <c r="K148" i="26"/>
  <c r="J148" i="26"/>
  <c r="I148" i="26"/>
  <c r="J23" i="26"/>
  <c r="I23" i="26"/>
  <c r="K23" i="26"/>
  <c r="J93" i="26"/>
  <c r="I93" i="26"/>
  <c r="K93" i="26"/>
  <c r="I157" i="26"/>
  <c r="J157" i="26"/>
  <c r="L114" i="22"/>
  <c r="J114" i="22"/>
  <c r="K114" i="22"/>
  <c r="L118" i="22"/>
  <c r="K118" i="22"/>
  <c r="J118" i="22"/>
  <c r="L125" i="22"/>
  <c r="I133" i="22"/>
  <c r="K125" i="22"/>
  <c r="J125" i="22"/>
  <c r="L122" i="22"/>
  <c r="K122" i="22"/>
  <c r="J122" i="22"/>
  <c r="I75" i="21"/>
  <c r="H75" i="21"/>
  <c r="I40" i="21"/>
  <c r="H40" i="21"/>
  <c r="I96" i="21"/>
  <c r="H96" i="21"/>
  <c r="I109" i="21"/>
  <c r="H109" i="21"/>
  <c r="I150" i="21"/>
  <c r="H150" i="21"/>
  <c r="J151" i="19"/>
  <c r="I151" i="19"/>
  <c r="H151" i="19"/>
  <c r="J95" i="19"/>
  <c r="I95" i="19"/>
  <c r="H95" i="19"/>
  <c r="J52" i="19"/>
  <c r="I52" i="19"/>
  <c r="H52" i="19"/>
  <c r="G51" i="19"/>
  <c r="J132" i="19"/>
  <c r="I132" i="19"/>
  <c r="H132" i="19"/>
  <c r="R33" i="19"/>
  <c r="Q33" i="19"/>
  <c r="P33" i="19"/>
  <c r="R42" i="19"/>
  <c r="Q42" i="19"/>
  <c r="P42" i="19"/>
  <c r="O49" i="19"/>
  <c r="Y103" i="19"/>
  <c r="X103" i="19"/>
  <c r="Y62" i="19"/>
  <c r="X62" i="19"/>
  <c r="Y110" i="19"/>
  <c r="X110" i="19"/>
  <c r="X151" i="19"/>
  <c r="Y151" i="19"/>
  <c r="H53" i="19"/>
  <c r="J53" i="19"/>
  <c r="I53" i="19"/>
  <c r="Z30" i="19"/>
  <c r="U35" i="19"/>
  <c r="Z35" i="19" s="1"/>
  <c r="Z69" i="19"/>
  <c r="U77" i="19"/>
  <c r="Z77" i="19" s="1"/>
  <c r="U93" i="19"/>
  <c r="Z93" i="19" s="1"/>
  <c r="Z94" i="19"/>
  <c r="R84" i="19"/>
  <c r="Q84" i="19"/>
  <c r="P84" i="19"/>
  <c r="Q127" i="19"/>
  <c r="P127" i="19"/>
  <c r="R127" i="19"/>
  <c r="R81" i="19"/>
  <c r="Q81" i="19"/>
  <c r="P81" i="19"/>
  <c r="R124" i="19"/>
  <c r="Q124" i="19"/>
  <c r="P124" i="19"/>
  <c r="Q155" i="19"/>
  <c r="P155" i="19"/>
  <c r="R155" i="19"/>
  <c r="Y136" i="18"/>
  <c r="X136" i="18"/>
  <c r="X56" i="18"/>
  <c r="Y131" i="18"/>
  <c r="X131" i="18"/>
  <c r="R9" i="18"/>
  <c r="Q9" i="18"/>
  <c r="P8" i="18"/>
  <c r="R15" i="18" s="1"/>
  <c r="J28" i="17"/>
  <c r="I28" i="17"/>
  <c r="H35" i="17"/>
  <c r="Q15" i="18"/>
  <c r="J52" i="17"/>
  <c r="I52" i="17"/>
  <c r="H51" i="17"/>
  <c r="W20" i="18"/>
  <c r="Y12" i="18"/>
  <c r="X12" i="18"/>
  <c r="W8" i="18"/>
  <c r="Y93" i="18" s="1"/>
  <c r="Q79" i="18"/>
  <c r="P78" i="18"/>
  <c r="R145" i="18"/>
  <c r="Q145" i="18"/>
  <c r="Y38" i="18"/>
  <c r="X38" i="18"/>
  <c r="G119" i="16"/>
  <c r="I111" i="16"/>
  <c r="J111" i="16"/>
  <c r="I26" i="18"/>
  <c r="H34" i="18"/>
  <c r="J61" i="16"/>
  <c r="I61" i="16"/>
  <c r="J159" i="16"/>
  <c r="I159" i="16"/>
  <c r="K158" i="26"/>
  <c r="J158" i="26"/>
  <c r="I158" i="26"/>
  <c r="K44" i="26"/>
  <c r="J44" i="26"/>
  <c r="I44" i="26"/>
  <c r="H48" i="26"/>
  <c r="J114" i="26"/>
  <c r="I114" i="26"/>
  <c r="K114" i="26"/>
  <c r="J12" i="26"/>
  <c r="I12" i="26"/>
  <c r="H20" i="26"/>
  <c r="K12" i="26"/>
  <c r="J42" i="22"/>
  <c r="K42" i="22"/>
  <c r="L44" i="22"/>
  <c r="K44" i="22"/>
  <c r="J44" i="22"/>
  <c r="L76" i="22"/>
  <c r="K76" i="22"/>
  <c r="J76" i="22"/>
  <c r="L124" i="22"/>
  <c r="K124" i="22"/>
  <c r="J124" i="22"/>
  <c r="J34" i="22"/>
  <c r="L34" i="22"/>
  <c r="K34" i="22"/>
  <c r="F64" i="21"/>
  <c r="H56" i="21"/>
  <c r="I52" i="21"/>
  <c r="H52" i="21"/>
  <c r="I32" i="21"/>
  <c r="H32" i="21"/>
  <c r="I117" i="21"/>
  <c r="H117" i="21"/>
  <c r="I130" i="21"/>
  <c r="H130" i="21"/>
  <c r="H160" i="21"/>
  <c r="I160" i="21"/>
  <c r="H128" i="21"/>
  <c r="I128" i="21"/>
  <c r="I58" i="21"/>
  <c r="H58" i="21"/>
  <c r="W63" i="19"/>
  <c r="Y55" i="19"/>
  <c r="X55" i="19"/>
  <c r="J100" i="19"/>
  <c r="I100" i="19"/>
  <c r="H100" i="19"/>
  <c r="I102" i="19"/>
  <c r="J102" i="19"/>
  <c r="H102" i="19"/>
  <c r="J57" i="19"/>
  <c r="I57" i="19"/>
  <c r="H57" i="19"/>
  <c r="J138" i="19"/>
  <c r="I138" i="19"/>
  <c r="H138" i="19"/>
  <c r="Q19" i="19"/>
  <c r="P19" i="19"/>
  <c r="R19" i="19"/>
  <c r="Y123" i="19"/>
  <c r="X123" i="19"/>
  <c r="Y68" i="19"/>
  <c r="X68" i="19"/>
  <c r="W161" i="19"/>
  <c r="X153" i="19"/>
  <c r="Y153" i="19"/>
  <c r="Y156" i="19"/>
  <c r="X156" i="19"/>
  <c r="X38" i="19"/>
  <c r="Y38" i="19"/>
  <c r="W37" i="19"/>
  <c r="Z41" i="19"/>
  <c r="U49" i="19"/>
  <c r="Z49" i="19" s="1"/>
  <c r="P40" i="19"/>
  <c r="R40" i="19"/>
  <c r="Q40" i="19"/>
  <c r="J75" i="19"/>
  <c r="I75" i="19"/>
  <c r="H75" i="19"/>
  <c r="R90" i="19"/>
  <c r="Q90" i="19"/>
  <c r="P90" i="19"/>
  <c r="R86" i="19"/>
  <c r="Q86" i="19"/>
  <c r="P86" i="19"/>
  <c r="R140" i="19"/>
  <c r="Q140" i="19"/>
  <c r="P140" i="19"/>
  <c r="Q160" i="19"/>
  <c r="P160" i="19"/>
  <c r="R160" i="19"/>
  <c r="X14" i="18"/>
  <c r="Y46" i="18"/>
  <c r="X46" i="18"/>
  <c r="Y42" i="18"/>
  <c r="X42" i="18"/>
  <c r="Y153" i="18"/>
  <c r="X153" i="18"/>
  <c r="J59" i="17"/>
  <c r="I59" i="17"/>
  <c r="J20" i="17"/>
  <c r="I20" i="17"/>
  <c r="C20" i="18"/>
  <c r="C8" i="18"/>
  <c r="R43" i="18"/>
  <c r="Q43" i="18"/>
  <c r="Q154" i="18"/>
  <c r="J146" i="17"/>
  <c r="I146" i="17"/>
  <c r="H92" i="18"/>
  <c r="I93" i="18"/>
  <c r="J28" i="16"/>
  <c r="I28" i="16"/>
  <c r="H35" i="16"/>
  <c r="W106" i="18"/>
  <c r="X107" i="18"/>
  <c r="Y85" i="18"/>
  <c r="X85" i="18"/>
  <c r="Y159" i="18"/>
  <c r="X159" i="18"/>
  <c r="X113" i="18"/>
  <c r="J61" i="17"/>
  <c r="I61" i="17"/>
  <c r="J95" i="17"/>
  <c r="I95" i="17"/>
  <c r="J54" i="17"/>
  <c r="I54" i="17"/>
  <c r="R28" i="18"/>
  <c r="Q28" i="18"/>
  <c r="P34" i="18"/>
  <c r="Q42" i="18"/>
  <c r="R87" i="18"/>
  <c r="Q87" i="18"/>
  <c r="R60" i="18"/>
  <c r="Q60" i="18"/>
  <c r="Q136" i="18"/>
  <c r="I152" i="16"/>
  <c r="J152" i="16"/>
  <c r="D133" i="16"/>
  <c r="D121" i="16"/>
  <c r="J52" i="16"/>
  <c r="I52" i="16"/>
  <c r="H51" i="16"/>
  <c r="I25" i="18"/>
  <c r="I66" i="18"/>
  <c r="I46" i="18"/>
  <c r="I70" i="18"/>
  <c r="I116" i="18"/>
  <c r="J26" i="16"/>
  <c r="I26" i="16"/>
  <c r="J155" i="16"/>
  <c r="I155" i="16"/>
  <c r="W16" i="17"/>
  <c r="V16" i="17"/>
  <c r="U16" i="17"/>
  <c r="J129" i="16"/>
  <c r="I129" i="16"/>
  <c r="D35" i="15"/>
  <c r="L27" i="15"/>
  <c r="J27" i="15"/>
  <c r="M115" i="15"/>
  <c r="L115" i="15"/>
  <c r="K115" i="15"/>
  <c r="J115" i="15"/>
  <c r="I115" i="15"/>
  <c r="M55" i="15"/>
  <c r="L55" i="15"/>
  <c r="J55" i="15"/>
  <c r="I55" i="15"/>
  <c r="K55" i="15"/>
  <c r="H63" i="15"/>
  <c r="K59" i="15"/>
  <c r="J59" i="15"/>
  <c r="I59" i="15"/>
  <c r="M59" i="15"/>
  <c r="L59" i="15"/>
  <c r="J116" i="15"/>
  <c r="M116" i="15"/>
  <c r="L116" i="15"/>
  <c r="I116" i="15"/>
  <c r="K116" i="15"/>
  <c r="V14" i="16"/>
  <c r="U14" i="16"/>
  <c r="X18" i="15"/>
  <c r="W18" i="15"/>
  <c r="S20" i="13"/>
  <c r="V12" i="13"/>
  <c r="U12" i="13"/>
  <c r="L30" i="12"/>
  <c r="K30" i="12"/>
  <c r="J30" i="12"/>
  <c r="I30" i="12"/>
  <c r="K73" i="13"/>
  <c r="J73" i="13"/>
  <c r="I73" i="13"/>
  <c r="T34" i="12"/>
  <c r="S34" i="12"/>
  <c r="V34" i="12"/>
  <c r="K84" i="13"/>
  <c r="J84" i="13"/>
  <c r="I84" i="13"/>
  <c r="J99" i="13"/>
  <c r="I99" i="13"/>
  <c r="K99" i="13"/>
  <c r="Q43" i="6"/>
  <c r="S43" i="6"/>
  <c r="R43" i="6"/>
  <c r="S47" i="6"/>
  <c r="S46" i="6"/>
  <c r="S45" i="6"/>
  <c r="S44" i="6"/>
  <c r="L109" i="3"/>
  <c r="K109" i="3"/>
  <c r="I120" i="3"/>
  <c r="J109" i="3"/>
  <c r="J163" i="3"/>
  <c r="K163" i="3"/>
  <c r="L163" i="3"/>
  <c r="K20" i="3"/>
  <c r="J20" i="3"/>
  <c r="L20" i="3"/>
  <c r="K19" i="6"/>
  <c r="J19" i="6"/>
  <c r="I19" i="6"/>
  <c r="F115" i="3"/>
  <c r="X44" i="18"/>
  <c r="W48" i="18"/>
  <c r="Y40" i="18"/>
  <c r="X40" i="18"/>
  <c r="X137" i="18"/>
  <c r="Y137" i="18"/>
  <c r="W132" i="18"/>
  <c r="Y124" i="18"/>
  <c r="X124" i="18"/>
  <c r="X135" i="18"/>
  <c r="W134" i="18"/>
  <c r="Y135" i="18"/>
  <c r="J102" i="17"/>
  <c r="I102" i="17"/>
  <c r="C77" i="17"/>
  <c r="C65" i="17"/>
  <c r="J140" i="17"/>
  <c r="I140" i="17"/>
  <c r="H147" i="17"/>
  <c r="J130" i="17"/>
  <c r="I130" i="17"/>
  <c r="V34" i="18"/>
  <c r="V22" i="18"/>
  <c r="Q85" i="18"/>
  <c r="P132" i="18"/>
  <c r="R124" i="18"/>
  <c r="Q124" i="18"/>
  <c r="R82" i="18"/>
  <c r="Q82" i="18"/>
  <c r="P90" i="18"/>
  <c r="R157" i="18"/>
  <c r="Q157" i="18"/>
  <c r="G49" i="16"/>
  <c r="I41" i="16"/>
  <c r="J41" i="16"/>
  <c r="H79" i="16"/>
  <c r="J80" i="16"/>
  <c r="I80" i="16"/>
  <c r="O48" i="18"/>
  <c r="Q40" i="18"/>
  <c r="I11" i="18"/>
  <c r="I87" i="18"/>
  <c r="H76" i="18"/>
  <c r="I68" i="18"/>
  <c r="I156" i="18"/>
  <c r="H146" i="18"/>
  <c r="I138" i="18"/>
  <c r="I57" i="16"/>
  <c r="J57" i="16"/>
  <c r="W15" i="17"/>
  <c r="V15" i="17"/>
  <c r="U15" i="17"/>
  <c r="V12" i="17"/>
  <c r="U12" i="17"/>
  <c r="J126" i="16"/>
  <c r="I126" i="16"/>
  <c r="L24" i="15"/>
  <c r="J24" i="15"/>
  <c r="M12" i="15"/>
  <c r="L12" i="15"/>
  <c r="K12" i="15"/>
  <c r="J12" i="15"/>
  <c r="I12" i="15"/>
  <c r="M137" i="15"/>
  <c r="L137" i="15"/>
  <c r="K137" i="15"/>
  <c r="J137" i="15"/>
  <c r="I137" i="15"/>
  <c r="M76" i="15"/>
  <c r="L76" i="15"/>
  <c r="K76" i="15"/>
  <c r="J76" i="15"/>
  <c r="I76" i="15"/>
  <c r="K81" i="15"/>
  <c r="J81" i="15"/>
  <c r="I81" i="15"/>
  <c r="M81" i="15"/>
  <c r="L81" i="15"/>
  <c r="J138" i="15"/>
  <c r="M138" i="15"/>
  <c r="L138" i="15"/>
  <c r="K138" i="15"/>
  <c r="I138" i="15"/>
  <c r="L121" i="15"/>
  <c r="J121" i="15"/>
  <c r="T21" i="16"/>
  <c r="V13" i="16"/>
  <c r="U13" i="16"/>
  <c r="L51" i="12"/>
  <c r="K51" i="12"/>
  <c r="J51" i="12"/>
  <c r="I51" i="12"/>
  <c r="L29" i="12"/>
  <c r="K29" i="12"/>
  <c r="J29" i="12"/>
  <c r="I29" i="12"/>
  <c r="K83" i="13"/>
  <c r="I83" i="13"/>
  <c r="J83" i="13"/>
  <c r="K28" i="13"/>
  <c r="J28" i="13"/>
  <c r="I28" i="13"/>
  <c r="K67" i="13"/>
  <c r="J67" i="13"/>
  <c r="I67" i="13"/>
  <c r="T33" i="12"/>
  <c r="S33" i="12"/>
  <c r="V33" i="12"/>
  <c r="K13" i="13"/>
  <c r="J13" i="13"/>
  <c r="I13" i="13"/>
  <c r="K116" i="13"/>
  <c r="J116" i="13"/>
  <c r="I116" i="13"/>
  <c r="K94" i="13"/>
  <c r="J94" i="13"/>
  <c r="I94" i="13"/>
  <c r="I44" i="13"/>
  <c r="K44" i="13"/>
  <c r="J44" i="13"/>
  <c r="J64" i="13"/>
  <c r="I64" i="13"/>
  <c r="E118" i="3"/>
  <c r="J11" i="5"/>
  <c r="M11" i="5"/>
  <c r="I11" i="5"/>
  <c r="L11" i="5"/>
  <c r="K11" i="5"/>
  <c r="K39" i="6"/>
  <c r="J39" i="6"/>
  <c r="I39" i="6"/>
  <c r="J95" i="16"/>
  <c r="I95" i="16"/>
  <c r="J87" i="16"/>
  <c r="I87" i="16"/>
  <c r="J20" i="15"/>
  <c r="L20" i="15"/>
  <c r="L46" i="15"/>
  <c r="J46" i="15"/>
  <c r="K11" i="15"/>
  <c r="I11" i="15"/>
  <c r="M158" i="15"/>
  <c r="L158" i="15"/>
  <c r="K158" i="15"/>
  <c r="J158" i="15"/>
  <c r="I158" i="15"/>
  <c r="M98" i="15"/>
  <c r="L98" i="15"/>
  <c r="K98" i="15"/>
  <c r="J98" i="15"/>
  <c r="I98" i="15"/>
  <c r="K102" i="15"/>
  <c r="J102" i="15"/>
  <c r="I102" i="15"/>
  <c r="M102" i="15"/>
  <c r="L102" i="15"/>
  <c r="J159" i="15"/>
  <c r="M159" i="15"/>
  <c r="L159" i="15"/>
  <c r="K159" i="15"/>
  <c r="I159" i="15"/>
  <c r="L85" i="15"/>
  <c r="J85" i="15"/>
  <c r="V12" i="16"/>
  <c r="U12" i="16"/>
  <c r="L50" i="12"/>
  <c r="K50" i="12"/>
  <c r="J50" i="12"/>
  <c r="I50" i="12"/>
  <c r="L28" i="12"/>
  <c r="K28" i="12"/>
  <c r="J28" i="12"/>
  <c r="I28" i="12"/>
  <c r="T32" i="12"/>
  <c r="S32" i="12"/>
  <c r="V32" i="12"/>
  <c r="V14" i="12"/>
  <c r="T14" i="12"/>
  <c r="S14" i="12"/>
  <c r="H146" i="13"/>
  <c r="K138" i="13"/>
  <c r="J138" i="13"/>
  <c r="I138" i="13"/>
  <c r="K115" i="13"/>
  <c r="J115" i="13"/>
  <c r="I115" i="13"/>
  <c r="I152" i="13"/>
  <c r="H160" i="13"/>
  <c r="K152" i="13"/>
  <c r="J152" i="13"/>
  <c r="M52" i="5"/>
  <c r="L52" i="5"/>
  <c r="I52" i="5"/>
  <c r="K52" i="5"/>
  <c r="J52" i="5"/>
  <c r="K75" i="2"/>
  <c r="J75" i="2"/>
  <c r="L75" i="2"/>
  <c r="I33" i="18"/>
  <c r="I73" i="18"/>
  <c r="I99" i="18"/>
  <c r="I127" i="18"/>
  <c r="I102" i="18"/>
  <c r="J130" i="16"/>
  <c r="I130" i="16"/>
  <c r="I122" i="16"/>
  <c r="H121" i="16"/>
  <c r="J122" i="16"/>
  <c r="U13" i="17"/>
  <c r="W13" i="17"/>
  <c r="T21" i="17"/>
  <c r="V13" i="17"/>
  <c r="J151" i="16"/>
  <c r="I151" i="16"/>
  <c r="J58" i="16"/>
  <c r="I58" i="16"/>
  <c r="D147" i="16"/>
  <c r="D135" i="16"/>
  <c r="J42" i="16"/>
  <c r="I42" i="16"/>
  <c r="G21" i="17"/>
  <c r="J13" i="17"/>
  <c r="I13" i="17"/>
  <c r="M16" i="15"/>
  <c r="L16" i="15"/>
  <c r="J16" i="15"/>
  <c r="K16" i="15"/>
  <c r="I16" i="15"/>
  <c r="H21" i="15"/>
  <c r="I42" i="15"/>
  <c r="J42" i="15"/>
  <c r="L42" i="15"/>
  <c r="M42" i="15"/>
  <c r="K42" i="15"/>
  <c r="K10" i="15"/>
  <c r="I10" i="15"/>
  <c r="M84" i="15"/>
  <c r="L84" i="15"/>
  <c r="K84" i="15"/>
  <c r="J84" i="15"/>
  <c r="I84" i="15"/>
  <c r="M141" i="15"/>
  <c r="L141" i="15"/>
  <c r="K141" i="15"/>
  <c r="J141" i="15"/>
  <c r="I141" i="15"/>
  <c r="K124" i="15"/>
  <c r="J124" i="15"/>
  <c r="I124" i="15"/>
  <c r="M124" i="15"/>
  <c r="L124" i="15"/>
  <c r="T21" i="14"/>
  <c r="S21" i="14"/>
  <c r="U11" i="16"/>
  <c r="V11" i="16"/>
  <c r="L49" i="12"/>
  <c r="K49" i="12"/>
  <c r="J49" i="12"/>
  <c r="I49" i="12"/>
  <c r="L27" i="12"/>
  <c r="K27" i="12"/>
  <c r="J27" i="12"/>
  <c r="I27" i="12"/>
  <c r="H55" i="12"/>
  <c r="K8" i="12"/>
  <c r="I8" i="12"/>
  <c r="L8" i="12"/>
  <c r="J8" i="12"/>
  <c r="J59" i="13"/>
  <c r="I59" i="13"/>
  <c r="K59" i="13"/>
  <c r="T31" i="12"/>
  <c r="S31" i="12"/>
  <c r="V31" i="12"/>
  <c r="V12" i="12"/>
  <c r="T12" i="12"/>
  <c r="S12" i="12"/>
  <c r="K93" i="13"/>
  <c r="J93" i="13"/>
  <c r="I93" i="13"/>
  <c r="K159" i="13"/>
  <c r="J159" i="13"/>
  <c r="I159" i="13"/>
  <c r="K60" i="13"/>
  <c r="J60" i="13"/>
  <c r="I60" i="13"/>
  <c r="K16" i="13"/>
  <c r="I16" i="13"/>
  <c r="J16" i="13"/>
  <c r="J148" i="13"/>
  <c r="I148" i="13"/>
  <c r="L94" i="3"/>
  <c r="K94" i="3"/>
  <c r="J94" i="3"/>
  <c r="E190" i="3"/>
  <c r="M36" i="5"/>
  <c r="K36" i="5"/>
  <c r="J36" i="5"/>
  <c r="I36" i="5"/>
  <c r="L36" i="5"/>
  <c r="J52" i="6"/>
  <c r="K52" i="6"/>
  <c r="I52" i="6"/>
  <c r="H93" i="16"/>
  <c r="I94" i="16"/>
  <c r="J94" i="16"/>
  <c r="I16" i="18"/>
  <c r="J117" i="17"/>
  <c r="I117" i="17"/>
  <c r="I38" i="18"/>
  <c r="I18" i="18"/>
  <c r="J95" i="18"/>
  <c r="I95" i="18"/>
  <c r="I155" i="18"/>
  <c r="I142" i="18"/>
  <c r="H132" i="18"/>
  <c r="I124" i="18"/>
  <c r="I143" i="16"/>
  <c r="J143" i="16"/>
  <c r="J55" i="16"/>
  <c r="I55" i="16"/>
  <c r="H63" i="16"/>
  <c r="H149" i="16"/>
  <c r="J150" i="16"/>
  <c r="I150" i="16"/>
  <c r="J118" i="16"/>
  <c r="I118" i="16"/>
  <c r="J25" i="17"/>
  <c r="I25" i="17"/>
  <c r="L15" i="15"/>
  <c r="J15" i="15"/>
  <c r="D21" i="15"/>
  <c r="I9" i="15"/>
  <c r="K9" i="15"/>
  <c r="M127" i="15"/>
  <c r="L127" i="15"/>
  <c r="K127" i="15"/>
  <c r="J127" i="15"/>
  <c r="I127" i="15"/>
  <c r="M45" i="15"/>
  <c r="L45" i="15"/>
  <c r="K45" i="15"/>
  <c r="I45" i="15"/>
  <c r="J45" i="15"/>
  <c r="K145" i="15"/>
  <c r="J145" i="15"/>
  <c r="I145" i="15"/>
  <c r="M145" i="15"/>
  <c r="L145" i="15"/>
  <c r="T17" i="14"/>
  <c r="S17" i="14"/>
  <c r="K109" i="15"/>
  <c r="I109" i="15"/>
  <c r="L48" i="12"/>
  <c r="K48" i="12"/>
  <c r="J48" i="12"/>
  <c r="I48" i="12"/>
  <c r="L52" i="12"/>
  <c r="L26" i="12"/>
  <c r="K26" i="12"/>
  <c r="J26" i="12"/>
  <c r="I26" i="12"/>
  <c r="H54" i="12"/>
  <c r="K7" i="12"/>
  <c r="I7" i="12"/>
  <c r="L7" i="12"/>
  <c r="J7" i="12"/>
  <c r="K53" i="13"/>
  <c r="I53" i="13"/>
  <c r="J53" i="13"/>
  <c r="T30" i="12"/>
  <c r="S30" i="12"/>
  <c r="V30" i="12"/>
  <c r="V9" i="12"/>
  <c r="T9" i="12"/>
  <c r="S9" i="12"/>
  <c r="H34" i="13"/>
  <c r="I26" i="13"/>
  <c r="K26" i="13"/>
  <c r="J26" i="13"/>
  <c r="K82" i="13"/>
  <c r="J82" i="13"/>
  <c r="I82" i="13"/>
  <c r="H90" i="13"/>
  <c r="J97" i="13"/>
  <c r="K97" i="13"/>
  <c r="I97" i="13"/>
  <c r="J30" i="6"/>
  <c r="I30" i="6"/>
  <c r="H115" i="3"/>
  <c r="M17" i="5"/>
  <c r="L17" i="5"/>
  <c r="J17" i="5"/>
  <c r="I17" i="5"/>
  <c r="K17" i="5"/>
  <c r="M20" i="5"/>
  <c r="K41" i="2"/>
  <c r="J41" i="2"/>
  <c r="K25" i="6"/>
  <c r="J25" i="6"/>
  <c r="I25" i="6"/>
  <c r="K26" i="6"/>
  <c r="I72" i="18"/>
  <c r="J46" i="17"/>
  <c r="I46" i="17"/>
  <c r="J143" i="17"/>
  <c r="I143" i="17"/>
  <c r="J73" i="16"/>
  <c r="I73" i="16"/>
  <c r="V21" i="15"/>
  <c r="X13" i="15"/>
  <c r="Y13" i="15"/>
  <c r="W13" i="15"/>
  <c r="M154" i="15"/>
  <c r="L154" i="15"/>
  <c r="K154" i="15"/>
  <c r="J154" i="15"/>
  <c r="I154" i="15"/>
  <c r="M32" i="15"/>
  <c r="L32" i="15"/>
  <c r="K32" i="15"/>
  <c r="J32" i="15"/>
  <c r="I32" i="15"/>
  <c r="M149" i="15"/>
  <c r="L149" i="15"/>
  <c r="K149" i="15"/>
  <c r="J149" i="15"/>
  <c r="I149" i="15"/>
  <c r="M67" i="15"/>
  <c r="L67" i="15"/>
  <c r="K67" i="15"/>
  <c r="J67" i="15"/>
  <c r="I67" i="15"/>
  <c r="J28" i="15"/>
  <c r="L28" i="15"/>
  <c r="M28" i="15"/>
  <c r="K28" i="15"/>
  <c r="I28" i="15"/>
  <c r="H35" i="15"/>
  <c r="T13" i="14"/>
  <c r="S13" i="14"/>
  <c r="L150" i="15"/>
  <c r="J150" i="15"/>
  <c r="T22" i="14"/>
  <c r="S22" i="14"/>
  <c r="L47" i="12"/>
  <c r="K47" i="12"/>
  <c r="J47" i="12"/>
  <c r="I47" i="12"/>
  <c r="L24" i="12"/>
  <c r="K24" i="12"/>
  <c r="J24" i="12"/>
  <c r="I24" i="12"/>
  <c r="K136" i="13"/>
  <c r="J136" i="13"/>
  <c r="I136" i="13"/>
  <c r="H53" i="12"/>
  <c r="K6" i="12"/>
  <c r="I6" i="12"/>
  <c r="L6" i="12"/>
  <c r="J6" i="12"/>
  <c r="K14" i="12"/>
  <c r="K13" i="12"/>
  <c r="K12" i="12"/>
  <c r="K52" i="12"/>
  <c r="T29" i="12"/>
  <c r="S29" i="12"/>
  <c r="V29" i="12"/>
  <c r="V8" i="12"/>
  <c r="T8" i="12"/>
  <c r="S8" i="12"/>
  <c r="I47" i="13"/>
  <c r="K47" i="13"/>
  <c r="J47" i="13"/>
  <c r="K103" i="13"/>
  <c r="J103" i="13"/>
  <c r="I103" i="13"/>
  <c r="J140" i="13"/>
  <c r="K140" i="13"/>
  <c r="I140" i="13"/>
  <c r="L18" i="5"/>
  <c r="K18" i="5"/>
  <c r="I18" i="5"/>
  <c r="M18" i="5"/>
  <c r="J18" i="5"/>
  <c r="J12" i="2"/>
  <c r="K12" i="2"/>
  <c r="J31" i="6"/>
  <c r="I31" i="6"/>
  <c r="K31" i="6"/>
  <c r="L209" i="3"/>
  <c r="K209" i="3"/>
  <c r="J209" i="3"/>
  <c r="J16" i="16"/>
  <c r="I16" i="16"/>
  <c r="H21" i="16"/>
  <c r="G35" i="17"/>
  <c r="I27" i="17"/>
  <c r="J27" i="17"/>
  <c r="J141" i="16"/>
  <c r="I141" i="16"/>
  <c r="I15" i="18"/>
  <c r="J12" i="18"/>
  <c r="I12" i="18"/>
  <c r="H20" i="18"/>
  <c r="I81" i="18"/>
  <c r="I75" i="18"/>
  <c r="I150" i="18"/>
  <c r="H118" i="18"/>
  <c r="I110" i="18"/>
  <c r="H106" i="18"/>
  <c r="I67" i="16"/>
  <c r="J67" i="16"/>
  <c r="J19" i="16"/>
  <c r="I19" i="16"/>
  <c r="G147" i="17"/>
  <c r="J139" i="17"/>
  <c r="I139" i="17"/>
  <c r="J32" i="16"/>
  <c r="I32" i="16"/>
  <c r="J68" i="17"/>
  <c r="I68" i="17"/>
  <c r="G23" i="17"/>
  <c r="J24" i="17"/>
  <c r="I24" i="17"/>
  <c r="I54" i="15"/>
  <c r="M54" i="15"/>
  <c r="K54" i="15"/>
  <c r="L54" i="15"/>
  <c r="J54" i="15"/>
  <c r="L31" i="15"/>
  <c r="K31" i="15"/>
  <c r="J31" i="15"/>
  <c r="I31" i="15"/>
  <c r="M31" i="15"/>
  <c r="M88" i="15"/>
  <c r="L88" i="15"/>
  <c r="K88" i="15"/>
  <c r="J88" i="15"/>
  <c r="I88" i="15"/>
  <c r="J71" i="15"/>
  <c r="I71" i="15"/>
  <c r="L71" i="15"/>
  <c r="M71" i="15"/>
  <c r="K71" i="15"/>
  <c r="K47" i="15"/>
  <c r="I47" i="15"/>
  <c r="H119" i="15"/>
  <c r="M111" i="15"/>
  <c r="L111" i="15"/>
  <c r="K111" i="15"/>
  <c r="J111" i="15"/>
  <c r="I111" i="15"/>
  <c r="T18" i="14"/>
  <c r="S18" i="14"/>
  <c r="M101" i="15"/>
  <c r="L101" i="15"/>
  <c r="K101" i="15"/>
  <c r="J101" i="15"/>
  <c r="I101" i="15"/>
  <c r="L46" i="12"/>
  <c r="K46" i="12"/>
  <c r="J46" i="12"/>
  <c r="I46" i="12"/>
  <c r="L23" i="12"/>
  <c r="K23" i="12"/>
  <c r="J23" i="12"/>
  <c r="I23" i="12"/>
  <c r="W17" i="13"/>
  <c r="V17" i="13"/>
  <c r="U17" i="13"/>
  <c r="T20" i="13"/>
  <c r="T55" i="12"/>
  <c r="S55" i="12"/>
  <c r="V55" i="12"/>
  <c r="T25" i="12"/>
  <c r="S25" i="12"/>
  <c r="V25" i="12"/>
  <c r="V6" i="12"/>
  <c r="T6" i="12"/>
  <c r="S6" i="12"/>
  <c r="K69" i="13"/>
  <c r="I69" i="13"/>
  <c r="J69" i="13"/>
  <c r="K125" i="13"/>
  <c r="J125" i="13"/>
  <c r="I125" i="13"/>
  <c r="L26" i="5"/>
  <c r="J26" i="5"/>
  <c r="H60" i="10"/>
  <c r="J60" i="10"/>
  <c r="L84" i="3"/>
  <c r="K84" i="3"/>
  <c r="J84" i="3"/>
  <c r="I117" i="3"/>
  <c r="J68" i="3"/>
  <c r="K68" i="3"/>
  <c r="L38" i="5"/>
  <c r="K38" i="5"/>
  <c r="I38" i="5"/>
  <c r="M38" i="5"/>
  <c r="J38" i="5"/>
  <c r="K17" i="6"/>
  <c r="J17" i="6"/>
  <c r="I17" i="6"/>
  <c r="K21" i="6"/>
  <c r="M31" i="5"/>
  <c r="I31" i="5"/>
  <c r="L31" i="5"/>
  <c r="K31" i="5"/>
  <c r="J31" i="5"/>
  <c r="I136" i="18"/>
  <c r="I100" i="18"/>
  <c r="J97" i="18"/>
  <c r="I97" i="18"/>
  <c r="J157" i="18"/>
  <c r="I157" i="18"/>
  <c r="J131" i="18"/>
  <c r="I131" i="18"/>
  <c r="J89" i="16"/>
  <c r="I89" i="16"/>
  <c r="J71" i="16"/>
  <c r="I71" i="16"/>
  <c r="J88" i="16"/>
  <c r="I88" i="16"/>
  <c r="J116" i="16"/>
  <c r="I116" i="16"/>
  <c r="V20" i="17"/>
  <c r="U20" i="17"/>
  <c r="J89" i="17"/>
  <c r="I89" i="17"/>
  <c r="I45" i="17"/>
  <c r="J45" i="17"/>
  <c r="J46" i="16"/>
  <c r="I46" i="16"/>
  <c r="M75" i="15"/>
  <c r="L75" i="15"/>
  <c r="K75" i="15"/>
  <c r="J75" i="15"/>
  <c r="I75" i="15"/>
  <c r="L53" i="15"/>
  <c r="K53" i="15"/>
  <c r="J53" i="15"/>
  <c r="I53" i="15"/>
  <c r="M53" i="15"/>
  <c r="M110" i="15"/>
  <c r="L110" i="15"/>
  <c r="K110" i="15"/>
  <c r="J110" i="15"/>
  <c r="I110" i="15"/>
  <c r="J93" i="15"/>
  <c r="I93" i="15"/>
  <c r="L93" i="15"/>
  <c r="M93" i="15"/>
  <c r="K93" i="15"/>
  <c r="W20" i="15"/>
  <c r="Y20" i="15"/>
  <c r="X20" i="15"/>
  <c r="T14" i="14"/>
  <c r="S14" i="14"/>
  <c r="L44" i="12"/>
  <c r="K44" i="12"/>
  <c r="J44" i="12"/>
  <c r="I44" i="12"/>
  <c r="L21" i="12"/>
  <c r="K21" i="12"/>
  <c r="J21" i="12"/>
  <c r="I21" i="12"/>
  <c r="I9" i="13"/>
  <c r="K9" i="13"/>
  <c r="J9" i="13"/>
  <c r="K114" i="13"/>
  <c r="J114" i="13"/>
  <c r="I114" i="13"/>
  <c r="T54" i="12"/>
  <c r="S54" i="12"/>
  <c r="V54" i="12"/>
  <c r="T24" i="12"/>
  <c r="S24" i="12"/>
  <c r="V24" i="12"/>
  <c r="K112" i="13"/>
  <c r="I112" i="13"/>
  <c r="J112" i="13"/>
  <c r="K27" i="13"/>
  <c r="J27" i="13"/>
  <c r="I27" i="13"/>
  <c r="H54" i="10"/>
  <c r="J54" i="10"/>
  <c r="M27" i="5"/>
  <c r="K27" i="5"/>
  <c r="L27" i="5"/>
  <c r="J27" i="5"/>
  <c r="I27" i="5"/>
  <c r="K46" i="3"/>
  <c r="J46" i="3"/>
  <c r="M22" i="5"/>
  <c r="L22" i="5"/>
  <c r="K22" i="5"/>
  <c r="J22" i="5"/>
  <c r="I22" i="5"/>
  <c r="M23" i="5"/>
  <c r="K37" i="6"/>
  <c r="J37" i="6"/>
  <c r="I37" i="6"/>
  <c r="G107" i="16"/>
  <c r="J108" i="16"/>
  <c r="I108" i="16"/>
  <c r="I16" i="17"/>
  <c r="J16" i="17"/>
  <c r="J158" i="16"/>
  <c r="I158" i="16"/>
  <c r="I86" i="18"/>
  <c r="I19" i="18"/>
  <c r="I45" i="18"/>
  <c r="H48" i="18"/>
  <c r="I40" i="18"/>
  <c r="I143" i="18"/>
  <c r="I153" i="18"/>
  <c r="J86" i="16"/>
  <c r="K86" i="16"/>
  <c r="I86" i="16"/>
  <c r="K114" i="16"/>
  <c r="J114" i="16"/>
  <c r="I114" i="16"/>
  <c r="K110" i="16"/>
  <c r="J110" i="16"/>
  <c r="I110" i="16"/>
  <c r="J113" i="16"/>
  <c r="I113" i="16"/>
  <c r="J40" i="16"/>
  <c r="I40" i="16"/>
  <c r="J85" i="16"/>
  <c r="I85" i="16"/>
  <c r="J160" i="17"/>
  <c r="I160" i="17"/>
  <c r="G119" i="17"/>
  <c r="J111" i="17"/>
  <c r="I111" i="17"/>
  <c r="I67" i="17"/>
  <c r="J67" i="17"/>
  <c r="J53" i="17"/>
  <c r="I53" i="17"/>
  <c r="I39" i="16"/>
  <c r="J39" i="16"/>
  <c r="H105" i="15"/>
  <c r="M97" i="15"/>
  <c r="L97" i="15"/>
  <c r="K97" i="15"/>
  <c r="J97" i="15"/>
  <c r="I97" i="15"/>
  <c r="M74" i="15"/>
  <c r="L74" i="15"/>
  <c r="K74" i="15"/>
  <c r="J74" i="15"/>
  <c r="I74" i="15"/>
  <c r="M131" i="15"/>
  <c r="L131" i="15"/>
  <c r="K131" i="15"/>
  <c r="J131" i="15"/>
  <c r="I131" i="15"/>
  <c r="J114" i="15"/>
  <c r="I114" i="15"/>
  <c r="L114" i="15"/>
  <c r="M114" i="15"/>
  <c r="K114" i="15"/>
  <c r="L17" i="15"/>
  <c r="J17" i="15"/>
  <c r="U20" i="16"/>
  <c r="V20" i="16"/>
  <c r="L68" i="15"/>
  <c r="M68" i="15"/>
  <c r="K68" i="15"/>
  <c r="J68" i="15"/>
  <c r="I68" i="15"/>
  <c r="L43" i="12"/>
  <c r="K43" i="12"/>
  <c r="J43" i="12"/>
  <c r="I43" i="12"/>
  <c r="L20" i="12"/>
  <c r="K20" i="12"/>
  <c r="J20" i="12"/>
  <c r="I20" i="12"/>
  <c r="K126" i="13"/>
  <c r="J126" i="13"/>
  <c r="I126" i="13"/>
  <c r="T53" i="12"/>
  <c r="S53" i="12"/>
  <c r="V53" i="12"/>
  <c r="T23" i="12"/>
  <c r="S23" i="12"/>
  <c r="V23" i="12"/>
  <c r="I150" i="13"/>
  <c r="K150" i="13"/>
  <c r="J150" i="13"/>
  <c r="K57" i="13"/>
  <c r="J57" i="13"/>
  <c r="I57" i="13"/>
  <c r="K70" i="13"/>
  <c r="J70" i="13"/>
  <c r="I70" i="13"/>
  <c r="L7" i="5"/>
  <c r="J7" i="5"/>
  <c r="H65" i="10"/>
  <c r="J65" i="10"/>
  <c r="I186" i="3"/>
  <c r="L175" i="3"/>
  <c r="K175" i="3"/>
  <c r="J175" i="3"/>
  <c r="L184" i="3"/>
  <c r="H122" i="3"/>
  <c r="K111" i="3"/>
  <c r="J111" i="3"/>
  <c r="J128" i="17"/>
  <c r="I128" i="17"/>
  <c r="J87" i="17"/>
  <c r="I87" i="17"/>
  <c r="Q75" i="18"/>
  <c r="R75" i="18"/>
  <c r="R86" i="18"/>
  <c r="Q86" i="18"/>
  <c r="R126" i="18"/>
  <c r="Q126" i="18"/>
  <c r="R127" i="18"/>
  <c r="Q127" i="18"/>
  <c r="R137" i="18"/>
  <c r="Q137" i="18"/>
  <c r="H133" i="17"/>
  <c r="J125" i="17"/>
  <c r="I125" i="17"/>
  <c r="J98" i="17"/>
  <c r="I98" i="17"/>
  <c r="I23" i="18"/>
  <c r="J23" i="18"/>
  <c r="H22" i="18"/>
  <c r="J44" i="18"/>
  <c r="I44" i="18"/>
  <c r="J67" i="18"/>
  <c r="I67" i="18"/>
  <c r="J61" i="18"/>
  <c r="I61" i="18"/>
  <c r="I129" i="18"/>
  <c r="I117" i="18"/>
  <c r="J136" i="16"/>
  <c r="I136" i="16"/>
  <c r="H135" i="16"/>
  <c r="I131" i="16"/>
  <c r="J131" i="16"/>
  <c r="J15" i="17"/>
  <c r="I15" i="17"/>
  <c r="K54" i="16"/>
  <c r="J54" i="16"/>
  <c r="I54" i="16"/>
  <c r="J72" i="17"/>
  <c r="I72" i="17"/>
  <c r="J132" i="17"/>
  <c r="I132" i="17"/>
  <c r="I88" i="17"/>
  <c r="J88" i="17"/>
  <c r="O76" i="18"/>
  <c r="Q68" i="18"/>
  <c r="L87" i="15"/>
  <c r="K87" i="15"/>
  <c r="J87" i="15"/>
  <c r="I87" i="15"/>
  <c r="M87" i="15"/>
  <c r="M118" i="15"/>
  <c r="L118" i="15"/>
  <c r="K118" i="15"/>
  <c r="J118" i="15"/>
  <c r="I118" i="15"/>
  <c r="M96" i="15"/>
  <c r="L96" i="15"/>
  <c r="K96" i="15"/>
  <c r="J96" i="15"/>
  <c r="I96" i="15"/>
  <c r="M153" i="15"/>
  <c r="L153" i="15"/>
  <c r="K153" i="15"/>
  <c r="J153" i="15"/>
  <c r="I153" i="15"/>
  <c r="H161" i="15"/>
  <c r="J136" i="15"/>
  <c r="I136" i="15"/>
  <c r="L136" i="15"/>
  <c r="M136" i="15"/>
  <c r="K136" i="15"/>
  <c r="M37" i="15"/>
  <c r="L37" i="15"/>
  <c r="K37" i="15"/>
  <c r="J37" i="15"/>
  <c r="I37" i="15"/>
  <c r="Y15" i="15"/>
  <c r="X15" i="15"/>
  <c r="W15" i="15"/>
  <c r="L58" i="15"/>
  <c r="J58" i="15"/>
  <c r="I80" i="15"/>
  <c r="K80" i="15"/>
  <c r="M152" i="15"/>
  <c r="L152" i="15"/>
  <c r="K152" i="15"/>
  <c r="J152" i="15"/>
  <c r="I152" i="15"/>
  <c r="M62" i="15"/>
  <c r="L62" i="15"/>
  <c r="K62" i="15"/>
  <c r="J62" i="15"/>
  <c r="I62" i="15"/>
  <c r="L41" i="12"/>
  <c r="K41" i="12"/>
  <c r="J41" i="12"/>
  <c r="I41" i="12"/>
  <c r="L19" i="12"/>
  <c r="K19" i="12"/>
  <c r="J19" i="12"/>
  <c r="I19" i="12"/>
  <c r="K88" i="13"/>
  <c r="J88" i="13"/>
  <c r="I88" i="13"/>
  <c r="T52" i="12"/>
  <c r="S52" i="12"/>
  <c r="V52" i="12"/>
  <c r="T22" i="12"/>
  <c r="S22" i="12"/>
  <c r="V22" i="12"/>
  <c r="K79" i="13"/>
  <c r="J79" i="13"/>
  <c r="I79" i="13"/>
  <c r="K92" i="13"/>
  <c r="J92" i="13"/>
  <c r="I92" i="13"/>
  <c r="H63" i="10"/>
  <c r="J63" i="10"/>
  <c r="H39" i="10"/>
  <c r="J39" i="10"/>
  <c r="K172" i="3"/>
  <c r="J172" i="3"/>
  <c r="L172" i="3"/>
  <c r="H117" i="3"/>
  <c r="K106" i="3"/>
  <c r="J106" i="3"/>
  <c r="Q97" i="18"/>
  <c r="R97" i="18"/>
  <c r="R103" i="18"/>
  <c r="Q103" i="18"/>
  <c r="R131" i="18"/>
  <c r="Q131" i="18"/>
  <c r="R149" i="18"/>
  <c r="Q149" i="18"/>
  <c r="P148" i="18"/>
  <c r="R158" i="18"/>
  <c r="Q158" i="18"/>
  <c r="C91" i="17"/>
  <c r="C79" i="17"/>
  <c r="J58" i="18"/>
  <c r="I58" i="18"/>
  <c r="J103" i="16"/>
  <c r="I103" i="16"/>
  <c r="J65" i="18"/>
  <c r="I65" i="18"/>
  <c r="H64" i="18"/>
  <c r="H50" i="18"/>
  <c r="I51" i="18"/>
  <c r="I88" i="18"/>
  <c r="J83" i="18"/>
  <c r="I83" i="18"/>
  <c r="J151" i="18"/>
  <c r="I151" i="18"/>
  <c r="I139" i="18"/>
  <c r="J157" i="16"/>
  <c r="I157" i="16"/>
  <c r="H161" i="16"/>
  <c r="J153" i="16"/>
  <c r="I153" i="16"/>
  <c r="K140" i="16"/>
  <c r="J140" i="16"/>
  <c r="I140" i="16"/>
  <c r="H147" i="16"/>
  <c r="D161" i="16"/>
  <c r="D149" i="16"/>
  <c r="J154" i="17"/>
  <c r="I154" i="17"/>
  <c r="I110" i="17"/>
  <c r="J110" i="17"/>
  <c r="K29" i="16"/>
  <c r="J29" i="16"/>
  <c r="I29" i="16"/>
  <c r="T16" i="14"/>
  <c r="S16" i="14"/>
  <c r="R23" i="14"/>
  <c r="M140" i="15"/>
  <c r="L140" i="15"/>
  <c r="K140" i="15"/>
  <c r="J140" i="15"/>
  <c r="I140" i="15"/>
  <c r="M117" i="15"/>
  <c r="L117" i="15"/>
  <c r="K117" i="15"/>
  <c r="J117" i="15"/>
  <c r="I117" i="15"/>
  <c r="M57" i="15"/>
  <c r="L57" i="15"/>
  <c r="K57" i="15"/>
  <c r="J57" i="15"/>
  <c r="I57" i="15"/>
  <c r="J157" i="15"/>
  <c r="I157" i="15"/>
  <c r="L157" i="15"/>
  <c r="K157" i="15"/>
  <c r="M157" i="15"/>
  <c r="J80" i="15"/>
  <c r="L80" i="15"/>
  <c r="M142" i="15"/>
  <c r="L142" i="15"/>
  <c r="K142" i="15"/>
  <c r="J142" i="15"/>
  <c r="I142" i="15"/>
  <c r="L40" i="12"/>
  <c r="K40" i="12"/>
  <c r="J40" i="12"/>
  <c r="I40" i="12"/>
  <c r="L18" i="12"/>
  <c r="K18" i="12"/>
  <c r="J18" i="12"/>
  <c r="I18" i="12"/>
  <c r="T51" i="12"/>
  <c r="S51" i="12"/>
  <c r="V51" i="12"/>
  <c r="T20" i="12"/>
  <c r="S20" i="12"/>
  <c r="V20" i="12"/>
  <c r="Q23" i="14"/>
  <c r="S15" i="14"/>
  <c r="K55" i="13"/>
  <c r="J55" i="13"/>
  <c r="I55" i="13"/>
  <c r="J18" i="13"/>
  <c r="I18" i="13"/>
  <c r="K18" i="13"/>
  <c r="H33" i="10"/>
  <c r="J33" i="10"/>
  <c r="H61" i="10"/>
  <c r="J61" i="10"/>
  <c r="K160" i="3"/>
  <c r="J160" i="3"/>
  <c r="L160" i="3"/>
  <c r="K86" i="3"/>
  <c r="J86" i="3"/>
  <c r="Y60" i="18"/>
  <c r="X60" i="18"/>
  <c r="Y41" i="18"/>
  <c r="X41" i="18"/>
  <c r="Y151" i="18"/>
  <c r="X151" i="18"/>
  <c r="Y154" i="18"/>
  <c r="X154" i="18"/>
  <c r="J38" i="17"/>
  <c r="I38" i="17"/>
  <c r="H37" i="17"/>
  <c r="G20" i="18"/>
  <c r="G8" i="18"/>
  <c r="F77" i="17"/>
  <c r="F65" i="17"/>
  <c r="J104" i="17"/>
  <c r="I104" i="17"/>
  <c r="J138" i="17"/>
  <c r="I138" i="17"/>
  <c r="J30" i="17"/>
  <c r="I30" i="17"/>
  <c r="E34" i="18"/>
  <c r="E22" i="18"/>
  <c r="J97" i="17"/>
  <c r="I97" i="17"/>
  <c r="H105" i="17"/>
  <c r="H93" i="17"/>
  <c r="Y81" i="18"/>
  <c r="X81" i="18"/>
  <c r="R14" i="18"/>
  <c r="Q14" i="18"/>
  <c r="P20" i="18"/>
  <c r="D91" i="17"/>
  <c r="D79" i="17"/>
  <c r="R61" i="18"/>
  <c r="Q61" i="18"/>
  <c r="R51" i="18"/>
  <c r="Q51" i="18"/>
  <c r="P50" i="18"/>
  <c r="R45" i="18"/>
  <c r="Q45" i="18"/>
  <c r="R113" i="18"/>
  <c r="Q113" i="18"/>
  <c r="Q123" i="18"/>
  <c r="R123" i="18"/>
  <c r="J123" i="17"/>
  <c r="I123" i="17"/>
  <c r="J103" i="17"/>
  <c r="I103" i="17"/>
  <c r="J76" i="17"/>
  <c r="I76" i="17"/>
  <c r="H105" i="16"/>
  <c r="J97" i="16"/>
  <c r="I97" i="16"/>
  <c r="I13" i="18"/>
  <c r="J13" i="18"/>
  <c r="J24" i="16"/>
  <c r="I24" i="16"/>
  <c r="H23" i="16"/>
  <c r="J9" i="18"/>
  <c r="H8" i="18"/>
  <c r="J79" i="18" s="1"/>
  <c r="I9" i="18"/>
  <c r="J27" i="18"/>
  <c r="I27" i="18"/>
  <c r="J112" i="18"/>
  <c r="I112" i="18"/>
  <c r="J47" i="18"/>
  <c r="I47" i="18"/>
  <c r="J115" i="18"/>
  <c r="I115" i="18"/>
  <c r="I103" i="18"/>
  <c r="J103" i="18"/>
  <c r="J59" i="16"/>
  <c r="I59" i="16"/>
  <c r="J62" i="16"/>
  <c r="I62" i="16"/>
  <c r="J98" i="16"/>
  <c r="I98" i="16"/>
  <c r="J123" i="16"/>
  <c r="I123" i="16"/>
  <c r="O34" i="18"/>
  <c r="Q26" i="18"/>
  <c r="I160" i="16"/>
  <c r="K160" i="16"/>
  <c r="J160" i="16"/>
  <c r="J43" i="17"/>
  <c r="I43" i="17"/>
  <c r="I131" i="17"/>
  <c r="J131" i="17"/>
  <c r="T12" i="14"/>
  <c r="S12" i="14"/>
  <c r="M70" i="15"/>
  <c r="L70" i="15"/>
  <c r="J70" i="15"/>
  <c r="K70" i="15"/>
  <c r="I70" i="15"/>
  <c r="M144" i="15"/>
  <c r="L144" i="15"/>
  <c r="K144" i="15"/>
  <c r="J144" i="15"/>
  <c r="I144" i="15"/>
  <c r="H147" i="15"/>
  <c r="M139" i="15"/>
  <c r="L139" i="15"/>
  <c r="K139" i="15"/>
  <c r="J139" i="15"/>
  <c r="I139" i="15"/>
  <c r="M79" i="15"/>
  <c r="L79" i="15"/>
  <c r="K79" i="15"/>
  <c r="J79" i="15"/>
  <c r="I79" i="15"/>
  <c r="I40" i="15"/>
  <c r="K40" i="15"/>
  <c r="M40" i="15"/>
  <c r="L40" i="15"/>
  <c r="J40" i="15"/>
  <c r="M23" i="15"/>
  <c r="L23" i="15"/>
  <c r="K23" i="15"/>
  <c r="J23" i="15"/>
  <c r="I23" i="15"/>
  <c r="L11" i="15"/>
  <c r="J11" i="15"/>
  <c r="M51" i="15"/>
  <c r="L51" i="15"/>
  <c r="K51" i="15"/>
  <c r="J51" i="15"/>
  <c r="I51" i="15"/>
  <c r="L39" i="12"/>
  <c r="K39" i="12"/>
  <c r="J39" i="12"/>
  <c r="I39" i="12"/>
  <c r="L17" i="12"/>
  <c r="K17" i="12"/>
  <c r="J17" i="12"/>
  <c r="I17" i="12"/>
  <c r="T50" i="12"/>
  <c r="S50" i="12"/>
  <c r="V50" i="12"/>
  <c r="T19" i="12"/>
  <c r="S19" i="12"/>
  <c r="V19" i="12"/>
  <c r="H118" i="13"/>
  <c r="K110" i="13"/>
  <c r="J110" i="13"/>
  <c r="I110" i="13"/>
  <c r="K98" i="13"/>
  <c r="J98" i="13"/>
  <c r="I98" i="13"/>
  <c r="K37" i="13"/>
  <c r="J37" i="13"/>
  <c r="I37" i="13"/>
  <c r="H64" i="10"/>
  <c r="J64" i="10"/>
  <c r="G196" i="3"/>
  <c r="U34" i="5"/>
  <c r="W34" i="5"/>
  <c r="V34" i="5"/>
  <c r="T34" i="5"/>
  <c r="S34" i="5"/>
  <c r="K81" i="3"/>
  <c r="J81" i="3"/>
  <c r="I10" i="17"/>
  <c r="H9" i="17"/>
  <c r="K100" i="17" s="1"/>
  <c r="J10" i="17"/>
  <c r="K11" i="17"/>
  <c r="J11" i="17"/>
  <c r="I11" i="17"/>
  <c r="V20" i="18"/>
  <c r="V8" i="18"/>
  <c r="R83" i="18"/>
  <c r="Q83" i="18"/>
  <c r="R72" i="18"/>
  <c r="Q72" i="18"/>
  <c r="R67" i="18"/>
  <c r="Q67" i="18"/>
  <c r="R135" i="18"/>
  <c r="Q135" i="18"/>
  <c r="P134" i="18"/>
  <c r="Q144" i="18"/>
  <c r="R144" i="18"/>
  <c r="Y25" i="18"/>
  <c r="X25" i="18"/>
  <c r="Y31" i="18"/>
  <c r="X31" i="18"/>
  <c r="R25" i="18"/>
  <c r="Q25" i="18"/>
  <c r="G93" i="17"/>
  <c r="J94" i="17"/>
  <c r="I94" i="17"/>
  <c r="J33" i="16"/>
  <c r="I33" i="16"/>
  <c r="J30" i="18"/>
  <c r="I30" i="18"/>
  <c r="J42" i="18"/>
  <c r="I42" i="18"/>
  <c r="J53" i="18"/>
  <c r="I53" i="18"/>
  <c r="J69" i="18"/>
  <c r="I69" i="18"/>
  <c r="J137" i="18"/>
  <c r="I137" i="18"/>
  <c r="J125" i="18"/>
  <c r="I125" i="18"/>
  <c r="K81" i="16"/>
  <c r="J81" i="16"/>
  <c r="I81" i="16"/>
  <c r="K84" i="16"/>
  <c r="J84" i="16"/>
  <c r="I84" i="16"/>
  <c r="J74" i="17"/>
  <c r="I74" i="17"/>
  <c r="J109" i="16"/>
  <c r="I109" i="16"/>
  <c r="J137" i="17"/>
  <c r="I137" i="17"/>
  <c r="J86" i="17"/>
  <c r="I86" i="17"/>
  <c r="G161" i="17"/>
  <c r="I153" i="17"/>
  <c r="J153" i="17"/>
  <c r="K123" i="15"/>
  <c r="I123" i="15"/>
  <c r="M130" i="15"/>
  <c r="L130" i="15"/>
  <c r="J130" i="15"/>
  <c r="I130" i="15"/>
  <c r="K130" i="15"/>
  <c r="I107" i="15"/>
  <c r="L107" i="15"/>
  <c r="K107" i="15"/>
  <c r="J107" i="15"/>
  <c r="M107" i="15"/>
  <c r="L66" i="15"/>
  <c r="K66" i="15"/>
  <c r="J66" i="15"/>
  <c r="I66" i="15"/>
  <c r="M66" i="15"/>
  <c r="M113" i="15"/>
  <c r="L113" i="15"/>
  <c r="K113" i="15"/>
  <c r="J113" i="15"/>
  <c r="I113" i="15"/>
  <c r="M160" i="15"/>
  <c r="L160" i="15"/>
  <c r="K160" i="15"/>
  <c r="J160" i="15"/>
  <c r="I160" i="15"/>
  <c r="M100" i="15"/>
  <c r="L100" i="15"/>
  <c r="K100" i="15"/>
  <c r="J100" i="15"/>
  <c r="I100" i="15"/>
  <c r="I61" i="15"/>
  <c r="K61" i="15"/>
  <c r="M61" i="15"/>
  <c r="L61" i="15"/>
  <c r="J61" i="15"/>
  <c r="L10" i="15"/>
  <c r="J10" i="15"/>
  <c r="L123" i="15"/>
  <c r="J123" i="15"/>
  <c r="K56" i="15"/>
  <c r="I56" i="15"/>
  <c r="L38" i="12"/>
  <c r="K38" i="12"/>
  <c r="J38" i="12"/>
  <c r="I38" i="12"/>
  <c r="L16" i="12"/>
  <c r="K16" i="12"/>
  <c r="J16" i="12"/>
  <c r="I16" i="12"/>
  <c r="K50" i="13"/>
  <c r="J50" i="13"/>
  <c r="I50" i="13"/>
  <c r="H20" i="13"/>
  <c r="K12" i="13"/>
  <c r="I12" i="13"/>
  <c r="J12" i="13"/>
  <c r="T49" i="12"/>
  <c r="S49" i="12"/>
  <c r="V49" i="12"/>
  <c r="T15" i="12"/>
  <c r="S15" i="12"/>
  <c r="V15" i="12"/>
  <c r="K85" i="13"/>
  <c r="J85" i="13"/>
  <c r="I85" i="13"/>
  <c r="J43" i="13"/>
  <c r="K43" i="13"/>
  <c r="I43" i="13"/>
  <c r="K123" i="13"/>
  <c r="J123" i="13"/>
  <c r="I123" i="13"/>
  <c r="R33" i="6"/>
  <c r="Q33" i="6"/>
  <c r="H40" i="10"/>
  <c r="J40" i="10"/>
  <c r="G193" i="3"/>
  <c r="K23" i="6"/>
  <c r="J23" i="6"/>
  <c r="I23" i="6"/>
  <c r="K48" i="5"/>
  <c r="I48" i="5"/>
  <c r="R88" i="18"/>
  <c r="Q88" i="18"/>
  <c r="R156" i="18"/>
  <c r="Q156" i="18"/>
  <c r="R109" i="18"/>
  <c r="Q109" i="18"/>
  <c r="J82" i="17"/>
  <c r="I82" i="17"/>
  <c r="H63" i="17"/>
  <c r="J55" i="17"/>
  <c r="I55" i="17"/>
  <c r="J113" i="18"/>
  <c r="I113" i="18"/>
  <c r="I71" i="18"/>
  <c r="J74" i="18"/>
  <c r="I74" i="18"/>
  <c r="J98" i="18"/>
  <c r="I98" i="18"/>
  <c r="J158" i="18"/>
  <c r="I158" i="18"/>
  <c r="J111" i="18"/>
  <c r="I111" i="18"/>
  <c r="K102" i="16"/>
  <c r="J102" i="16"/>
  <c r="I102" i="16"/>
  <c r="K127" i="16"/>
  <c r="J127" i="16"/>
  <c r="I127" i="16"/>
  <c r="K72" i="16"/>
  <c r="J72" i="16"/>
  <c r="I72" i="16"/>
  <c r="K20" i="16"/>
  <c r="J20" i="16"/>
  <c r="I20" i="16"/>
  <c r="J60" i="17"/>
  <c r="I60" i="17"/>
  <c r="K146" i="16"/>
  <c r="J146" i="16"/>
  <c r="I146" i="16"/>
  <c r="G107" i="17"/>
  <c r="J108" i="17"/>
  <c r="I108" i="17"/>
  <c r="C161" i="16"/>
  <c r="C149" i="16"/>
  <c r="M60" i="15"/>
  <c r="L60" i="15"/>
  <c r="K60" i="15"/>
  <c r="J60" i="15"/>
  <c r="I60" i="15"/>
  <c r="M135" i="15"/>
  <c r="L135" i="15"/>
  <c r="K135" i="15"/>
  <c r="J135" i="15"/>
  <c r="I135" i="15"/>
  <c r="M43" i="15"/>
  <c r="K43" i="15"/>
  <c r="J43" i="15"/>
  <c r="I43" i="15"/>
  <c r="L43" i="15"/>
  <c r="M122" i="15"/>
  <c r="L122" i="15"/>
  <c r="K122" i="15"/>
  <c r="J122" i="15"/>
  <c r="I122" i="15"/>
  <c r="I83" i="15"/>
  <c r="K83" i="15"/>
  <c r="H91" i="15"/>
  <c r="L83" i="15"/>
  <c r="M83" i="15"/>
  <c r="J83" i="15"/>
  <c r="K24" i="15"/>
  <c r="I24" i="15"/>
  <c r="I85" i="15"/>
  <c r="K85" i="15"/>
  <c r="L9" i="15"/>
  <c r="J9" i="15"/>
  <c r="M44" i="15"/>
  <c r="L44" i="15"/>
  <c r="K44" i="15"/>
  <c r="J44" i="15"/>
  <c r="I44" i="15"/>
  <c r="I128" i="13"/>
  <c r="K128" i="13"/>
  <c r="J128" i="13"/>
  <c r="L37" i="12"/>
  <c r="K37" i="12"/>
  <c r="J37" i="12"/>
  <c r="I37" i="12"/>
  <c r="L15" i="12"/>
  <c r="K15" i="12"/>
  <c r="J15" i="12"/>
  <c r="I15" i="12"/>
  <c r="K33" i="13"/>
  <c r="I33" i="13"/>
  <c r="J33" i="13"/>
  <c r="T45" i="12"/>
  <c r="S45" i="12"/>
  <c r="V45" i="12"/>
  <c r="J102" i="13"/>
  <c r="I102" i="13"/>
  <c r="K102" i="13"/>
  <c r="K14" i="13"/>
  <c r="J14" i="13"/>
  <c r="I14" i="13"/>
  <c r="J65" i="13"/>
  <c r="I65" i="13"/>
  <c r="K65" i="13"/>
  <c r="K144" i="13"/>
  <c r="J144" i="13"/>
  <c r="I144" i="13"/>
  <c r="J20" i="2"/>
  <c r="K20" i="2"/>
  <c r="G115" i="3"/>
  <c r="K43" i="6"/>
  <c r="J43" i="6"/>
  <c r="I43" i="6"/>
  <c r="K46" i="6"/>
  <c r="J115" i="17"/>
  <c r="I115" i="17"/>
  <c r="J129" i="17"/>
  <c r="I129" i="17"/>
  <c r="M156" i="15"/>
  <c r="L156" i="15"/>
  <c r="K156" i="15"/>
  <c r="J156" i="15"/>
  <c r="I156" i="15"/>
  <c r="M65" i="15"/>
  <c r="L65" i="15"/>
  <c r="K65" i="15"/>
  <c r="J65" i="15"/>
  <c r="I65" i="15"/>
  <c r="M143" i="15"/>
  <c r="L143" i="15"/>
  <c r="K143" i="15"/>
  <c r="J143" i="15"/>
  <c r="I143" i="15"/>
  <c r="I104" i="15"/>
  <c r="K104" i="15"/>
  <c r="M104" i="15"/>
  <c r="L104" i="15"/>
  <c r="J104" i="15"/>
  <c r="L47" i="15"/>
  <c r="J47" i="15"/>
  <c r="V19" i="16"/>
  <c r="U19" i="16"/>
  <c r="X12" i="15"/>
  <c r="W12" i="15"/>
  <c r="J132" i="15"/>
  <c r="L132" i="15"/>
  <c r="L36" i="12"/>
  <c r="K36" i="12"/>
  <c r="J36" i="12"/>
  <c r="I36" i="12"/>
  <c r="V13" i="13"/>
  <c r="U13" i="13"/>
  <c r="T44" i="12"/>
  <c r="S44" i="12"/>
  <c r="V44" i="12"/>
  <c r="K72" i="13"/>
  <c r="J72" i="13"/>
  <c r="I72" i="13"/>
  <c r="J86" i="13"/>
  <c r="I86" i="13"/>
  <c r="K86" i="13"/>
  <c r="K89" i="13"/>
  <c r="J89" i="13"/>
  <c r="I89" i="13"/>
  <c r="Q13" i="6"/>
  <c r="S13" i="6"/>
  <c r="R13" i="6"/>
  <c r="K29" i="6"/>
  <c r="I29" i="6"/>
  <c r="J29" i="6"/>
  <c r="K30" i="6"/>
  <c r="K33" i="6"/>
  <c r="L38" i="2"/>
  <c r="K38" i="2"/>
  <c r="J38" i="2"/>
  <c r="L40" i="2"/>
  <c r="L39" i="2"/>
  <c r="L7" i="3"/>
  <c r="K7" i="3"/>
  <c r="J7" i="3"/>
  <c r="J33" i="17"/>
  <c r="I33" i="17"/>
  <c r="J24" i="18"/>
  <c r="I24" i="18"/>
  <c r="J57" i="18"/>
  <c r="I57" i="18"/>
  <c r="J128" i="18"/>
  <c r="I128" i="18"/>
  <c r="J108" i="18"/>
  <c r="I108" i="18"/>
  <c r="J123" i="18"/>
  <c r="I123" i="18"/>
  <c r="I140" i="18"/>
  <c r="J140" i="18"/>
  <c r="K145" i="16"/>
  <c r="J145" i="16"/>
  <c r="I145" i="16"/>
  <c r="J115" i="16"/>
  <c r="I115" i="16"/>
  <c r="C147" i="16"/>
  <c r="C135" i="16"/>
  <c r="I151" i="17"/>
  <c r="J151" i="17"/>
  <c r="J128" i="16"/>
  <c r="I128" i="16"/>
  <c r="M82" i="15"/>
  <c r="L82" i="15"/>
  <c r="K82" i="15"/>
  <c r="J82" i="15"/>
  <c r="I82" i="15"/>
  <c r="M103" i="15"/>
  <c r="L103" i="15"/>
  <c r="K103" i="15"/>
  <c r="J103" i="15"/>
  <c r="I103" i="15"/>
  <c r="M86" i="15"/>
  <c r="L86" i="15"/>
  <c r="K86" i="15"/>
  <c r="J86" i="15"/>
  <c r="I86" i="15"/>
  <c r="L69" i="15"/>
  <c r="K69" i="15"/>
  <c r="J69" i="15"/>
  <c r="I69" i="15"/>
  <c r="M69" i="15"/>
  <c r="H77" i="15"/>
  <c r="I126" i="15"/>
  <c r="K126" i="15"/>
  <c r="M126" i="15"/>
  <c r="L126" i="15"/>
  <c r="J126" i="15"/>
  <c r="M48" i="15"/>
  <c r="L48" i="15"/>
  <c r="K48" i="15"/>
  <c r="J48" i="15"/>
  <c r="I48" i="15"/>
  <c r="L109" i="15"/>
  <c r="J109" i="15"/>
  <c r="L35" i="12"/>
  <c r="K35" i="12"/>
  <c r="J35" i="12"/>
  <c r="I35" i="12"/>
  <c r="T43" i="12"/>
  <c r="S43" i="12"/>
  <c r="V43" i="12"/>
  <c r="K108" i="13"/>
  <c r="J108" i="13"/>
  <c r="I108" i="13"/>
  <c r="K111" i="13"/>
  <c r="J111" i="13"/>
  <c r="I111" i="13"/>
  <c r="H56" i="10"/>
  <c r="J56" i="10"/>
  <c r="J8" i="6"/>
  <c r="I8" i="6"/>
  <c r="K49" i="6"/>
  <c r="J49" i="6"/>
  <c r="I49" i="6"/>
  <c r="H133" i="15"/>
  <c r="M125" i="15"/>
  <c r="L125" i="15"/>
  <c r="K125" i="15"/>
  <c r="J125" i="15"/>
  <c r="I125" i="15"/>
  <c r="M108" i="15"/>
  <c r="L108" i="15"/>
  <c r="K108" i="15"/>
  <c r="J108" i="15"/>
  <c r="I108" i="15"/>
  <c r="L90" i="15"/>
  <c r="K90" i="15"/>
  <c r="J90" i="15"/>
  <c r="I90" i="15"/>
  <c r="M90" i="15"/>
  <c r="J30" i="15"/>
  <c r="K30" i="15"/>
  <c r="I30" i="15"/>
  <c r="M30" i="15"/>
  <c r="L30" i="15"/>
  <c r="I150" i="15"/>
  <c r="K150" i="15"/>
  <c r="Y11" i="15"/>
  <c r="X11" i="15"/>
  <c r="W11" i="15"/>
  <c r="L89" i="15"/>
  <c r="J89" i="15"/>
  <c r="K29" i="13"/>
  <c r="J29" i="13"/>
  <c r="I29" i="13"/>
  <c r="L34" i="12"/>
  <c r="K34" i="12"/>
  <c r="J34" i="12"/>
  <c r="I34" i="12"/>
  <c r="J13" i="12"/>
  <c r="I13" i="12"/>
  <c r="K10" i="13"/>
  <c r="J10" i="13"/>
  <c r="I10" i="13"/>
  <c r="T42" i="12"/>
  <c r="S42" i="12"/>
  <c r="V42" i="12"/>
  <c r="K131" i="13"/>
  <c r="J131" i="13"/>
  <c r="I131" i="13"/>
  <c r="K42" i="13"/>
  <c r="J42" i="13"/>
  <c r="I42" i="13"/>
  <c r="K129" i="13"/>
  <c r="J129" i="13"/>
  <c r="I129" i="13"/>
  <c r="K154" i="13"/>
  <c r="J154" i="13"/>
  <c r="I154" i="13"/>
  <c r="J25" i="5"/>
  <c r="L25" i="5"/>
  <c r="H41" i="10"/>
  <c r="J41" i="10"/>
  <c r="K28" i="6"/>
  <c r="J28" i="6"/>
  <c r="I28" i="6"/>
  <c r="L59" i="2"/>
  <c r="K59" i="2"/>
  <c r="J59" i="2"/>
  <c r="J31" i="18"/>
  <c r="I31" i="18"/>
  <c r="J80" i="18"/>
  <c r="I80" i="18"/>
  <c r="J60" i="18"/>
  <c r="I60" i="18"/>
  <c r="J135" i="18"/>
  <c r="I135" i="18"/>
  <c r="H134" i="18"/>
  <c r="J109" i="18"/>
  <c r="I109" i="18"/>
  <c r="J62" i="17"/>
  <c r="I62" i="17"/>
  <c r="J69" i="16"/>
  <c r="I69" i="16"/>
  <c r="K69" i="16"/>
  <c r="H77" i="16"/>
  <c r="W18" i="17"/>
  <c r="V18" i="17"/>
  <c r="U18" i="17"/>
  <c r="I96" i="16"/>
  <c r="K96" i="16"/>
  <c r="J96" i="16"/>
  <c r="K10" i="16"/>
  <c r="J10" i="16"/>
  <c r="H9" i="16"/>
  <c r="K55" i="16" s="1"/>
  <c r="I10" i="16"/>
  <c r="K30" i="16"/>
  <c r="J30" i="16"/>
  <c r="I30" i="16"/>
  <c r="J31" i="17"/>
  <c r="I31" i="17"/>
  <c r="Y19" i="15"/>
  <c r="X19" i="15"/>
  <c r="W19" i="15"/>
  <c r="M29" i="15"/>
  <c r="L29" i="15"/>
  <c r="K29" i="15"/>
  <c r="J29" i="15"/>
  <c r="I29" i="15"/>
  <c r="M146" i="15"/>
  <c r="L146" i="15"/>
  <c r="K146" i="15"/>
  <c r="J146" i="15"/>
  <c r="I146" i="15"/>
  <c r="M129" i="15"/>
  <c r="L129" i="15"/>
  <c r="K129" i="15"/>
  <c r="J129" i="15"/>
  <c r="I129" i="15"/>
  <c r="L112" i="15"/>
  <c r="K112" i="15"/>
  <c r="J112" i="15"/>
  <c r="I112" i="15"/>
  <c r="M112" i="15"/>
  <c r="J52" i="15"/>
  <c r="M52" i="15"/>
  <c r="L52" i="15"/>
  <c r="K52" i="15"/>
  <c r="I52" i="15"/>
  <c r="U10" i="16"/>
  <c r="W10" i="16"/>
  <c r="V10" i="16"/>
  <c r="T9" i="16"/>
  <c r="W20" i="16" s="1"/>
  <c r="I128" i="15"/>
  <c r="M128" i="15"/>
  <c r="L128" i="15"/>
  <c r="K128" i="15"/>
  <c r="J128" i="15"/>
  <c r="V17" i="16"/>
  <c r="U17" i="16"/>
  <c r="X10" i="15"/>
  <c r="W10" i="15"/>
  <c r="L33" i="12"/>
  <c r="K33" i="12"/>
  <c r="J33" i="12"/>
  <c r="I33" i="12"/>
  <c r="J11" i="12"/>
  <c r="I11" i="12"/>
  <c r="L11" i="12"/>
  <c r="K11" i="12"/>
  <c r="L13" i="12"/>
  <c r="L12" i="12"/>
  <c r="L14" i="12"/>
  <c r="I107" i="13"/>
  <c r="K107" i="13"/>
  <c r="J107" i="13"/>
  <c r="T40" i="12"/>
  <c r="S40" i="12"/>
  <c r="V40" i="12"/>
  <c r="K151" i="13"/>
  <c r="J151" i="13"/>
  <c r="I151" i="13"/>
  <c r="J17" i="13"/>
  <c r="K17" i="13"/>
  <c r="I17" i="13"/>
  <c r="F187" i="3"/>
  <c r="K40" i="3"/>
  <c r="J40" i="3"/>
  <c r="K13" i="6"/>
  <c r="J13" i="6"/>
  <c r="I13" i="6"/>
  <c r="T11" i="5"/>
  <c r="V11" i="5"/>
  <c r="J18" i="19"/>
  <c r="I18" i="19"/>
  <c r="H18" i="19"/>
  <c r="U65" i="19"/>
  <c r="Z65" i="19" s="1"/>
  <c r="Z66" i="19"/>
  <c r="R43" i="19"/>
  <c r="Q43" i="19"/>
  <c r="P43" i="19"/>
  <c r="R66" i="19"/>
  <c r="Q66" i="19"/>
  <c r="P66" i="19"/>
  <c r="O65" i="19"/>
  <c r="R151" i="19"/>
  <c r="Q151" i="19"/>
  <c r="P151" i="19"/>
  <c r="O91" i="19"/>
  <c r="P83" i="19"/>
  <c r="R83" i="19"/>
  <c r="Q83" i="19"/>
  <c r="Y75" i="18"/>
  <c r="X75" i="18"/>
  <c r="Y114" i="18"/>
  <c r="X114" i="18"/>
  <c r="W160" i="18"/>
  <c r="Y152" i="18"/>
  <c r="X152" i="18"/>
  <c r="Y127" i="18"/>
  <c r="X127" i="18"/>
  <c r="Y13" i="18"/>
  <c r="X13" i="18"/>
  <c r="E77" i="17"/>
  <c r="E65" i="17"/>
  <c r="E20" i="18"/>
  <c r="E8" i="18"/>
  <c r="D20" i="18"/>
  <c r="D8" i="18"/>
  <c r="R111" i="18"/>
  <c r="Q111" i="18"/>
  <c r="R44" i="18"/>
  <c r="Q44" i="18"/>
  <c r="Q96" i="18"/>
  <c r="P104" i="18"/>
  <c r="R96" i="18"/>
  <c r="R150" i="18"/>
  <c r="Q150" i="18"/>
  <c r="J142" i="17"/>
  <c r="I142" i="17"/>
  <c r="K58" i="17"/>
  <c r="J58" i="17"/>
  <c r="I58" i="17"/>
  <c r="G106" i="18"/>
  <c r="I107" i="18"/>
  <c r="J85" i="18"/>
  <c r="I85" i="18"/>
  <c r="J56" i="16"/>
  <c r="K56" i="16"/>
  <c r="I56" i="16"/>
  <c r="J94" i="18"/>
  <c r="I94" i="18"/>
  <c r="H120" i="18"/>
  <c r="J121" i="18"/>
  <c r="I121" i="18"/>
  <c r="H90" i="18"/>
  <c r="J82" i="18"/>
  <c r="I82" i="18"/>
  <c r="J41" i="18"/>
  <c r="I41" i="18"/>
  <c r="J130" i="18"/>
  <c r="I130" i="18"/>
  <c r="J90" i="16"/>
  <c r="I90" i="16"/>
  <c r="K90" i="16"/>
  <c r="K82" i="16"/>
  <c r="J82" i="16"/>
  <c r="I82" i="16"/>
  <c r="H49" i="15"/>
  <c r="M41" i="15"/>
  <c r="L41" i="15"/>
  <c r="K41" i="15"/>
  <c r="J41" i="15"/>
  <c r="I41" i="15"/>
  <c r="M72" i="15"/>
  <c r="L72" i="15"/>
  <c r="K72" i="15"/>
  <c r="J72" i="15"/>
  <c r="I72" i="15"/>
  <c r="M151" i="15"/>
  <c r="L151" i="15"/>
  <c r="K151" i="15"/>
  <c r="J151" i="15"/>
  <c r="I151" i="15"/>
  <c r="L155" i="15"/>
  <c r="K155" i="15"/>
  <c r="J155" i="15"/>
  <c r="I155" i="15"/>
  <c r="M155" i="15"/>
  <c r="J73" i="15"/>
  <c r="M73" i="15"/>
  <c r="L73" i="15"/>
  <c r="K73" i="15"/>
  <c r="I73" i="15"/>
  <c r="L26" i="15"/>
  <c r="J26" i="15"/>
  <c r="I26" i="15"/>
  <c r="M26" i="15"/>
  <c r="K26" i="15"/>
  <c r="L34" i="15"/>
  <c r="J34" i="15"/>
  <c r="W16" i="16"/>
  <c r="V16" i="16"/>
  <c r="U16" i="16"/>
  <c r="X9" i="15"/>
  <c r="W9" i="15"/>
  <c r="X16" i="15"/>
  <c r="W16" i="15"/>
  <c r="U16" i="13"/>
  <c r="V16" i="13"/>
  <c r="L32" i="12"/>
  <c r="K32" i="12"/>
  <c r="J32" i="12"/>
  <c r="I32" i="12"/>
  <c r="T39" i="12"/>
  <c r="S39" i="12"/>
  <c r="V39" i="12"/>
  <c r="V11" i="12"/>
  <c r="T11" i="12"/>
  <c r="S11" i="12"/>
  <c r="K74" i="13"/>
  <c r="I74" i="13"/>
  <c r="J74" i="13"/>
  <c r="J56" i="13"/>
  <c r="I56" i="13"/>
  <c r="K56" i="13"/>
  <c r="F192" i="3"/>
  <c r="L43" i="5"/>
  <c r="J43" i="5"/>
  <c r="I43" i="5"/>
  <c r="M43" i="5"/>
  <c r="K43" i="5"/>
  <c r="M44" i="5"/>
  <c r="M45" i="5"/>
  <c r="K30" i="3"/>
  <c r="J30" i="3"/>
  <c r="L30" i="3"/>
  <c r="K20" i="6"/>
  <c r="J20" i="6"/>
  <c r="I20" i="6"/>
  <c r="I189" i="3"/>
  <c r="J178" i="3"/>
  <c r="L178" i="3"/>
  <c r="K178" i="3"/>
  <c r="R56" i="18"/>
  <c r="Q56" i="18"/>
  <c r="R66" i="18"/>
  <c r="Q66" i="18"/>
  <c r="R39" i="18"/>
  <c r="Q39" i="18"/>
  <c r="R114" i="18"/>
  <c r="Q114" i="18"/>
  <c r="I156" i="17"/>
  <c r="J156" i="17"/>
  <c r="I53" i="16"/>
  <c r="K53" i="16"/>
  <c r="J53" i="16"/>
  <c r="J28" i="18"/>
  <c r="I28" i="18"/>
  <c r="J17" i="18"/>
  <c r="I17" i="18"/>
  <c r="H148" i="18"/>
  <c r="J149" i="18"/>
  <c r="I149" i="18"/>
  <c r="J114" i="18"/>
  <c r="I114" i="18"/>
  <c r="J84" i="18"/>
  <c r="I84" i="18"/>
  <c r="H160" i="18"/>
  <c r="J152" i="18"/>
  <c r="I152" i="18"/>
  <c r="J112" i="16"/>
  <c r="I112" i="16"/>
  <c r="K112" i="16"/>
  <c r="H119" i="16"/>
  <c r="W17" i="17"/>
  <c r="V17" i="17"/>
  <c r="U17" i="17"/>
  <c r="E147" i="16"/>
  <c r="E135" i="16"/>
  <c r="K137" i="16"/>
  <c r="J137" i="16"/>
  <c r="I137" i="16"/>
  <c r="K68" i="16"/>
  <c r="J68" i="16"/>
  <c r="I68" i="16"/>
  <c r="K132" i="16"/>
  <c r="J132" i="16"/>
  <c r="I132" i="16"/>
  <c r="K34" i="15"/>
  <c r="I34" i="15"/>
  <c r="Y14" i="15"/>
  <c r="X14" i="15"/>
  <c r="W14" i="15"/>
  <c r="K17" i="15"/>
  <c r="I17" i="15"/>
  <c r="M94" i="15"/>
  <c r="L94" i="15"/>
  <c r="K94" i="15"/>
  <c r="J94" i="15"/>
  <c r="I94" i="15"/>
  <c r="M33" i="15"/>
  <c r="L33" i="15"/>
  <c r="J33" i="15"/>
  <c r="I33" i="15"/>
  <c r="K33" i="15"/>
  <c r="K38" i="15"/>
  <c r="J38" i="15"/>
  <c r="I38" i="15"/>
  <c r="M38" i="15"/>
  <c r="L38" i="15"/>
  <c r="J95" i="15"/>
  <c r="M95" i="15"/>
  <c r="L95" i="15"/>
  <c r="K95" i="15"/>
  <c r="I95" i="15"/>
  <c r="L56" i="15"/>
  <c r="J56" i="15"/>
  <c r="W15" i="16"/>
  <c r="V15" i="16"/>
  <c r="U15" i="16"/>
  <c r="X17" i="15"/>
  <c r="W17" i="15"/>
  <c r="L31" i="12"/>
  <c r="K31" i="12"/>
  <c r="J31" i="12"/>
  <c r="I31" i="12"/>
  <c r="H132" i="13"/>
  <c r="J124" i="13"/>
  <c r="I124" i="13"/>
  <c r="K124" i="13"/>
  <c r="T35" i="12"/>
  <c r="S35" i="12"/>
  <c r="V35" i="12"/>
  <c r="K30" i="13"/>
  <c r="J30" i="13"/>
  <c r="I30" i="13"/>
  <c r="K41" i="13"/>
  <c r="J41" i="13"/>
  <c r="I41" i="13"/>
  <c r="H48" i="13"/>
  <c r="J78" i="13"/>
  <c r="I78" i="13"/>
  <c r="K78" i="13"/>
  <c r="E120" i="3"/>
  <c r="J14" i="12"/>
  <c r="I14" i="12"/>
  <c r="J24" i="13"/>
  <c r="K24" i="13"/>
  <c r="I24" i="13"/>
  <c r="V14" i="13"/>
  <c r="U14" i="13"/>
  <c r="T47" i="12"/>
  <c r="S47" i="12"/>
  <c r="V47" i="12"/>
  <c r="T27" i="12"/>
  <c r="S27" i="12"/>
  <c r="V27" i="12"/>
  <c r="I31" i="13"/>
  <c r="K31" i="13"/>
  <c r="J31" i="13"/>
  <c r="K155" i="13"/>
  <c r="I155" i="13"/>
  <c r="J155" i="13"/>
  <c r="K117" i="13"/>
  <c r="J117" i="13"/>
  <c r="I117" i="13"/>
  <c r="K135" i="13"/>
  <c r="J135" i="13"/>
  <c r="I135" i="13"/>
  <c r="J142" i="13"/>
  <c r="I142" i="13"/>
  <c r="K142" i="13"/>
  <c r="S41" i="6"/>
  <c r="R41" i="6"/>
  <c r="Q41" i="6"/>
  <c r="H58" i="10"/>
  <c r="J58" i="10"/>
  <c r="K63" i="3"/>
  <c r="J63" i="3"/>
  <c r="L63" i="3"/>
  <c r="I21" i="5"/>
  <c r="L21" i="5"/>
  <c r="K21" i="5"/>
  <c r="J21" i="5"/>
  <c r="M21" i="5"/>
  <c r="K10" i="3"/>
  <c r="J10" i="3"/>
  <c r="L10" i="3"/>
  <c r="L155" i="3"/>
  <c r="K155" i="3"/>
  <c r="J155" i="3"/>
  <c r="K42" i="6"/>
  <c r="J42" i="6"/>
  <c r="I42" i="6"/>
  <c r="K18" i="6"/>
  <c r="J18" i="6"/>
  <c r="I18" i="6"/>
  <c r="K57" i="3"/>
  <c r="J57" i="3"/>
  <c r="J156" i="3"/>
  <c r="L156" i="3"/>
  <c r="K156" i="3"/>
  <c r="K19" i="2"/>
  <c r="J19" i="2"/>
  <c r="L27" i="3"/>
  <c r="K27" i="3"/>
  <c r="J27" i="3"/>
  <c r="L72" i="3"/>
  <c r="K72" i="3"/>
  <c r="J72" i="3"/>
  <c r="H121" i="3"/>
  <c r="K88" i="3"/>
  <c r="J88" i="3"/>
  <c r="W42" i="5"/>
  <c r="V42" i="5"/>
  <c r="S42" i="5"/>
  <c r="U42" i="5"/>
  <c r="T42" i="5"/>
  <c r="W32" i="5"/>
  <c r="V32" i="5"/>
  <c r="U32" i="5"/>
  <c r="T32" i="5"/>
  <c r="S32" i="5"/>
  <c r="F69" i="2"/>
  <c r="H189" i="3"/>
  <c r="K23" i="3"/>
  <c r="L23" i="3"/>
  <c r="J23" i="3"/>
  <c r="T46" i="12"/>
  <c r="S46" i="12"/>
  <c r="V46" i="12"/>
  <c r="T26" i="12"/>
  <c r="S26" i="12"/>
  <c r="V26" i="12"/>
  <c r="V10" i="12"/>
  <c r="T10" i="12"/>
  <c r="S10" i="12"/>
  <c r="K36" i="13"/>
  <c r="J36" i="13"/>
  <c r="I36" i="13"/>
  <c r="K139" i="13"/>
  <c r="J139" i="13"/>
  <c r="I139" i="13"/>
  <c r="K156" i="13"/>
  <c r="J156" i="13"/>
  <c r="I156" i="13"/>
  <c r="I23" i="13"/>
  <c r="K23" i="13"/>
  <c r="J23" i="13"/>
  <c r="J34" i="6"/>
  <c r="I34" i="6"/>
  <c r="H62" i="10"/>
  <c r="J62" i="10"/>
  <c r="V39" i="5"/>
  <c r="U39" i="5"/>
  <c r="S39" i="5"/>
  <c r="W39" i="5"/>
  <c r="T39" i="5"/>
  <c r="W41" i="5"/>
  <c r="I41" i="5"/>
  <c r="M41" i="5"/>
  <c r="L41" i="5"/>
  <c r="K41" i="5"/>
  <c r="J41" i="5"/>
  <c r="J35" i="6"/>
  <c r="I35" i="6"/>
  <c r="K35" i="6"/>
  <c r="K38" i="6"/>
  <c r="J38" i="6"/>
  <c r="I38" i="6"/>
  <c r="L65" i="3"/>
  <c r="K65" i="3"/>
  <c r="J65" i="3"/>
  <c r="J161" i="3"/>
  <c r="L161" i="3"/>
  <c r="K161" i="3"/>
  <c r="L159" i="3"/>
  <c r="K159" i="3"/>
  <c r="J159" i="3"/>
  <c r="L19" i="3"/>
  <c r="K19" i="3"/>
  <c r="J19" i="3"/>
  <c r="L214" i="3"/>
  <c r="K214" i="3"/>
  <c r="J214" i="3"/>
  <c r="H69" i="2"/>
  <c r="W43" i="5"/>
  <c r="V43" i="5"/>
  <c r="U43" i="5"/>
  <c r="T43" i="5"/>
  <c r="S43" i="5"/>
  <c r="W52" i="5"/>
  <c r="U52" i="5"/>
  <c r="V52" i="5"/>
  <c r="T52" i="5"/>
  <c r="S52" i="5"/>
  <c r="W24" i="5"/>
  <c r="V24" i="5"/>
  <c r="U24" i="5"/>
  <c r="T24" i="5"/>
  <c r="S24" i="5"/>
  <c r="H194" i="3"/>
  <c r="J166" i="3"/>
  <c r="L166" i="3"/>
  <c r="K166" i="3"/>
  <c r="J16" i="2"/>
  <c r="K16" i="2"/>
  <c r="G122" i="3"/>
  <c r="L22" i="3"/>
  <c r="K22" i="3"/>
  <c r="J22" i="3"/>
  <c r="L67" i="3"/>
  <c r="K67" i="3"/>
  <c r="J67" i="3"/>
  <c r="K44" i="3"/>
  <c r="J44" i="3"/>
  <c r="J18" i="3"/>
  <c r="L18" i="3"/>
  <c r="K18" i="3"/>
  <c r="K124" i="3"/>
  <c r="J124" i="3"/>
  <c r="I66" i="13"/>
  <c r="K66" i="13"/>
  <c r="J66" i="13"/>
  <c r="R34" i="6"/>
  <c r="Q34" i="6"/>
  <c r="H53" i="10"/>
  <c r="J53" i="10"/>
  <c r="E195" i="3"/>
  <c r="J24" i="5"/>
  <c r="I24" i="5"/>
  <c r="M24" i="5"/>
  <c r="L24" i="5"/>
  <c r="K24" i="5"/>
  <c r="M42" i="5"/>
  <c r="L42" i="5"/>
  <c r="K42" i="5"/>
  <c r="J42" i="5"/>
  <c r="I42" i="5"/>
  <c r="K60" i="3"/>
  <c r="J60" i="3"/>
  <c r="K67" i="2"/>
  <c r="J67" i="2"/>
  <c r="K48" i="6"/>
  <c r="I48" i="6"/>
  <c r="J48" i="6"/>
  <c r="J51" i="6"/>
  <c r="I51" i="6"/>
  <c r="K51" i="6"/>
  <c r="J171" i="3"/>
  <c r="L171" i="3"/>
  <c r="K171" i="3"/>
  <c r="I46" i="5"/>
  <c r="M46" i="5"/>
  <c r="L46" i="5"/>
  <c r="K46" i="5"/>
  <c r="J46" i="5"/>
  <c r="G117" i="3"/>
  <c r="T41" i="5"/>
  <c r="V41" i="5"/>
  <c r="L14" i="3"/>
  <c r="K14" i="3"/>
  <c r="J14" i="3"/>
  <c r="K144" i="3"/>
  <c r="J144" i="3"/>
  <c r="W7" i="5"/>
  <c r="U7" i="5"/>
  <c r="T7" i="5"/>
  <c r="S7" i="5"/>
  <c r="V7" i="5"/>
  <c r="W11" i="5"/>
  <c r="W14" i="5"/>
  <c r="V14" i="5"/>
  <c r="U14" i="5"/>
  <c r="T14" i="5"/>
  <c r="S14" i="5"/>
  <c r="S33" i="5"/>
  <c r="U33" i="5"/>
  <c r="K61" i="3"/>
  <c r="J61" i="3"/>
  <c r="S41" i="5"/>
  <c r="U41" i="5"/>
  <c r="K129" i="3"/>
  <c r="J129" i="3"/>
  <c r="V7" i="12"/>
  <c r="T7" i="12"/>
  <c r="S7" i="12"/>
  <c r="K100" i="13"/>
  <c r="J100" i="13"/>
  <c r="I100" i="13"/>
  <c r="K106" i="13"/>
  <c r="J106" i="13"/>
  <c r="I106" i="13"/>
  <c r="K58" i="13"/>
  <c r="J58" i="13"/>
  <c r="I58" i="13"/>
  <c r="I87" i="13"/>
  <c r="K87" i="13"/>
  <c r="J87" i="13"/>
  <c r="H35" i="10"/>
  <c r="J35" i="10"/>
  <c r="H55" i="10"/>
  <c r="J55" i="10"/>
  <c r="F190" i="3"/>
  <c r="M33" i="5"/>
  <c r="L33" i="5"/>
  <c r="K33" i="5"/>
  <c r="I33" i="5"/>
  <c r="J33" i="5"/>
  <c r="E68" i="2"/>
  <c r="K41" i="6"/>
  <c r="J41" i="6"/>
  <c r="I41" i="6"/>
  <c r="I24" i="6"/>
  <c r="K24" i="6"/>
  <c r="J24" i="6"/>
  <c r="L157" i="3"/>
  <c r="K157" i="3"/>
  <c r="J157" i="3"/>
  <c r="J176" i="3"/>
  <c r="I187" i="3"/>
  <c r="K176" i="3"/>
  <c r="L176" i="3"/>
  <c r="L17" i="3"/>
  <c r="K17" i="3"/>
  <c r="J17" i="3"/>
  <c r="W23" i="5"/>
  <c r="V23" i="5"/>
  <c r="U23" i="5"/>
  <c r="T23" i="5"/>
  <c r="S23" i="5"/>
  <c r="L62" i="3"/>
  <c r="K62" i="3"/>
  <c r="J62" i="3"/>
  <c r="L66" i="3"/>
  <c r="L71" i="3"/>
  <c r="L64" i="3"/>
  <c r="L69" i="3"/>
  <c r="L68" i="3"/>
  <c r="U40" i="5"/>
  <c r="T40" i="5"/>
  <c r="W40" i="5"/>
  <c r="V40" i="5"/>
  <c r="S40" i="5"/>
  <c r="K59" i="3"/>
  <c r="J59" i="3"/>
  <c r="G43" i="2"/>
  <c r="W26" i="5"/>
  <c r="U26" i="5"/>
  <c r="T26" i="5"/>
  <c r="S26" i="5"/>
  <c r="V26" i="5"/>
  <c r="G191" i="3"/>
  <c r="U38" i="5"/>
  <c r="S38" i="5"/>
  <c r="K69" i="3"/>
  <c r="J69" i="3"/>
  <c r="L36" i="3"/>
  <c r="K36" i="3"/>
  <c r="J36" i="3"/>
  <c r="S36" i="5"/>
  <c r="U36" i="5"/>
  <c r="W36" i="5"/>
  <c r="V36" i="5"/>
  <c r="T36" i="5"/>
  <c r="W38" i="5"/>
  <c r="K13" i="3"/>
  <c r="J13" i="3"/>
  <c r="L13" i="3"/>
  <c r="K122" i="13"/>
  <c r="J122" i="13"/>
  <c r="I122" i="13"/>
  <c r="K127" i="13"/>
  <c r="J127" i="13"/>
  <c r="I127" i="13"/>
  <c r="K80" i="13"/>
  <c r="J80" i="13"/>
  <c r="I80" i="13"/>
  <c r="I109" i="13"/>
  <c r="K109" i="13"/>
  <c r="J109" i="13"/>
  <c r="D55" i="11"/>
  <c r="D54" i="11"/>
  <c r="Q20" i="6"/>
  <c r="S20" i="6"/>
  <c r="R20" i="6"/>
  <c r="D33" i="11"/>
  <c r="D32" i="11"/>
  <c r="H57" i="10"/>
  <c r="J57" i="10"/>
  <c r="L213" i="3"/>
  <c r="J213" i="3"/>
  <c r="K213" i="3"/>
  <c r="F195" i="3"/>
  <c r="U19" i="5"/>
  <c r="T19" i="5"/>
  <c r="S19" i="5"/>
  <c r="W19" i="5"/>
  <c r="V19" i="5"/>
  <c r="E196" i="3"/>
  <c r="K62" i="2"/>
  <c r="J62" i="2"/>
  <c r="L62" i="2"/>
  <c r="I27" i="6"/>
  <c r="K27" i="6"/>
  <c r="J27" i="6"/>
  <c r="I44" i="6"/>
  <c r="K44" i="6"/>
  <c r="J44" i="6"/>
  <c r="G189" i="3"/>
  <c r="K54" i="3"/>
  <c r="J54" i="3"/>
  <c r="J181" i="3"/>
  <c r="I192" i="3"/>
  <c r="L181" i="3"/>
  <c r="K181" i="3"/>
  <c r="K45" i="3"/>
  <c r="J45" i="3"/>
  <c r="T20" i="5"/>
  <c r="W20" i="5"/>
  <c r="V20" i="5"/>
  <c r="U20" i="5"/>
  <c r="S20" i="5"/>
  <c r="L9" i="3"/>
  <c r="K9" i="3"/>
  <c r="J9" i="3"/>
  <c r="V45" i="5"/>
  <c r="U45" i="5"/>
  <c r="T45" i="5"/>
  <c r="S45" i="5"/>
  <c r="W45" i="5"/>
  <c r="W46" i="5"/>
  <c r="U46" i="5"/>
  <c r="T46" i="5"/>
  <c r="S46" i="5"/>
  <c r="V46" i="5"/>
  <c r="K64" i="3"/>
  <c r="J64" i="3"/>
  <c r="K31" i="3"/>
  <c r="L31" i="3"/>
  <c r="J31" i="3"/>
  <c r="K130" i="3"/>
  <c r="J130" i="3"/>
  <c r="L45" i="12"/>
  <c r="K45" i="12"/>
  <c r="J45" i="12"/>
  <c r="I45" i="12"/>
  <c r="L25" i="12"/>
  <c r="K25" i="12"/>
  <c r="J25" i="12"/>
  <c r="I25" i="12"/>
  <c r="T41" i="12"/>
  <c r="S41" i="12"/>
  <c r="V41" i="12"/>
  <c r="T21" i="12"/>
  <c r="S21" i="12"/>
  <c r="V21" i="12"/>
  <c r="V13" i="12"/>
  <c r="T13" i="12"/>
  <c r="S13" i="12"/>
  <c r="K51" i="13"/>
  <c r="J51" i="13"/>
  <c r="I51" i="13"/>
  <c r="K143" i="13"/>
  <c r="J143" i="13"/>
  <c r="I143" i="13"/>
  <c r="K149" i="13"/>
  <c r="J149" i="13"/>
  <c r="I149" i="13"/>
  <c r="K101" i="13"/>
  <c r="J101" i="13"/>
  <c r="I101" i="13"/>
  <c r="I130" i="13"/>
  <c r="K130" i="13"/>
  <c r="J130" i="13"/>
  <c r="S21" i="6"/>
  <c r="R21" i="6"/>
  <c r="Q21" i="6"/>
  <c r="L40" i="5"/>
  <c r="J40" i="5"/>
  <c r="J153" i="13"/>
  <c r="I153" i="13"/>
  <c r="H59" i="10"/>
  <c r="J59" i="10"/>
  <c r="J137" i="3"/>
  <c r="L137" i="3"/>
  <c r="K137" i="3"/>
  <c r="H120" i="3"/>
  <c r="F68" i="2"/>
  <c r="E193" i="3"/>
  <c r="I47" i="6"/>
  <c r="K47" i="6"/>
  <c r="J47" i="6"/>
  <c r="K10" i="6"/>
  <c r="J10" i="6"/>
  <c r="I10" i="6"/>
  <c r="F120" i="3"/>
  <c r="G186" i="3"/>
  <c r="J142" i="3"/>
  <c r="K142" i="3"/>
  <c r="L12" i="3"/>
  <c r="K12" i="3"/>
  <c r="J12" i="3"/>
  <c r="L24" i="2"/>
  <c r="K24" i="2"/>
  <c r="J24" i="2"/>
  <c r="W27" i="5"/>
  <c r="V27" i="5"/>
  <c r="T27" i="5"/>
  <c r="S27" i="5"/>
  <c r="U27" i="5"/>
  <c r="K26" i="3"/>
  <c r="L26" i="3"/>
  <c r="J26" i="3"/>
  <c r="J8" i="3"/>
  <c r="K8" i="3"/>
  <c r="L8" i="3"/>
  <c r="J45" i="2"/>
  <c r="K45" i="2"/>
  <c r="J206" i="3"/>
  <c r="K206" i="3"/>
  <c r="L74" i="2"/>
  <c r="K74" i="2"/>
  <c r="J74" i="2"/>
  <c r="T35" i="5"/>
  <c r="W35" i="5"/>
  <c r="V35" i="5"/>
  <c r="U35" i="5"/>
  <c r="S35" i="5"/>
  <c r="W47" i="5"/>
  <c r="V47" i="5"/>
  <c r="T47" i="5"/>
  <c r="S47" i="5"/>
  <c r="U47" i="5"/>
  <c r="K21" i="3"/>
  <c r="L21" i="3"/>
  <c r="J21" i="3"/>
  <c r="J73" i="2"/>
  <c r="K73" i="2"/>
  <c r="L73" i="2"/>
  <c r="K134" i="3"/>
  <c r="J134" i="3"/>
  <c r="K127" i="3"/>
  <c r="J127" i="3"/>
  <c r="H195" i="3"/>
  <c r="K184" i="3"/>
  <c r="J184" i="3"/>
  <c r="L212" i="3"/>
  <c r="K212" i="3"/>
  <c r="J212" i="3"/>
  <c r="L215" i="3"/>
  <c r="K215" i="3"/>
  <c r="J215" i="3"/>
  <c r="L66" i="2"/>
  <c r="I69" i="2"/>
  <c r="K66" i="2"/>
  <c r="J66" i="2"/>
  <c r="T30" i="5"/>
  <c r="S30" i="5"/>
  <c r="W30" i="5"/>
  <c r="V30" i="5"/>
  <c r="U30" i="5"/>
  <c r="K16" i="3"/>
  <c r="L16" i="3"/>
  <c r="J16" i="3"/>
  <c r="K41" i="3"/>
  <c r="J41" i="3"/>
  <c r="J65" i="2"/>
  <c r="K65" i="2"/>
  <c r="I68" i="2"/>
  <c r="L65" i="2"/>
  <c r="L42" i="12"/>
  <c r="K42" i="12"/>
  <c r="J42" i="12"/>
  <c r="I42" i="12"/>
  <c r="L22" i="12"/>
  <c r="K22" i="12"/>
  <c r="J22" i="12"/>
  <c r="I22" i="12"/>
  <c r="I15" i="13"/>
  <c r="K15" i="13"/>
  <c r="J15" i="13"/>
  <c r="J145" i="13"/>
  <c r="I145" i="13"/>
  <c r="K145" i="13"/>
  <c r="J36" i="10"/>
  <c r="L36" i="10"/>
  <c r="K10" i="12"/>
  <c r="I10" i="12"/>
  <c r="L10" i="12"/>
  <c r="J10" i="12"/>
  <c r="V15" i="13"/>
  <c r="U15" i="13"/>
  <c r="T38" i="12"/>
  <c r="S38" i="12"/>
  <c r="V38" i="12"/>
  <c r="T18" i="12"/>
  <c r="S18" i="12"/>
  <c r="V18" i="12"/>
  <c r="K19" i="13"/>
  <c r="J19" i="13"/>
  <c r="I19" i="13"/>
  <c r="K71" i="13"/>
  <c r="J71" i="13"/>
  <c r="I71" i="13"/>
  <c r="K157" i="13"/>
  <c r="J157" i="13"/>
  <c r="I157" i="13"/>
  <c r="K120" i="13"/>
  <c r="J120" i="13"/>
  <c r="I120" i="13"/>
  <c r="K137" i="13"/>
  <c r="J137" i="13"/>
  <c r="I137" i="13"/>
  <c r="K25" i="13"/>
  <c r="J25" i="13"/>
  <c r="I25" i="13"/>
  <c r="J32" i="13"/>
  <c r="I32" i="13"/>
  <c r="K32" i="13"/>
  <c r="Q26" i="6"/>
  <c r="R26" i="6"/>
  <c r="S14" i="6"/>
  <c r="Q14" i="6"/>
  <c r="R14" i="6"/>
  <c r="S48" i="6"/>
  <c r="R48" i="6"/>
  <c r="Q48" i="6"/>
  <c r="S51" i="6"/>
  <c r="S49" i="6"/>
  <c r="S50" i="6"/>
  <c r="S52" i="6"/>
  <c r="J38" i="13"/>
  <c r="I38" i="13"/>
  <c r="J8" i="13"/>
  <c r="I8" i="13"/>
  <c r="G190" i="3"/>
  <c r="L104" i="3"/>
  <c r="I115" i="3"/>
  <c r="K104" i="3"/>
  <c r="J104" i="3"/>
  <c r="K169" i="3"/>
  <c r="J169" i="3"/>
  <c r="L169" i="3"/>
  <c r="J36" i="2"/>
  <c r="K36" i="2"/>
  <c r="K40" i="6"/>
  <c r="J40" i="6"/>
  <c r="I40" i="6"/>
  <c r="K101" i="3"/>
  <c r="J101" i="3"/>
  <c r="L28" i="5"/>
  <c r="M28" i="5"/>
  <c r="K28" i="5"/>
  <c r="J28" i="5"/>
  <c r="I28" i="5"/>
  <c r="E192" i="3"/>
  <c r="G195" i="3"/>
  <c r="K42" i="3"/>
  <c r="J42" i="3"/>
  <c r="W17" i="5"/>
  <c r="V17" i="5"/>
  <c r="U17" i="5"/>
  <c r="T17" i="5"/>
  <c r="S17" i="5"/>
  <c r="W18" i="5"/>
  <c r="K56" i="3"/>
  <c r="J56" i="3"/>
  <c r="K53" i="3"/>
  <c r="J53" i="3"/>
  <c r="V9" i="5"/>
  <c r="U9" i="5"/>
  <c r="S9" i="5"/>
  <c r="W9" i="5"/>
  <c r="T9" i="5"/>
  <c r="V38" i="5"/>
  <c r="T38" i="5"/>
  <c r="K50" i="3"/>
  <c r="J50" i="3"/>
  <c r="K11" i="3"/>
  <c r="L11" i="3"/>
  <c r="J11" i="3"/>
  <c r="H56" i="12"/>
  <c r="K9" i="12"/>
  <c r="I9" i="12"/>
  <c r="L9" i="12"/>
  <c r="J9" i="12"/>
  <c r="T57" i="12"/>
  <c r="S57" i="12"/>
  <c r="V57" i="12"/>
  <c r="T37" i="12"/>
  <c r="S37" i="12"/>
  <c r="V37" i="12"/>
  <c r="T17" i="12"/>
  <c r="S17" i="12"/>
  <c r="V17" i="12"/>
  <c r="K52" i="13"/>
  <c r="J52" i="13"/>
  <c r="I52" i="13"/>
  <c r="J45" i="13"/>
  <c r="K45" i="13"/>
  <c r="I45" i="13"/>
  <c r="K141" i="13"/>
  <c r="J141" i="13"/>
  <c r="I141" i="13"/>
  <c r="K158" i="13"/>
  <c r="J158" i="13"/>
  <c r="I158" i="13"/>
  <c r="K46" i="13"/>
  <c r="J46" i="13"/>
  <c r="I46" i="13"/>
  <c r="H62" i="13"/>
  <c r="K54" i="13"/>
  <c r="I54" i="13"/>
  <c r="J54" i="13"/>
  <c r="H31" i="10"/>
  <c r="J31" i="10"/>
  <c r="G48" i="13"/>
  <c r="J40" i="13"/>
  <c r="I40" i="13"/>
  <c r="K50" i="5"/>
  <c r="I50" i="5"/>
  <c r="E113" i="3"/>
  <c r="G68" i="2"/>
  <c r="J7" i="2"/>
  <c r="L7" i="2"/>
  <c r="K7" i="2"/>
  <c r="L8" i="2"/>
  <c r="M47" i="5"/>
  <c r="L47" i="5"/>
  <c r="K47" i="5"/>
  <c r="J47" i="5"/>
  <c r="I47" i="5"/>
  <c r="K35" i="3"/>
  <c r="J35" i="3"/>
  <c r="L35" i="3"/>
  <c r="K50" i="6"/>
  <c r="J50" i="6"/>
  <c r="I50" i="6"/>
  <c r="W44" i="5"/>
  <c r="V44" i="5"/>
  <c r="U44" i="5"/>
  <c r="T44" i="5"/>
  <c r="S44" i="5"/>
  <c r="I20" i="5"/>
  <c r="K20" i="5"/>
  <c r="L154" i="3"/>
  <c r="K154" i="3"/>
  <c r="J154" i="3"/>
  <c r="K96" i="3"/>
  <c r="J96" i="3"/>
  <c r="J168" i="3"/>
  <c r="L168" i="3"/>
  <c r="K168" i="3"/>
  <c r="K61" i="2"/>
  <c r="L61" i="2"/>
  <c r="J61" i="2"/>
  <c r="V28" i="5"/>
  <c r="U28" i="5"/>
  <c r="S28" i="5"/>
  <c r="W28" i="5"/>
  <c r="T28" i="5"/>
  <c r="J47" i="3"/>
  <c r="K47" i="3"/>
  <c r="W21" i="5"/>
  <c r="S21" i="5"/>
  <c r="V21" i="5"/>
  <c r="U21" i="5"/>
  <c r="T21" i="5"/>
  <c r="K63" i="2"/>
  <c r="L63" i="2"/>
  <c r="J63" i="2"/>
  <c r="K217" i="3"/>
  <c r="J217" i="3"/>
  <c r="L217" i="3"/>
  <c r="J55" i="3"/>
  <c r="K55" i="3"/>
  <c r="J60" i="2"/>
  <c r="K60" i="2"/>
  <c r="L60" i="2"/>
  <c r="V25" i="5"/>
  <c r="U25" i="5"/>
  <c r="T25" i="5"/>
  <c r="S25" i="5"/>
  <c r="W25" i="5"/>
  <c r="K11" i="13"/>
  <c r="J11" i="13"/>
  <c r="I11" i="13"/>
  <c r="T56" i="12"/>
  <c r="S56" i="12"/>
  <c r="V56" i="12"/>
  <c r="T36" i="12"/>
  <c r="S36" i="12"/>
  <c r="V36" i="12"/>
  <c r="T16" i="12"/>
  <c r="S16" i="12"/>
  <c r="V16" i="12"/>
  <c r="K95" i="13"/>
  <c r="J95" i="13"/>
  <c r="I95" i="13"/>
  <c r="J22" i="13"/>
  <c r="K22" i="13"/>
  <c r="I22" i="13"/>
  <c r="K39" i="13"/>
  <c r="J39" i="13"/>
  <c r="I39" i="13"/>
  <c r="K68" i="13"/>
  <c r="J68" i="13"/>
  <c r="I68" i="13"/>
  <c r="H76" i="13"/>
  <c r="K75" i="13"/>
  <c r="J75" i="13"/>
  <c r="I75" i="13"/>
  <c r="L45" i="5"/>
  <c r="J45" i="5"/>
  <c r="J33" i="6"/>
  <c r="I33" i="6"/>
  <c r="H37" i="10"/>
  <c r="J37" i="10"/>
  <c r="J81" i="13"/>
  <c r="I81" i="13"/>
  <c r="L99" i="3"/>
  <c r="K99" i="3"/>
  <c r="J99" i="3"/>
  <c r="W8" i="5"/>
  <c r="V8" i="5"/>
  <c r="T8" i="5"/>
  <c r="S8" i="5"/>
  <c r="U8" i="5"/>
  <c r="M32" i="5"/>
  <c r="L32" i="5"/>
  <c r="K32" i="5"/>
  <c r="J32" i="5"/>
  <c r="I32" i="5"/>
  <c r="K16" i="6"/>
  <c r="J16" i="6"/>
  <c r="I16" i="6"/>
  <c r="K12" i="6"/>
  <c r="J12" i="6"/>
  <c r="I12" i="6"/>
  <c r="K40" i="5"/>
  <c r="I40" i="5"/>
  <c r="J145" i="3"/>
  <c r="K145" i="3"/>
  <c r="K91" i="3"/>
  <c r="J91" i="3"/>
  <c r="L64" i="2"/>
  <c r="K64" i="2"/>
  <c r="J64" i="2"/>
  <c r="L165" i="3"/>
  <c r="K165" i="3"/>
  <c r="J165" i="3"/>
  <c r="L218" i="3"/>
  <c r="J218" i="3"/>
  <c r="K218" i="3"/>
  <c r="V48" i="5"/>
  <c r="U48" i="5"/>
  <c r="S48" i="5"/>
  <c r="W48" i="5"/>
  <c r="T48" i="5"/>
  <c r="L164" i="3"/>
  <c r="K164" i="3"/>
  <c r="J164" i="3"/>
  <c r="L185" i="3"/>
  <c r="J185" i="3"/>
  <c r="I196" i="3"/>
  <c r="K185" i="3"/>
  <c r="K52" i="3"/>
  <c r="J52" i="3"/>
  <c r="K139" i="3"/>
  <c r="J139" i="3"/>
  <c r="H43" i="2"/>
  <c r="J43" i="2" s="1"/>
  <c r="K40" i="2"/>
  <c r="J40" i="2"/>
  <c r="T50" i="5"/>
  <c r="S50" i="5"/>
  <c r="W50" i="5"/>
  <c r="V50" i="5"/>
  <c r="U50" i="5"/>
  <c r="J182" i="3"/>
  <c r="K182" i="3"/>
  <c r="I193" i="3"/>
  <c r="L182" i="3"/>
  <c r="K132" i="3"/>
  <c r="J132" i="3"/>
  <c r="K133" i="3"/>
  <c r="J133" i="3"/>
  <c r="F122" i="3"/>
  <c r="E122" i="3"/>
  <c r="L162" i="3"/>
  <c r="K162" i="3"/>
  <c r="J162" i="3"/>
  <c r="I195" i="3"/>
  <c r="L39" i="3"/>
  <c r="K39" i="3"/>
  <c r="J39" i="3"/>
  <c r="J35" i="2"/>
  <c r="K35" i="2"/>
  <c r="I49" i="5"/>
  <c r="K49" i="5"/>
  <c r="U10" i="5"/>
  <c r="T10" i="5"/>
  <c r="W10" i="5"/>
  <c r="V10" i="5"/>
  <c r="S10" i="5"/>
  <c r="L170" i="3"/>
  <c r="K170" i="3"/>
  <c r="J170" i="3"/>
  <c r="I190" i="3"/>
  <c r="J179" i="3"/>
  <c r="K179" i="3"/>
  <c r="L179" i="3"/>
  <c r="J20" i="5"/>
  <c r="L20" i="5"/>
  <c r="K125" i="3"/>
  <c r="J125" i="3"/>
  <c r="K25" i="3"/>
  <c r="J25" i="3"/>
  <c r="L25" i="3"/>
  <c r="J9" i="6"/>
  <c r="I9" i="6"/>
  <c r="K9" i="6"/>
  <c r="K23" i="5"/>
  <c r="I23" i="5"/>
  <c r="G69" i="2"/>
  <c r="E115" i="3"/>
  <c r="J33" i="2"/>
  <c r="L33" i="2"/>
  <c r="K33" i="2"/>
  <c r="I42" i="2"/>
  <c r="G192" i="3"/>
  <c r="K48" i="3"/>
  <c r="J48" i="3"/>
  <c r="F117" i="3"/>
  <c r="E117" i="3"/>
  <c r="J153" i="3"/>
  <c r="L153" i="3"/>
  <c r="K153" i="3"/>
  <c r="L208" i="3"/>
  <c r="J208" i="3"/>
  <c r="K208" i="3"/>
  <c r="U29" i="5"/>
  <c r="T29" i="5"/>
  <c r="W29" i="5"/>
  <c r="V29" i="5"/>
  <c r="S29" i="5"/>
  <c r="W33" i="5"/>
  <c r="G187" i="3"/>
  <c r="K38" i="3"/>
  <c r="J38" i="3"/>
  <c r="L38" i="3"/>
  <c r="K46" i="2"/>
  <c r="J46" i="2"/>
  <c r="I30" i="5"/>
  <c r="K30" i="5"/>
  <c r="L89" i="3"/>
  <c r="K89" i="3"/>
  <c r="J89" i="3"/>
  <c r="I122" i="3"/>
  <c r="K14" i="6"/>
  <c r="J14" i="6"/>
  <c r="I14" i="6"/>
  <c r="M37" i="5"/>
  <c r="L37" i="5"/>
  <c r="J37" i="5"/>
  <c r="I37" i="5"/>
  <c r="K37" i="5"/>
  <c r="G120" i="3"/>
  <c r="K36" i="6"/>
  <c r="J36" i="6"/>
  <c r="I36" i="6"/>
  <c r="K32" i="6"/>
  <c r="J32" i="6"/>
  <c r="I32" i="6"/>
  <c r="E189" i="3"/>
  <c r="M51" i="5"/>
  <c r="J51" i="5"/>
  <c r="I51" i="5"/>
  <c r="L51" i="5"/>
  <c r="K51" i="5"/>
  <c r="K136" i="3"/>
  <c r="J136" i="3"/>
  <c r="I191" i="3"/>
  <c r="L180" i="3"/>
  <c r="K180" i="3"/>
  <c r="J180" i="3"/>
  <c r="L34" i="3"/>
  <c r="K34" i="3"/>
  <c r="J34" i="3"/>
  <c r="U49" i="5"/>
  <c r="T49" i="5"/>
  <c r="W49" i="5"/>
  <c r="V49" i="5"/>
  <c r="S49" i="5"/>
  <c r="W16" i="5"/>
  <c r="V16" i="5"/>
  <c r="U16" i="5"/>
  <c r="T16" i="5"/>
  <c r="S16" i="5"/>
  <c r="J14" i="2"/>
  <c r="I17" i="2"/>
  <c r="L14" i="2"/>
  <c r="K14" i="2"/>
  <c r="E186" i="3"/>
  <c r="L37" i="3"/>
  <c r="K37" i="3"/>
  <c r="J37" i="3"/>
  <c r="H119" i="3"/>
  <c r="K108" i="3"/>
  <c r="J108" i="3"/>
  <c r="I188" i="3"/>
  <c r="L177" i="3"/>
  <c r="K177" i="3"/>
  <c r="J177" i="3"/>
  <c r="J183" i="3"/>
  <c r="I194" i="3"/>
  <c r="L183" i="3"/>
  <c r="K183" i="3"/>
  <c r="S12" i="5"/>
  <c r="U12" i="5"/>
  <c r="T12" i="5"/>
  <c r="W12" i="5"/>
  <c r="V12" i="5"/>
  <c r="S11" i="5"/>
  <c r="U11" i="5"/>
  <c r="J33" i="3"/>
  <c r="L33" i="3"/>
  <c r="K33" i="3"/>
  <c r="U15" i="5"/>
  <c r="W15" i="5"/>
  <c r="V15" i="5"/>
  <c r="T15" i="5"/>
  <c r="S15" i="5"/>
  <c r="V33" i="5"/>
  <c r="T33" i="5"/>
  <c r="H114" i="3"/>
  <c r="K103" i="3"/>
  <c r="J103" i="3"/>
  <c r="L174" i="3"/>
  <c r="K174" i="3"/>
  <c r="J174" i="3"/>
  <c r="L29" i="3"/>
  <c r="K29" i="3"/>
  <c r="J29" i="3"/>
  <c r="K11" i="2"/>
  <c r="J11" i="2"/>
  <c r="H191" i="3"/>
  <c r="S31" i="5"/>
  <c r="U31" i="5"/>
  <c r="T31" i="5"/>
  <c r="W31" i="5"/>
  <c r="V31" i="5"/>
  <c r="J173" i="3"/>
  <c r="L173" i="3"/>
  <c r="K173" i="3"/>
  <c r="L210" i="3"/>
  <c r="K210" i="3"/>
  <c r="J210" i="3"/>
  <c r="J43" i="3"/>
  <c r="K43" i="3"/>
  <c r="K19" i="5"/>
  <c r="J19" i="5"/>
  <c r="M19" i="5"/>
  <c r="L19" i="5"/>
  <c r="I19" i="5"/>
  <c r="K15" i="3"/>
  <c r="J15" i="3"/>
  <c r="L15" i="3"/>
  <c r="I15" i="6"/>
  <c r="K15" i="6"/>
  <c r="J15" i="6"/>
  <c r="K45" i="6"/>
  <c r="J45" i="6"/>
  <c r="I45" i="6"/>
  <c r="H186" i="3"/>
  <c r="L211" i="3"/>
  <c r="K211" i="3"/>
  <c r="J211" i="3"/>
  <c r="H192" i="3"/>
  <c r="L9" i="2"/>
  <c r="K9" i="2"/>
  <c r="J9" i="2"/>
  <c r="I18" i="2"/>
  <c r="L32" i="3"/>
  <c r="K32" i="3"/>
  <c r="J32" i="3"/>
  <c r="L22" i="2"/>
  <c r="K22" i="2"/>
  <c r="J22" i="2"/>
  <c r="L50" i="2"/>
  <c r="L49" i="2"/>
  <c r="L23" i="2"/>
  <c r="K98" i="3"/>
  <c r="J98" i="3"/>
  <c r="H188" i="3"/>
  <c r="W37" i="5"/>
  <c r="V37" i="5"/>
  <c r="U37" i="5"/>
  <c r="T37" i="5"/>
  <c r="S37" i="5"/>
  <c r="S51" i="5"/>
  <c r="W51" i="5"/>
  <c r="V51" i="5"/>
  <c r="U51" i="5"/>
  <c r="T51" i="5"/>
  <c r="L167" i="3"/>
  <c r="K167" i="3"/>
  <c r="J167" i="3"/>
  <c r="K28" i="3"/>
  <c r="J28" i="3"/>
  <c r="L28" i="3"/>
  <c r="K128" i="3"/>
  <c r="J128" i="3"/>
  <c r="K61" i="13"/>
  <c r="J61" i="13"/>
  <c r="I61" i="13"/>
  <c r="W19" i="13"/>
  <c r="U19" i="13"/>
  <c r="V19" i="13"/>
  <c r="D132" i="13"/>
  <c r="T48" i="12"/>
  <c r="S48" i="12"/>
  <c r="V48" i="12"/>
  <c r="T28" i="12"/>
  <c r="S28" i="12"/>
  <c r="V28" i="12"/>
  <c r="K134" i="13"/>
  <c r="I134" i="13"/>
  <c r="J134" i="13"/>
  <c r="K96" i="13"/>
  <c r="J96" i="13"/>
  <c r="I96" i="13"/>
  <c r="H104" i="13"/>
  <c r="K113" i="13"/>
  <c r="J113" i="13"/>
  <c r="I113" i="13"/>
  <c r="J121" i="13"/>
  <c r="I121" i="13"/>
  <c r="K121" i="13"/>
  <c r="U23" i="12"/>
  <c r="U43" i="12"/>
  <c r="D102" i="11"/>
  <c r="D101" i="11"/>
  <c r="Q40" i="6"/>
  <c r="S40" i="6"/>
  <c r="R40" i="6"/>
  <c r="L58" i="8"/>
  <c r="L255" i="8"/>
  <c r="L210" i="8"/>
  <c r="L146" i="8"/>
  <c r="V18" i="5"/>
  <c r="T18" i="5"/>
  <c r="K39" i="5"/>
  <c r="J39" i="5"/>
  <c r="M39" i="5"/>
  <c r="L39" i="5"/>
  <c r="I39" i="5"/>
  <c r="M40" i="5"/>
  <c r="J22" i="6"/>
  <c r="K22" i="6"/>
  <c r="I22" i="6"/>
  <c r="K11" i="6"/>
  <c r="J11" i="6"/>
  <c r="I11" i="6"/>
  <c r="L70" i="3"/>
  <c r="K70" i="3"/>
  <c r="J70" i="3"/>
  <c r="L216" i="3"/>
  <c r="K216" i="3"/>
  <c r="J216" i="3"/>
  <c r="F186" i="3"/>
  <c r="K51" i="3"/>
  <c r="J51" i="3"/>
  <c r="G17" i="2"/>
  <c r="E114" i="3"/>
  <c r="K93" i="3"/>
  <c r="J93" i="3"/>
  <c r="L24" i="3"/>
  <c r="K24" i="3"/>
  <c r="J24" i="3"/>
  <c r="W22" i="5"/>
  <c r="V22" i="5"/>
  <c r="S22" i="5"/>
  <c r="U22" i="5"/>
  <c r="T22" i="5"/>
  <c r="W13" i="5"/>
  <c r="V13" i="5"/>
  <c r="U13" i="5"/>
  <c r="T13" i="5"/>
  <c r="S13" i="5"/>
  <c r="J158" i="3"/>
  <c r="L158" i="3"/>
  <c r="K158" i="3"/>
  <c r="C139" i="30"/>
  <c r="D140" i="30" s="1"/>
  <c r="F140" i="30"/>
  <c r="E73" i="31"/>
  <c r="H74" i="31" s="1"/>
  <c r="H140" i="30"/>
  <c r="C51" i="31"/>
  <c r="D52" i="31" s="1"/>
  <c r="F52" i="31"/>
  <c r="J96" i="30"/>
  <c r="G95" i="30"/>
  <c r="J63" i="31"/>
  <c r="J107" i="31"/>
  <c r="J86" i="31"/>
  <c r="J81" i="31"/>
  <c r="J79" i="31"/>
  <c r="J102" i="31"/>
  <c r="J100" i="31"/>
  <c r="J98" i="31"/>
  <c r="J65" i="31"/>
  <c r="J109" i="31"/>
  <c r="J104" i="31"/>
  <c r="J83" i="31"/>
  <c r="J62" i="31"/>
  <c r="J41" i="31"/>
  <c r="J106" i="31"/>
  <c r="G29" i="31"/>
  <c r="J30" i="31" s="1"/>
  <c r="J42" i="31"/>
  <c r="J103" i="31"/>
  <c r="J85" i="31"/>
  <c r="J80" i="31"/>
  <c r="J38" i="31"/>
  <c r="J32" i="31"/>
  <c r="J76" i="31"/>
  <c r="J35" i="31"/>
  <c r="J55" i="31"/>
  <c r="J58" i="31"/>
  <c r="J108" i="31"/>
  <c r="J97" i="31"/>
  <c r="J61" i="31"/>
  <c r="J64" i="31"/>
  <c r="J34" i="31"/>
  <c r="J37" i="31"/>
  <c r="J78" i="31"/>
  <c r="J31" i="31"/>
  <c r="J54" i="31"/>
  <c r="J43" i="31"/>
  <c r="J36" i="31"/>
  <c r="J59" i="31"/>
  <c r="J87" i="31"/>
  <c r="J33" i="31"/>
  <c r="J105" i="31"/>
  <c r="J99" i="31"/>
  <c r="J56" i="31"/>
  <c r="J53" i="31"/>
  <c r="J101" i="31"/>
  <c r="J40" i="31"/>
  <c r="J60" i="31"/>
  <c r="J39" i="31"/>
  <c r="J84" i="31"/>
  <c r="J57" i="31"/>
  <c r="J82" i="31"/>
  <c r="H184" i="30"/>
  <c r="E183" i="30"/>
  <c r="B11" i="48"/>
  <c r="D10" i="48"/>
  <c r="B11" i="46"/>
  <c r="D10" i="46"/>
  <c r="J11" i="30"/>
  <c r="J13" i="30"/>
  <c r="J15" i="30"/>
  <c r="J20" i="30"/>
  <c r="G7" i="30"/>
  <c r="J16" i="30"/>
  <c r="J10" i="30"/>
  <c r="J19" i="30"/>
  <c r="J12" i="30"/>
  <c r="J9" i="30"/>
  <c r="J18" i="30"/>
  <c r="J14" i="30"/>
  <c r="J8" i="30"/>
  <c r="J21" i="30"/>
  <c r="J17" i="30"/>
  <c r="G95" i="31"/>
  <c r="J96" i="31" s="1"/>
  <c r="F96" i="33"/>
  <c r="G51" i="33"/>
  <c r="J52" i="33" s="1"/>
  <c r="L52" i="33"/>
  <c r="J65" i="33"/>
  <c r="J20" i="31"/>
  <c r="J15" i="31"/>
  <c r="J11" i="31"/>
  <c r="J9" i="31"/>
  <c r="J18" i="31"/>
  <c r="J21" i="31"/>
  <c r="J17" i="31"/>
  <c r="J16" i="31"/>
  <c r="J19" i="31"/>
  <c r="L8" i="31"/>
  <c r="G7" i="31"/>
  <c r="J8" i="31" s="1"/>
  <c r="H272" i="30"/>
  <c r="E271" i="30"/>
  <c r="F41" i="30"/>
  <c r="F36" i="30"/>
  <c r="F38" i="30"/>
  <c r="F43" i="30"/>
  <c r="F31" i="30"/>
  <c r="F40" i="30"/>
  <c r="F33" i="30"/>
  <c r="F35" i="30"/>
  <c r="F37" i="30"/>
  <c r="F39" i="30"/>
  <c r="F32" i="30"/>
  <c r="F42" i="30"/>
  <c r="F34" i="30"/>
  <c r="F30" i="30"/>
  <c r="C29" i="30"/>
  <c r="H118" i="30"/>
  <c r="E117" i="30"/>
  <c r="F206" i="30"/>
  <c r="H162" i="30"/>
  <c r="E161" i="30"/>
  <c r="H30" i="30"/>
  <c r="J162" i="30"/>
  <c r="D10" i="47"/>
  <c r="B11" i="47"/>
  <c r="F30" i="33"/>
  <c r="C29" i="33"/>
  <c r="H228" i="30"/>
  <c r="E227" i="30"/>
  <c r="F58" i="33"/>
  <c r="F56" i="33"/>
  <c r="F54" i="33"/>
  <c r="F21" i="33"/>
  <c r="F16" i="33"/>
  <c r="F108" i="33"/>
  <c r="F85" i="33"/>
  <c r="C7" i="33"/>
  <c r="F82" i="33"/>
  <c r="F55" i="33"/>
  <c r="F100" i="33"/>
  <c r="F75" i="33"/>
  <c r="F57" i="33"/>
  <c r="F62" i="33"/>
  <c r="F40" i="33"/>
  <c r="F31" i="33"/>
  <c r="F77" i="33"/>
  <c r="F59" i="33"/>
  <c r="F33" i="33"/>
  <c r="F105" i="33"/>
  <c r="F102" i="33"/>
  <c r="F35" i="33"/>
  <c r="F18" i="33"/>
  <c r="F79" i="33"/>
  <c r="F37" i="33"/>
  <c r="F84" i="33"/>
  <c r="F81" i="33"/>
  <c r="F64" i="33"/>
  <c r="F42" i="33"/>
  <c r="F15" i="33"/>
  <c r="F13" i="33"/>
  <c r="F11" i="33"/>
  <c r="F9" i="33"/>
  <c r="F99" i="33"/>
  <c r="F61" i="33"/>
  <c r="F39" i="33"/>
  <c r="F20" i="33"/>
  <c r="F104" i="33"/>
  <c r="F86" i="33"/>
  <c r="F107" i="33"/>
  <c r="F76" i="33"/>
  <c r="F32" i="33"/>
  <c r="F101" i="33"/>
  <c r="F83" i="33"/>
  <c r="F80" i="33"/>
  <c r="F60" i="33"/>
  <c r="F41" i="33"/>
  <c r="F19" i="33"/>
  <c r="F17" i="33"/>
  <c r="F12" i="33"/>
  <c r="F38" i="33"/>
  <c r="F36" i="33"/>
  <c r="F34" i="33"/>
  <c r="F103" i="33"/>
  <c r="F14" i="33"/>
  <c r="F8" i="33"/>
  <c r="F78" i="33"/>
  <c r="F63" i="33"/>
  <c r="H8" i="33"/>
  <c r="F149" i="19"/>
  <c r="F147" i="19"/>
  <c r="F161" i="19"/>
  <c r="F79" i="19"/>
  <c r="H47" i="19"/>
  <c r="H15" i="19"/>
  <c r="F107" i="19"/>
  <c r="F105" i="19"/>
  <c r="F51" i="19"/>
  <c r="F49" i="19"/>
  <c r="F91" i="19"/>
  <c r="F23" i="19"/>
  <c r="F93" i="19"/>
  <c r="F65" i="19"/>
  <c r="F133" i="19"/>
  <c r="H43" i="19"/>
  <c r="F21" i="19"/>
  <c r="E7" i="19"/>
  <c r="F63" i="19"/>
  <c r="F35" i="19"/>
  <c r="H11" i="19"/>
  <c r="H16" i="19"/>
  <c r="H14" i="19"/>
  <c r="F121" i="19"/>
  <c r="H70" i="19"/>
  <c r="H54" i="19"/>
  <c r="F135" i="19"/>
  <c r="N149" i="19"/>
  <c r="N161" i="19"/>
  <c r="N121" i="19"/>
  <c r="N135" i="19"/>
  <c r="N133" i="19"/>
  <c r="P88" i="19"/>
  <c r="N91" i="19"/>
  <c r="P61" i="19"/>
  <c r="P56" i="19"/>
  <c r="P45" i="19"/>
  <c r="P29" i="19"/>
  <c r="N23" i="19"/>
  <c r="N93" i="19"/>
  <c r="N65" i="19"/>
  <c r="N63" i="19"/>
  <c r="N37" i="19"/>
  <c r="P32" i="19"/>
  <c r="N35" i="19"/>
  <c r="N119" i="19"/>
  <c r="N79" i="19"/>
  <c r="N77" i="19"/>
  <c r="P58" i="19"/>
  <c r="N147" i="19"/>
  <c r="N107" i="19"/>
  <c r="P123" i="19"/>
  <c r="P73" i="19"/>
  <c r="P28" i="19"/>
  <c r="P26" i="19"/>
  <c r="N9" i="19"/>
  <c r="N51" i="19"/>
  <c r="N21" i="19"/>
  <c r="P31" i="19"/>
  <c r="P12" i="19"/>
  <c r="M7" i="19"/>
  <c r="P7" i="19"/>
  <c r="S149" i="19"/>
  <c r="S135" i="19"/>
  <c r="S133" i="19"/>
  <c r="Y143" i="19"/>
  <c r="Y101" i="19"/>
  <c r="Y116" i="19"/>
  <c r="Y48" i="19"/>
  <c r="Y43" i="19"/>
  <c r="S37" i="19"/>
  <c r="S161" i="19"/>
  <c r="S119" i="19"/>
  <c r="S79" i="19"/>
  <c r="S77" i="19"/>
  <c r="S121" i="19"/>
  <c r="S147" i="19"/>
  <c r="S107" i="19"/>
  <c r="S105" i="19"/>
  <c r="Y17" i="19"/>
  <c r="Y16" i="19"/>
  <c r="Y82" i="19"/>
  <c r="Y60" i="19"/>
  <c r="Y15" i="19"/>
  <c r="S63" i="19"/>
  <c r="S51" i="19"/>
  <c r="S21" i="19"/>
  <c r="S93" i="19"/>
  <c r="S49" i="19"/>
  <c r="Y12" i="19"/>
  <c r="S65" i="19"/>
  <c r="Y30" i="19"/>
  <c r="Y87" i="19"/>
  <c r="Y39" i="19"/>
  <c r="Y19" i="19"/>
  <c r="Y29" i="19"/>
  <c r="Y18" i="19"/>
  <c r="Y28" i="19"/>
  <c r="Y33" i="19"/>
  <c r="Y32" i="19"/>
  <c r="S91" i="19"/>
  <c r="Y31" i="19"/>
  <c r="Y25" i="19"/>
  <c r="Y26" i="19"/>
  <c r="Y20" i="19"/>
  <c r="Y11" i="19"/>
  <c r="F39" i="10"/>
  <c r="F30" i="10"/>
  <c r="F41" i="10"/>
  <c r="F38" i="10"/>
  <c r="F35" i="10"/>
  <c r="F32" i="10"/>
  <c r="C29" i="10"/>
  <c r="F37" i="10"/>
  <c r="F34" i="10"/>
  <c r="F40" i="10"/>
  <c r="F31" i="10"/>
  <c r="F43" i="10"/>
  <c r="F36" i="10"/>
  <c r="F33" i="10"/>
  <c r="L74" i="8"/>
  <c r="L79" i="8"/>
  <c r="L78" i="8"/>
  <c r="L75" i="8"/>
  <c r="L80" i="8"/>
  <c r="L77" i="8"/>
  <c r="L76" i="8"/>
  <c r="J74" i="10"/>
  <c r="G73" i="10"/>
  <c r="B11" i="11"/>
  <c r="B58" i="11"/>
  <c r="D57" i="11"/>
  <c r="J17" i="10"/>
  <c r="J15" i="10"/>
  <c r="G7" i="10"/>
  <c r="J21" i="10"/>
  <c r="J18" i="10"/>
  <c r="J20" i="10"/>
  <c r="J19" i="10"/>
  <c r="J16" i="10"/>
  <c r="J8" i="10"/>
  <c r="J282" i="8"/>
  <c r="J238" i="8"/>
  <c r="J194" i="8"/>
  <c r="J150" i="8"/>
  <c r="J106" i="8"/>
  <c r="J261" i="8"/>
  <c r="J217" i="8"/>
  <c r="J173" i="8"/>
  <c r="J129" i="8"/>
  <c r="J284" i="8"/>
  <c r="J279" i="8"/>
  <c r="J277" i="8"/>
  <c r="J275" i="8"/>
  <c r="J273" i="8"/>
  <c r="J256" i="8"/>
  <c r="J254" i="8"/>
  <c r="J252" i="8"/>
  <c r="J240" i="8"/>
  <c r="J235" i="8"/>
  <c r="J233" i="8"/>
  <c r="J231" i="8"/>
  <c r="J229" i="8"/>
  <c r="J212" i="8"/>
  <c r="J210" i="8"/>
  <c r="J208" i="8"/>
  <c r="J196" i="8"/>
  <c r="J191" i="8"/>
  <c r="J189" i="8"/>
  <c r="J187" i="8"/>
  <c r="J185" i="8"/>
  <c r="J168" i="8"/>
  <c r="J166" i="8"/>
  <c r="J164" i="8"/>
  <c r="J152" i="8"/>
  <c r="J147" i="8"/>
  <c r="J145" i="8"/>
  <c r="J143" i="8"/>
  <c r="J141" i="8"/>
  <c r="J124" i="8"/>
  <c r="J122" i="8"/>
  <c r="J120" i="8"/>
  <c r="J108" i="8"/>
  <c r="J103" i="8"/>
  <c r="J99" i="8"/>
  <c r="J97" i="8"/>
  <c r="I29" i="8"/>
  <c r="J30" i="8" s="1"/>
  <c r="J263" i="8"/>
  <c r="J258" i="8"/>
  <c r="I249" i="8"/>
  <c r="I205" i="8"/>
  <c r="I161" i="8"/>
  <c r="I117" i="8"/>
  <c r="J281" i="8"/>
  <c r="J237" i="8"/>
  <c r="J193" i="8"/>
  <c r="J260" i="8"/>
  <c r="J216" i="8"/>
  <c r="J172" i="8"/>
  <c r="J128" i="8"/>
  <c r="J283" i="8"/>
  <c r="J239" i="8"/>
  <c r="J195" i="8"/>
  <c r="J278" i="8"/>
  <c r="J276" i="8"/>
  <c r="J274" i="8"/>
  <c r="J262" i="8"/>
  <c r="J257" i="8"/>
  <c r="J255" i="8"/>
  <c r="J253" i="8"/>
  <c r="J251" i="8"/>
  <c r="J234" i="8"/>
  <c r="J232" i="8"/>
  <c r="J230" i="8"/>
  <c r="J218" i="8"/>
  <c r="J213" i="8"/>
  <c r="J211" i="8"/>
  <c r="J209" i="8"/>
  <c r="J207" i="8"/>
  <c r="J188" i="8"/>
  <c r="J186" i="8"/>
  <c r="J174" i="8"/>
  <c r="J169" i="8"/>
  <c r="J167" i="8"/>
  <c r="J259" i="8"/>
  <c r="J215" i="8"/>
  <c r="J171" i="8"/>
  <c r="J280" i="8"/>
  <c r="J163" i="8"/>
  <c r="J109" i="8"/>
  <c r="J192" i="8"/>
  <c r="J105" i="8"/>
  <c r="J214" i="8"/>
  <c r="I139" i="8"/>
  <c r="J125" i="8"/>
  <c r="I51" i="8"/>
  <c r="J149" i="8"/>
  <c r="J119" i="8"/>
  <c r="I73" i="8"/>
  <c r="J8" i="8"/>
  <c r="J236" i="8"/>
  <c r="J142" i="8"/>
  <c r="J131" i="8"/>
  <c r="J104" i="8"/>
  <c r="I95" i="8"/>
  <c r="J197" i="8"/>
  <c r="J148" i="8"/>
  <c r="I183" i="8"/>
  <c r="J170" i="8"/>
  <c r="J165" i="8"/>
  <c r="J127" i="8"/>
  <c r="I271" i="8"/>
  <c r="J285" i="8"/>
  <c r="J130" i="8"/>
  <c r="J175" i="8"/>
  <c r="J100" i="8"/>
  <c r="J126" i="8"/>
  <c r="J123" i="8"/>
  <c r="J241" i="8"/>
  <c r="J151" i="8"/>
  <c r="J146" i="8"/>
  <c r="J107" i="8"/>
  <c r="I227" i="8"/>
  <c r="J219" i="8"/>
  <c r="J98" i="8"/>
  <c r="J153" i="8"/>
  <c r="J121" i="8"/>
  <c r="G7" i="8"/>
  <c r="B104" i="11"/>
  <c r="D103" i="11"/>
  <c r="K137" i="45"/>
  <c r="J107" i="14"/>
  <c r="I107" i="14"/>
  <c r="K142" i="45"/>
  <c r="K23" i="17"/>
  <c r="J23" i="17"/>
  <c r="I23" i="17"/>
  <c r="J23" i="14"/>
  <c r="I23" i="14"/>
  <c r="K141" i="43"/>
  <c r="H129" i="39"/>
  <c r="G129" i="39"/>
  <c r="I129" i="39"/>
  <c r="I79" i="14"/>
  <c r="J79" i="14"/>
  <c r="B80" i="11"/>
  <c r="D79" i="11"/>
  <c r="T16" i="44"/>
  <c r="S16" i="44"/>
  <c r="R16" i="44"/>
  <c r="Q16" i="44"/>
  <c r="P16" i="44"/>
  <c r="J51" i="14"/>
  <c r="I51" i="14"/>
  <c r="J123" i="3"/>
  <c r="K123" i="3"/>
  <c r="K113" i="3"/>
  <c r="J113" i="3"/>
  <c r="B35" i="11"/>
  <c r="D34" i="11"/>
  <c r="K107" i="16"/>
  <c r="J107" i="16"/>
  <c r="I107" i="16"/>
  <c r="J135" i="14"/>
  <c r="I135" i="14"/>
  <c r="N16" i="44"/>
  <c r="M16" i="44"/>
  <c r="L16" i="44"/>
  <c r="K139" i="45"/>
  <c r="K107" i="17"/>
  <c r="J107" i="17"/>
  <c r="I107" i="17"/>
  <c r="J163" i="14"/>
  <c r="I163" i="14"/>
  <c r="J118" i="3"/>
  <c r="K118" i="3"/>
  <c r="T16" i="45"/>
  <c r="S16" i="45"/>
  <c r="R16" i="45"/>
  <c r="P16" i="45"/>
  <c r="Q16" i="45"/>
  <c r="I20" i="28"/>
  <c r="M20" i="28"/>
  <c r="L20" i="28"/>
  <c r="K20" i="28"/>
  <c r="J20" i="28"/>
  <c r="K121" i="3"/>
  <c r="J121" i="3"/>
  <c r="K119" i="3"/>
  <c r="J119" i="3"/>
  <c r="M11" i="39"/>
  <c r="K11" i="39"/>
  <c r="L11" i="39"/>
  <c r="K116" i="3"/>
  <c r="J116" i="3"/>
  <c r="J16" i="45"/>
  <c r="I16" i="45"/>
  <c r="H16" i="45"/>
  <c r="J65" i="14"/>
  <c r="I65" i="14"/>
  <c r="J16" i="44"/>
  <c r="H16" i="44"/>
  <c r="I16" i="44"/>
  <c r="K43" i="2"/>
  <c r="K139" i="43"/>
  <c r="K142" i="43"/>
  <c r="J114" i="3"/>
  <c r="K114" i="3"/>
  <c r="K140" i="44"/>
  <c r="K144" i="43"/>
  <c r="I11" i="39"/>
  <c r="H11" i="39"/>
  <c r="G11" i="39"/>
  <c r="I149" i="14"/>
  <c r="J149" i="14"/>
  <c r="J37" i="14"/>
  <c r="I37" i="14"/>
  <c r="J93" i="14"/>
  <c r="I93" i="14"/>
  <c r="N16" i="45"/>
  <c r="M16" i="45"/>
  <c r="L16" i="45"/>
  <c r="T11" i="39"/>
  <c r="S11" i="39"/>
  <c r="R11" i="39"/>
  <c r="P11" i="39"/>
  <c r="Q11" i="39"/>
  <c r="O11" i="39"/>
  <c r="K145" i="43"/>
  <c r="Z23" i="19"/>
  <c r="J121" i="14"/>
  <c r="I121" i="14"/>
  <c r="X23" i="19"/>
  <c r="F64" i="10"/>
  <c r="F52" i="10"/>
  <c r="F62" i="10"/>
  <c r="F55" i="10"/>
  <c r="F58" i="10"/>
  <c r="F61" i="10"/>
  <c r="C51" i="10"/>
  <c r="D52" i="10" s="1"/>
  <c r="F65" i="10"/>
  <c r="F57" i="10"/>
  <c r="F54" i="10"/>
  <c r="F60" i="10"/>
  <c r="F63" i="10"/>
  <c r="F59" i="10"/>
  <c r="F56" i="10"/>
  <c r="F53" i="10"/>
  <c r="K142" i="17" l="1"/>
  <c r="J117" i="18"/>
  <c r="K40" i="16"/>
  <c r="J70" i="18"/>
  <c r="Y130" i="18"/>
  <c r="J126" i="18"/>
  <c r="J43" i="18"/>
  <c r="K71" i="17"/>
  <c r="J145" i="18"/>
  <c r="Y129" i="18"/>
  <c r="Y157" i="18"/>
  <c r="K125" i="16"/>
  <c r="J88" i="19"/>
  <c r="R128" i="18"/>
  <c r="R130" i="19"/>
  <c r="J27" i="19"/>
  <c r="K45" i="16"/>
  <c r="R10" i="18"/>
  <c r="K99" i="16"/>
  <c r="R57" i="19"/>
  <c r="R141" i="18"/>
  <c r="R157" i="19"/>
  <c r="R94" i="18"/>
  <c r="K142" i="44"/>
  <c r="K153" i="16"/>
  <c r="J45" i="18"/>
  <c r="J150" i="18"/>
  <c r="K143" i="16"/>
  <c r="K94" i="16"/>
  <c r="J156" i="18"/>
  <c r="W14" i="16"/>
  <c r="Y122" i="18"/>
  <c r="Y149" i="18"/>
  <c r="J122" i="18"/>
  <c r="Y37" i="18"/>
  <c r="Y140" i="18"/>
  <c r="J126" i="19"/>
  <c r="K47" i="16"/>
  <c r="K159" i="17"/>
  <c r="J25" i="19"/>
  <c r="Y89" i="18"/>
  <c r="J19" i="19"/>
  <c r="J158" i="19"/>
  <c r="R156" i="19"/>
  <c r="R34" i="19"/>
  <c r="K59" i="16"/>
  <c r="K30" i="17"/>
  <c r="K103" i="16"/>
  <c r="J129" i="18"/>
  <c r="J19" i="18"/>
  <c r="K89" i="16"/>
  <c r="Y82" i="18"/>
  <c r="J10" i="18"/>
  <c r="Y142" i="18"/>
  <c r="J37" i="18"/>
  <c r="K17" i="17"/>
  <c r="Y84" i="18"/>
  <c r="J24" i="19"/>
  <c r="J125" i="19"/>
  <c r="J101" i="18"/>
  <c r="K150" i="17"/>
  <c r="R136" i="19"/>
  <c r="J83" i="19"/>
  <c r="R73" i="18"/>
  <c r="J72" i="19"/>
  <c r="J54" i="18"/>
  <c r="K136" i="17"/>
  <c r="J80" i="19"/>
  <c r="Y111" i="18"/>
  <c r="R95" i="19"/>
  <c r="J40" i="19"/>
  <c r="Z139" i="19"/>
  <c r="W17" i="16"/>
  <c r="K97" i="16"/>
  <c r="K113" i="16"/>
  <c r="J75" i="18"/>
  <c r="K122" i="16"/>
  <c r="J68" i="18"/>
  <c r="J46" i="18"/>
  <c r="R42" i="18"/>
  <c r="Y107" i="18"/>
  <c r="K20" i="17"/>
  <c r="K28" i="17"/>
  <c r="K154" i="16"/>
  <c r="Y143" i="18"/>
  <c r="K138" i="16"/>
  <c r="J150" i="19"/>
  <c r="K75" i="16"/>
  <c r="Y158" i="18"/>
  <c r="Y94" i="18"/>
  <c r="K124" i="17"/>
  <c r="J56" i="18"/>
  <c r="J87" i="19"/>
  <c r="J71" i="19"/>
  <c r="J33" i="19"/>
  <c r="J42" i="19"/>
  <c r="J123" i="19"/>
  <c r="R37" i="18"/>
  <c r="R101" i="19"/>
  <c r="Y28" i="18"/>
  <c r="Z147" i="19"/>
  <c r="R102" i="19"/>
  <c r="K145" i="44"/>
  <c r="J124" i="18"/>
  <c r="K59" i="17"/>
  <c r="Y138" i="18"/>
  <c r="Y19" i="18"/>
  <c r="Y74" i="18"/>
  <c r="K17" i="16"/>
  <c r="K144" i="16"/>
  <c r="Y126" i="18"/>
  <c r="Y79" i="18"/>
  <c r="J61" i="19"/>
  <c r="Y57" i="18"/>
  <c r="K157" i="17"/>
  <c r="K42" i="17"/>
  <c r="Z51" i="19"/>
  <c r="J68" i="19"/>
  <c r="K66" i="16"/>
  <c r="K156" i="17"/>
  <c r="K138" i="17"/>
  <c r="K157" i="16"/>
  <c r="J86" i="18"/>
  <c r="K46" i="16"/>
  <c r="J81" i="18"/>
  <c r="J66" i="18"/>
  <c r="J32" i="18"/>
  <c r="Y80" i="18"/>
  <c r="K80" i="17"/>
  <c r="J144" i="18"/>
  <c r="Y95" i="18"/>
  <c r="J136" i="19"/>
  <c r="R108" i="18"/>
  <c r="Y109" i="18"/>
  <c r="K116" i="17"/>
  <c r="R39" i="19"/>
  <c r="J82" i="19"/>
  <c r="K114" i="17"/>
  <c r="R122" i="19"/>
  <c r="J76" i="19"/>
  <c r="Y43" i="18"/>
  <c r="K100" i="16"/>
  <c r="J39" i="18"/>
  <c r="Z38" i="19"/>
  <c r="Y18" i="18"/>
  <c r="J127" i="19"/>
  <c r="J112" i="19"/>
  <c r="K32" i="16"/>
  <c r="J87" i="18"/>
  <c r="K112" i="17"/>
  <c r="K83" i="17"/>
  <c r="K56" i="17"/>
  <c r="Y83" i="18"/>
  <c r="Y61" i="18"/>
  <c r="J89" i="19"/>
  <c r="Y103" i="18"/>
  <c r="R117" i="18"/>
  <c r="J71" i="18"/>
  <c r="J139" i="18"/>
  <c r="K73" i="16"/>
  <c r="J142" i="18"/>
  <c r="K95" i="16"/>
  <c r="R85" i="18"/>
  <c r="K129" i="16"/>
  <c r="J25" i="18"/>
  <c r="R99" i="18"/>
  <c r="R152" i="18"/>
  <c r="R31" i="18"/>
  <c r="R130" i="18"/>
  <c r="Y70" i="18"/>
  <c r="J142" i="19"/>
  <c r="J146" i="19"/>
  <c r="R59" i="18"/>
  <c r="Y73" i="18"/>
  <c r="J101" i="19"/>
  <c r="J141" i="18"/>
  <c r="Y141" i="18"/>
  <c r="J28" i="19"/>
  <c r="K144" i="17"/>
  <c r="Y155" i="18"/>
  <c r="R144" i="19"/>
  <c r="J32" i="19"/>
  <c r="Y53" i="18"/>
  <c r="R129" i="19"/>
  <c r="J34" i="19"/>
  <c r="R112" i="19"/>
  <c r="K10" i="17"/>
  <c r="K76" i="17"/>
  <c r="K104" i="17"/>
  <c r="K158" i="16"/>
  <c r="J155" i="18"/>
  <c r="K130" i="16"/>
  <c r="K126" i="16"/>
  <c r="J11" i="18"/>
  <c r="K28" i="16"/>
  <c r="R74" i="18"/>
  <c r="R53" i="18"/>
  <c r="K43" i="16"/>
  <c r="Y121" i="18"/>
  <c r="R151" i="18"/>
  <c r="K155" i="17"/>
  <c r="R122" i="18"/>
  <c r="R30" i="18"/>
  <c r="Y86" i="18"/>
  <c r="R41" i="18"/>
  <c r="Y47" i="18"/>
  <c r="J89" i="18"/>
  <c r="J66" i="19"/>
  <c r="K76" i="16"/>
  <c r="Y100" i="18"/>
  <c r="J26" i="19"/>
  <c r="R140" i="18"/>
  <c r="R53" i="19"/>
  <c r="K103" i="17"/>
  <c r="K54" i="17"/>
  <c r="J93" i="18"/>
  <c r="R79" i="18"/>
  <c r="R57" i="18"/>
  <c r="Y115" i="18"/>
  <c r="R139" i="18"/>
  <c r="R89" i="18"/>
  <c r="Y72" i="18"/>
  <c r="Y98" i="18"/>
  <c r="J30" i="19"/>
  <c r="J31" i="19"/>
  <c r="R107" i="18"/>
  <c r="J44" i="19"/>
  <c r="J56" i="19"/>
  <c r="K124" i="16"/>
  <c r="Y125" i="18"/>
  <c r="J59" i="18"/>
  <c r="K126" i="17"/>
  <c r="R146" i="19"/>
  <c r="J100" i="18"/>
  <c r="J15" i="18"/>
  <c r="J102" i="18"/>
  <c r="Y56" i="18"/>
  <c r="R24" i="18"/>
  <c r="R102" i="18"/>
  <c r="K101" i="17"/>
  <c r="J160" i="19"/>
  <c r="K34" i="17"/>
  <c r="Y112" i="18"/>
  <c r="R16" i="18"/>
  <c r="J117" i="19"/>
  <c r="Y54" i="18"/>
  <c r="R69" i="19"/>
  <c r="J90" i="19"/>
  <c r="J122" i="19"/>
  <c r="K138" i="44"/>
  <c r="K87" i="17"/>
  <c r="K118" i="16"/>
  <c r="K80" i="16"/>
  <c r="K52" i="16"/>
  <c r="R116" i="18"/>
  <c r="Y45" i="18"/>
  <c r="Y144" i="18"/>
  <c r="R129" i="18"/>
  <c r="R47" i="18"/>
  <c r="Y55" i="18"/>
  <c r="R110" i="18"/>
  <c r="J85" i="19"/>
  <c r="Y101" i="18"/>
  <c r="Y65" i="18"/>
  <c r="J109" i="19"/>
  <c r="R52" i="18"/>
  <c r="R139" i="19"/>
  <c r="K113" i="17"/>
  <c r="R158" i="19"/>
  <c r="J96" i="18"/>
  <c r="Y116" i="18"/>
  <c r="R14" i="19"/>
  <c r="J52" i="18"/>
  <c r="Y102" i="18"/>
  <c r="R100" i="19"/>
  <c r="R65" i="18"/>
  <c r="R98" i="19"/>
  <c r="J136" i="18"/>
  <c r="K19" i="16"/>
  <c r="J127" i="18"/>
  <c r="K130" i="17"/>
  <c r="K155" i="16"/>
  <c r="K95" i="17"/>
  <c r="K146" i="17"/>
  <c r="K152" i="17"/>
  <c r="R93" i="18"/>
  <c r="Y150" i="18"/>
  <c r="J159" i="18"/>
  <c r="K12" i="17"/>
  <c r="R143" i="18"/>
  <c r="J129" i="19"/>
  <c r="Y51" i="18"/>
  <c r="R100" i="18"/>
  <c r="Y66" i="18"/>
  <c r="J60" i="19"/>
  <c r="J55" i="18"/>
  <c r="K69" i="17"/>
  <c r="J139" i="19"/>
  <c r="R142" i="18"/>
  <c r="J48" i="19"/>
  <c r="J114" i="19"/>
  <c r="Z138" i="19"/>
  <c r="Z159" i="19"/>
  <c r="Z84" i="19"/>
  <c r="Z85" i="19"/>
  <c r="Z158" i="19"/>
  <c r="Z71" i="19"/>
  <c r="Z56" i="19"/>
  <c r="Z140" i="19"/>
  <c r="Z72" i="19"/>
  <c r="Z103" i="19"/>
  <c r="Z137" i="19"/>
  <c r="Z114" i="19"/>
  <c r="Z130" i="19"/>
  <c r="Z86" i="19"/>
  <c r="Z81" i="19"/>
  <c r="Z154" i="19"/>
  <c r="Z113" i="19"/>
  <c r="Z102" i="19"/>
  <c r="Z115" i="19"/>
  <c r="Z53" i="19"/>
  <c r="Z100" i="19"/>
  <c r="Z109" i="19"/>
  <c r="Z98" i="19"/>
  <c r="Z118" i="19"/>
  <c r="Z54" i="19"/>
  <c r="Z43" i="19"/>
  <c r="Z144" i="19"/>
  <c r="Z19" i="19"/>
  <c r="Z96" i="19"/>
  <c r="Z132" i="19"/>
  <c r="Z88" i="19"/>
  <c r="Z59" i="19"/>
  <c r="Z89" i="19"/>
  <c r="Z73" i="19"/>
  <c r="Z157" i="19"/>
  <c r="Z57" i="19"/>
  <c r="Z67" i="19"/>
  <c r="Z61" i="19"/>
  <c r="Z117" i="19"/>
  <c r="Z131" i="19"/>
  <c r="Z152" i="19"/>
  <c r="Z129" i="19"/>
  <c r="Z60" i="19"/>
  <c r="Z146" i="19"/>
  <c r="Z99" i="19"/>
  <c r="Z156" i="19"/>
  <c r="Z45" i="19"/>
  <c r="Z75" i="19"/>
  <c r="Z68" i="19"/>
  <c r="Z126" i="19"/>
  <c r="Z123" i="19"/>
  <c r="Z58" i="19"/>
  <c r="Z112" i="19"/>
  <c r="Z90" i="19"/>
  <c r="Z82" i="19"/>
  <c r="Z15" i="19"/>
  <c r="Z101" i="19"/>
  <c r="Z145" i="19"/>
  <c r="Z74" i="19"/>
  <c r="Z25" i="19"/>
  <c r="Z42" i="19"/>
  <c r="Z160" i="19"/>
  <c r="Z155" i="19"/>
  <c r="Z44" i="19"/>
  <c r="Z95" i="19"/>
  <c r="Z62" i="19"/>
  <c r="Z40" i="19"/>
  <c r="Z14" i="19"/>
  <c r="Z76" i="19"/>
  <c r="Z34" i="19"/>
  <c r="Z104" i="19"/>
  <c r="Z141" i="19"/>
  <c r="Z143" i="19"/>
  <c r="Z128" i="19"/>
  <c r="Z47" i="19"/>
  <c r="Z116" i="19"/>
  <c r="Z46" i="19"/>
  <c r="Z127" i="19"/>
  <c r="Z124" i="19"/>
  <c r="Z142" i="19"/>
  <c r="Z70" i="19"/>
  <c r="Z48" i="19"/>
  <c r="Z110" i="19"/>
  <c r="K19" i="17"/>
  <c r="R16" i="19"/>
  <c r="K55" i="17"/>
  <c r="K38" i="17"/>
  <c r="J88" i="18"/>
  <c r="K131" i="16"/>
  <c r="K141" i="16"/>
  <c r="J72" i="18"/>
  <c r="J18" i="18"/>
  <c r="W11" i="16"/>
  <c r="Y14" i="18"/>
  <c r="K159" i="16"/>
  <c r="K57" i="17"/>
  <c r="R115" i="18"/>
  <c r="J96" i="19"/>
  <c r="R70" i="18"/>
  <c r="R81" i="18"/>
  <c r="Y52" i="18"/>
  <c r="R84" i="18"/>
  <c r="J155" i="19"/>
  <c r="R103" i="19"/>
  <c r="Z161" i="19"/>
  <c r="R25" i="19"/>
  <c r="Y97" i="18"/>
  <c r="Z21" i="19"/>
  <c r="J84" i="19"/>
  <c r="R155" i="18"/>
  <c r="K90" i="17"/>
  <c r="J59" i="19"/>
  <c r="J110" i="19"/>
  <c r="K117" i="16"/>
  <c r="Y117" i="18"/>
  <c r="K123" i="16"/>
  <c r="K123" i="17"/>
  <c r="J51" i="18"/>
  <c r="K98" i="17"/>
  <c r="K128" i="17"/>
  <c r="J153" i="18"/>
  <c r="K67" i="16"/>
  <c r="K150" i="16"/>
  <c r="J38" i="18"/>
  <c r="K58" i="16"/>
  <c r="J99" i="18"/>
  <c r="W12" i="16"/>
  <c r="Y44" i="18"/>
  <c r="K32" i="17"/>
  <c r="J29" i="18"/>
  <c r="R30" i="19"/>
  <c r="R38" i="18"/>
  <c r="R95" i="18"/>
  <c r="Z153" i="19"/>
  <c r="Z107" i="19"/>
  <c r="R80" i="18"/>
  <c r="R116" i="19"/>
  <c r="R128" i="19"/>
  <c r="K31" i="16"/>
  <c r="Z13" i="19"/>
  <c r="R159" i="18"/>
  <c r="R125" i="19"/>
  <c r="J39" i="19"/>
  <c r="K82" i="17"/>
  <c r="K125" i="17"/>
  <c r="W13" i="16"/>
  <c r="K57" i="16"/>
  <c r="K61" i="17"/>
  <c r="K85" i="17"/>
  <c r="K81" i="17"/>
  <c r="R138" i="18"/>
  <c r="Y96" i="18"/>
  <c r="R153" i="18"/>
  <c r="K75" i="17"/>
  <c r="K26" i="17"/>
  <c r="Y123" i="18"/>
  <c r="J108" i="19"/>
  <c r="K47" i="17"/>
  <c r="J145" i="19"/>
  <c r="K141" i="17"/>
  <c r="Y69" i="18"/>
  <c r="J144" i="19"/>
  <c r="K66" i="17"/>
  <c r="Z108" i="19"/>
  <c r="R46" i="18"/>
  <c r="J86" i="19"/>
  <c r="Y71" i="18"/>
  <c r="J143" i="19"/>
  <c r="K144" i="44"/>
  <c r="K33" i="17"/>
  <c r="K109" i="16"/>
  <c r="J143" i="18"/>
  <c r="K88" i="16"/>
  <c r="K151" i="16"/>
  <c r="J73" i="18"/>
  <c r="K140" i="17"/>
  <c r="Y113" i="18"/>
  <c r="R154" i="18"/>
  <c r="K61" i="16"/>
  <c r="J152" i="19"/>
  <c r="K73" i="17"/>
  <c r="R125" i="18"/>
  <c r="K44" i="17"/>
  <c r="Y87" i="18"/>
  <c r="R54" i="18"/>
  <c r="Z105" i="19"/>
  <c r="K122" i="17"/>
  <c r="J131" i="19"/>
  <c r="R121" i="18"/>
  <c r="R114" i="19"/>
  <c r="R72" i="19"/>
  <c r="J45" i="19"/>
  <c r="K18" i="17"/>
  <c r="J17" i="19"/>
  <c r="J159" i="19"/>
  <c r="R98" i="18"/>
  <c r="Y139" i="18"/>
  <c r="W19" i="16"/>
  <c r="K33" i="16"/>
  <c r="K97" i="17"/>
  <c r="K85" i="16"/>
  <c r="K26" i="16"/>
  <c r="R136" i="18"/>
  <c r="K52" i="17"/>
  <c r="Y110" i="18"/>
  <c r="K40" i="17"/>
  <c r="R29" i="18"/>
  <c r="J103" i="19"/>
  <c r="J98" i="19"/>
  <c r="K145" i="17"/>
  <c r="R153" i="19"/>
  <c r="Z111" i="19"/>
  <c r="K48" i="16"/>
  <c r="Y68" i="18"/>
  <c r="J20" i="19"/>
  <c r="K139" i="44"/>
  <c r="K136" i="16"/>
  <c r="J40" i="18"/>
  <c r="J110" i="18"/>
  <c r="J33" i="18"/>
  <c r="J138" i="18"/>
  <c r="J154" i="18"/>
  <c r="K38" i="16"/>
  <c r="R71" i="18"/>
  <c r="K83" i="16"/>
  <c r="Y99" i="18"/>
  <c r="Y156" i="18"/>
  <c r="R23" i="18"/>
  <c r="J12" i="19"/>
  <c r="J74" i="19"/>
  <c r="R101" i="18"/>
  <c r="K70" i="17"/>
  <c r="J97" i="19"/>
  <c r="K118" i="17"/>
  <c r="J29" i="19"/>
  <c r="R85" i="19"/>
  <c r="J128" i="19"/>
  <c r="R58" i="18"/>
  <c r="K99" i="17"/>
  <c r="J113" i="19"/>
  <c r="K109" i="17"/>
  <c r="Z119" i="19"/>
  <c r="R112" i="18"/>
  <c r="Z79" i="19"/>
  <c r="J62" i="19"/>
  <c r="K62" i="16"/>
  <c r="K24" i="16"/>
  <c r="K71" i="16"/>
  <c r="K16" i="16"/>
  <c r="J16" i="18"/>
  <c r="K102" i="17"/>
  <c r="J116" i="18"/>
  <c r="J26" i="18"/>
  <c r="Y145" i="18"/>
  <c r="Y26" i="18"/>
  <c r="J67" i="19"/>
  <c r="J73" i="19"/>
  <c r="Z80" i="19"/>
  <c r="B36" i="11"/>
  <c r="D35" i="11"/>
  <c r="D80" i="11"/>
  <c r="B81" i="11"/>
  <c r="B105" i="11"/>
  <c r="D104" i="11"/>
  <c r="H259" i="8"/>
  <c r="H215" i="8"/>
  <c r="H171" i="8"/>
  <c r="H127" i="8"/>
  <c r="H282" i="8"/>
  <c r="H238" i="8"/>
  <c r="H194" i="8"/>
  <c r="H150" i="8"/>
  <c r="H106" i="8"/>
  <c r="H261" i="8"/>
  <c r="H217" i="8"/>
  <c r="H173" i="8"/>
  <c r="H129" i="8"/>
  <c r="H284" i="8"/>
  <c r="H279" i="8"/>
  <c r="H277" i="8"/>
  <c r="H275" i="8"/>
  <c r="H273" i="8"/>
  <c r="H256" i="8"/>
  <c r="H254" i="8"/>
  <c r="H252" i="8"/>
  <c r="H240" i="8"/>
  <c r="G73" i="8"/>
  <c r="H263" i="8"/>
  <c r="H258" i="8"/>
  <c r="G249" i="8"/>
  <c r="H250" i="8" s="1"/>
  <c r="H219" i="8"/>
  <c r="H214" i="8"/>
  <c r="G205" i="8"/>
  <c r="H206" i="8" s="1"/>
  <c r="H281" i="8"/>
  <c r="H237" i="8"/>
  <c r="H193" i="8"/>
  <c r="H149" i="8"/>
  <c r="H105" i="8"/>
  <c r="H260" i="8"/>
  <c r="H216" i="8"/>
  <c r="H283" i="8"/>
  <c r="H239" i="8"/>
  <c r="H195" i="8"/>
  <c r="H285" i="8"/>
  <c r="H280" i="8"/>
  <c r="G271" i="8"/>
  <c r="H272" i="8" s="1"/>
  <c r="H241" i="8"/>
  <c r="H236" i="8"/>
  <c r="G227" i="8"/>
  <c r="H228" i="8" s="1"/>
  <c r="H197" i="8"/>
  <c r="H192" i="8"/>
  <c r="G183" i="8"/>
  <c r="H184" i="8" s="1"/>
  <c r="H153" i="8"/>
  <c r="H148" i="8"/>
  <c r="H187" i="8"/>
  <c r="H174" i="8"/>
  <c r="H168" i="8"/>
  <c r="H143" i="8"/>
  <c r="H97" i="8"/>
  <c r="G29" i="8"/>
  <c r="H30" i="8" s="1"/>
  <c r="H230" i="8"/>
  <c r="H208" i="8"/>
  <c r="H146" i="8"/>
  <c r="H163" i="8"/>
  <c r="H207" i="8"/>
  <c r="H186" i="8"/>
  <c r="H109" i="8"/>
  <c r="H102" i="8"/>
  <c r="H278" i="8"/>
  <c r="H257" i="8"/>
  <c r="H229" i="8"/>
  <c r="H167" i="8"/>
  <c r="G139" i="8"/>
  <c r="H140" i="8" s="1"/>
  <c r="G51" i="8"/>
  <c r="H213" i="8"/>
  <c r="H125" i="8"/>
  <c r="H122" i="8"/>
  <c r="H99" i="8"/>
  <c r="H191" i="8"/>
  <c r="H8" i="8"/>
  <c r="H276" i="8"/>
  <c r="H235" i="8"/>
  <c r="H212" i="8"/>
  <c r="H190" i="8"/>
  <c r="H274" i="8"/>
  <c r="H253" i="8"/>
  <c r="H131" i="8"/>
  <c r="H101" i="8"/>
  <c r="G95" i="8"/>
  <c r="H96" i="8" s="1"/>
  <c r="E7" i="8"/>
  <c r="H251" i="8"/>
  <c r="H218" i="8"/>
  <c r="H189" i="8"/>
  <c r="H170" i="8"/>
  <c r="H165" i="8"/>
  <c r="H121" i="8"/>
  <c r="H107" i="8"/>
  <c r="H98" i="8"/>
  <c r="H233" i="8"/>
  <c r="H196" i="8"/>
  <c r="H147" i="8"/>
  <c r="H144" i="8"/>
  <c r="H141" i="8"/>
  <c r="G117" i="8"/>
  <c r="H118" i="8" s="1"/>
  <c r="H210" i="8"/>
  <c r="H152" i="8"/>
  <c r="H103" i="8"/>
  <c r="H232" i="8"/>
  <c r="H188" i="8"/>
  <c r="H169" i="8"/>
  <c r="H209" i="8"/>
  <c r="H175" i="8"/>
  <c r="H164" i="8"/>
  <c r="H130" i="8"/>
  <c r="H262" i="8"/>
  <c r="H126" i="8"/>
  <c r="H100" i="8"/>
  <c r="H231" i="8"/>
  <c r="H151" i="8"/>
  <c r="H123" i="8"/>
  <c r="H120" i="8"/>
  <c r="H234" i="8"/>
  <c r="H172" i="8"/>
  <c r="H104" i="8"/>
  <c r="H128" i="8"/>
  <c r="H166" i="8"/>
  <c r="G161" i="8"/>
  <c r="H162" i="8" s="1"/>
  <c r="H211" i="8"/>
  <c r="H124" i="8"/>
  <c r="H255" i="8"/>
  <c r="H119" i="8"/>
  <c r="H145" i="8"/>
  <c r="H185" i="8"/>
  <c r="H142" i="8"/>
  <c r="H108" i="8"/>
  <c r="J228" i="8"/>
  <c r="J272" i="8"/>
  <c r="J144" i="8"/>
  <c r="L144" i="8"/>
  <c r="J184" i="8"/>
  <c r="J96" i="8"/>
  <c r="J80" i="8"/>
  <c r="J78" i="8"/>
  <c r="J76" i="8"/>
  <c r="J86" i="8"/>
  <c r="J77" i="8"/>
  <c r="J74" i="8"/>
  <c r="J82" i="8"/>
  <c r="J79" i="8"/>
  <c r="J81" i="8"/>
  <c r="J84" i="8"/>
  <c r="J75" i="8"/>
  <c r="J83" i="8"/>
  <c r="J85" i="8"/>
  <c r="J63" i="8"/>
  <c r="J52" i="8"/>
  <c r="J60" i="8"/>
  <c r="J57" i="8"/>
  <c r="J54" i="8"/>
  <c r="J59" i="8"/>
  <c r="J56" i="8"/>
  <c r="J65" i="8"/>
  <c r="J87" i="8"/>
  <c r="J53" i="8"/>
  <c r="J58" i="8"/>
  <c r="J61" i="8"/>
  <c r="J64" i="8"/>
  <c r="J55" i="8"/>
  <c r="J62" i="8"/>
  <c r="J140" i="8"/>
  <c r="J102" i="8"/>
  <c r="L102" i="8"/>
  <c r="J190" i="8"/>
  <c r="L190" i="8"/>
  <c r="J118" i="8"/>
  <c r="J162" i="8"/>
  <c r="J206" i="8"/>
  <c r="J250" i="8"/>
  <c r="J101" i="8"/>
  <c r="L101" i="8"/>
  <c r="J11" i="10"/>
  <c r="L11" i="10"/>
  <c r="J9" i="10"/>
  <c r="L9" i="10"/>
  <c r="J14" i="10"/>
  <c r="L14" i="10"/>
  <c r="J12" i="10"/>
  <c r="L12" i="10"/>
  <c r="H19" i="10"/>
  <c r="H16" i="10"/>
  <c r="H8" i="10"/>
  <c r="H13" i="10"/>
  <c r="H15" i="10"/>
  <c r="H10" i="10"/>
  <c r="E7" i="10"/>
  <c r="H21" i="10"/>
  <c r="H18" i="10"/>
  <c r="H12" i="10"/>
  <c r="H17" i="10"/>
  <c r="H20" i="10"/>
  <c r="H14" i="10"/>
  <c r="H9" i="10"/>
  <c r="H11" i="10"/>
  <c r="J10" i="10"/>
  <c r="L10" i="10"/>
  <c r="J13" i="10"/>
  <c r="L13" i="10"/>
  <c r="B59" i="11"/>
  <c r="D58" i="11"/>
  <c r="B12" i="11"/>
  <c r="D11" i="11"/>
  <c r="D10" i="11"/>
  <c r="D9" i="11"/>
  <c r="H85" i="10"/>
  <c r="E73" i="10"/>
  <c r="H74" i="10"/>
  <c r="H84" i="10"/>
  <c r="H80" i="10"/>
  <c r="H76" i="10"/>
  <c r="H78" i="10"/>
  <c r="F42" i="10"/>
  <c r="H42" i="10"/>
  <c r="D30" i="10"/>
  <c r="S35" i="19"/>
  <c r="Y27" i="19"/>
  <c r="S23" i="19"/>
  <c r="Y23" i="19" s="1"/>
  <c r="Y24" i="19"/>
  <c r="S9" i="19"/>
  <c r="Y10" i="19"/>
  <c r="M147" i="19"/>
  <c r="M121" i="19"/>
  <c r="M161" i="19"/>
  <c r="M149" i="19"/>
  <c r="M135" i="19"/>
  <c r="M133" i="19"/>
  <c r="M91" i="19"/>
  <c r="M93" i="19"/>
  <c r="M65" i="19"/>
  <c r="M63" i="19"/>
  <c r="M37" i="19"/>
  <c r="M35" i="19"/>
  <c r="M119" i="19"/>
  <c r="M79" i="19"/>
  <c r="M77" i="19"/>
  <c r="M23" i="19"/>
  <c r="M9" i="19"/>
  <c r="M107" i="19"/>
  <c r="M51" i="19"/>
  <c r="M105" i="19"/>
  <c r="M21" i="19"/>
  <c r="M49" i="19"/>
  <c r="L7" i="19"/>
  <c r="N105" i="19"/>
  <c r="P97" i="19"/>
  <c r="N49" i="19"/>
  <c r="P41" i="19"/>
  <c r="F9" i="19"/>
  <c r="H10" i="19"/>
  <c r="F37" i="19"/>
  <c r="H38" i="19"/>
  <c r="E135" i="19"/>
  <c r="E133" i="19"/>
  <c r="E147" i="19"/>
  <c r="E149" i="19"/>
  <c r="E79" i="19"/>
  <c r="E77" i="19"/>
  <c r="E107" i="19"/>
  <c r="E105" i="19"/>
  <c r="E161" i="19"/>
  <c r="E51" i="19"/>
  <c r="E49" i="19"/>
  <c r="E91" i="19"/>
  <c r="E23" i="19"/>
  <c r="E93" i="19"/>
  <c r="E65" i="19"/>
  <c r="E121" i="19"/>
  <c r="E119" i="19"/>
  <c r="E21" i="19"/>
  <c r="D7" i="19"/>
  <c r="E63" i="19"/>
  <c r="E35" i="19"/>
  <c r="E9" i="19"/>
  <c r="E37" i="19"/>
  <c r="F119" i="19"/>
  <c r="H111" i="19"/>
  <c r="F77" i="19"/>
  <c r="H69" i="19"/>
  <c r="F10" i="33"/>
  <c r="H10" i="33"/>
  <c r="F98" i="33"/>
  <c r="H98" i="33"/>
  <c r="E109" i="33"/>
  <c r="H109" i="33" s="1"/>
  <c r="F97" i="33"/>
  <c r="C109" i="33"/>
  <c r="D8" i="33"/>
  <c r="F53" i="33"/>
  <c r="H53" i="33"/>
  <c r="F106" i="33"/>
  <c r="H106" i="33"/>
  <c r="C227" i="30"/>
  <c r="D228" i="30" s="1"/>
  <c r="D30" i="33"/>
  <c r="F43" i="33"/>
  <c r="H43" i="33"/>
  <c r="B12" i="47"/>
  <c r="D11" i="47"/>
  <c r="C161" i="30"/>
  <c r="D162" i="30" s="1"/>
  <c r="C117" i="30"/>
  <c r="D118" i="30" s="1"/>
  <c r="F118" i="30"/>
  <c r="D30" i="30"/>
  <c r="F272" i="30"/>
  <c r="C271" i="30"/>
  <c r="D272" i="30" s="1"/>
  <c r="H19" i="31"/>
  <c r="H18" i="31"/>
  <c r="H15" i="31"/>
  <c r="H12" i="31"/>
  <c r="H9" i="31"/>
  <c r="H21" i="31"/>
  <c r="H17" i="31"/>
  <c r="H14" i="31"/>
  <c r="H20" i="31"/>
  <c r="E7" i="31"/>
  <c r="H10" i="31"/>
  <c r="H11" i="31"/>
  <c r="H8" i="31"/>
  <c r="H16" i="31"/>
  <c r="H13" i="31"/>
  <c r="J13" i="31"/>
  <c r="L13" i="31"/>
  <c r="J10" i="31"/>
  <c r="L10" i="31"/>
  <c r="J12" i="31"/>
  <c r="L12" i="31"/>
  <c r="J14" i="31"/>
  <c r="L14" i="31"/>
  <c r="H65" i="33"/>
  <c r="E51" i="33"/>
  <c r="H52" i="33" s="1"/>
  <c r="E95" i="31"/>
  <c r="H96" i="31" s="1"/>
  <c r="H12" i="30"/>
  <c r="E7" i="30"/>
  <c r="H19" i="30"/>
  <c r="H16" i="30"/>
  <c r="H21" i="30"/>
  <c r="H18" i="30"/>
  <c r="H9" i="30"/>
  <c r="H11" i="30"/>
  <c r="H13" i="30"/>
  <c r="H20" i="30"/>
  <c r="H10" i="30"/>
  <c r="H15" i="30"/>
  <c r="H17" i="30"/>
  <c r="H8" i="30"/>
  <c r="H14" i="30"/>
  <c r="B12" i="46"/>
  <c r="D11" i="46"/>
  <c r="B12" i="48"/>
  <c r="D11" i="48"/>
  <c r="C183" i="30"/>
  <c r="D184" i="30" s="1"/>
  <c r="F184" i="30"/>
  <c r="H105" i="31"/>
  <c r="H84" i="31"/>
  <c r="H42" i="31"/>
  <c r="H37" i="31"/>
  <c r="H35" i="31"/>
  <c r="H33" i="31"/>
  <c r="H31" i="31"/>
  <c r="H107" i="31"/>
  <c r="H86" i="31"/>
  <c r="H81" i="31"/>
  <c r="H79" i="31"/>
  <c r="H77" i="31"/>
  <c r="H75" i="31"/>
  <c r="H102" i="31"/>
  <c r="H100" i="31"/>
  <c r="H98" i="31"/>
  <c r="H39" i="31"/>
  <c r="H109" i="31"/>
  <c r="H104" i="31"/>
  <c r="H83" i="31"/>
  <c r="H62" i="31"/>
  <c r="H30" i="31"/>
  <c r="H99" i="31"/>
  <c r="H56" i="31"/>
  <c r="H53" i="31"/>
  <c r="E29" i="31"/>
  <c r="H103" i="31"/>
  <c r="H85" i="31"/>
  <c r="H80" i="31"/>
  <c r="H38" i="31"/>
  <c r="H32" i="31"/>
  <c r="H76" i="31"/>
  <c r="H65" i="31"/>
  <c r="H58" i="31"/>
  <c r="H55" i="31"/>
  <c r="H41" i="31"/>
  <c r="H108" i="31"/>
  <c r="H97" i="31"/>
  <c r="H61" i="31"/>
  <c r="H78" i="31"/>
  <c r="H60" i="31"/>
  <c r="H54" i="31"/>
  <c r="H40" i="31"/>
  <c r="H43" i="31"/>
  <c r="H36" i="31"/>
  <c r="H82" i="31"/>
  <c r="H63" i="31"/>
  <c r="H87" i="31"/>
  <c r="H106" i="31"/>
  <c r="H64" i="31"/>
  <c r="H101" i="31"/>
  <c r="H59" i="31"/>
  <c r="H57" i="31"/>
  <c r="H34" i="31"/>
  <c r="J75" i="31"/>
  <c r="L75" i="31"/>
  <c r="J77" i="31"/>
  <c r="L77" i="31"/>
  <c r="E95" i="30"/>
  <c r="H96" i="30" s="1"/>
  <c r="C73" i="31"/>
  <c r="D74" i="31" s="1"/>
  <c r="F74" i="31"/>
  <c r="K104" i="13"/>
  <c r="J104" i="13"/>
  <c r="I104" i="13"/>
  <c r="J18" i="2"/>
  <c r="K18" i="2"/>
  <c r="J194" i="3"/>
  <c r="K194" i="3"/>
  <c r="K205" i="3"/>
  <c r="J205" i="3"/>
  <c r="K199" i="3"/>
  <c r="J199" i="3"/>
  <c r="J188" i="3"/>
  <c r="K188" i="3"/>
  <c r="K17" i="2"/>
  <c r="J17" i="2"/>
  <c r="K202" i="3"/>
  <c r="J202" i="3"/>
  <c r="K191" i="3"/>
  <c r="J191" i="3"/>
  <c r="K122" i="3"/>
  <c r="J122" i="3"/>
  <c r="K42" i="2"/>
  <c r="J42" i="2"/>
  <c r="K190" i="3"/>
  <c r="J190" i="3"/>
  <c r="K201" i="3"/>
  <c r="J201" i="3"/>
  <c r="K195" i="3"/>
  <c r="J195" i="3"/>
  <c r="J193" i="3"/>
  <c r="K193" i="3"/>
  <c r="K204" i="3"/>
  <c r="J204" i="3"/>
  <c r="K196" i="3"/>
  <c r="J196" i="3"/>
  <c r="J207" i="3"/>
  <c r="K207" i="3"/>
  <c r="K70" i="2"/>
  <c r="J70" i="2"/>
  <c r="K76" i="13"/>
  <c r="J76" i="13"/>
  <c r="I76" i="13"/>
  <c r="K62" i="13"/>
  <c r="J62" i="13"/>
  <c r="I62" i="13"/>
  <c r="L56" i="12"/>
  <c r="K56" i="12"/>
  <c r="J56" i="12"/>
  <c r="I56" i="12"/>
  <c r="K115" i="3"/>
  <c r="J115" i="3"/>
  <c r="J126" i="3"/>
  <c r="K126" i="3"/>
  <c r="K68" i="2"/>
  <c r="J68" i="2"/>
  <c r="J71" i="2"/>
  <c r="K71" i="2"/>
  <c r="L69" i="2"/>
  <c r="K69" i="2"/>
  <c r="J69" i="2"/>
  <c r="L72" i="2"/>
  <c r="K72" i="2"/>
  <c r="J72" i="2"/>
  <c r="K203" i="3"/>
  <c r="J203" i="3"/>
  <c r="K192" i="3"/>
  <c r="J192" i="3"/>
  <c r="K187" i="3"/>
  <c r="J187" i="3"/>
  <c r="K198" i="3"/>
  <c r="J198" i="3"/>
  <c r="K48" i="13"/>
  <c r="J48" i="13"/>
  <c r="I48" i="13"/>
  <c r="K132" i="13"/>
  <c r="J132" i="13"/>
  <c r="I132" i="13"/>
  <c r="K119" i="16"/>
  <c r="J119" i="16"/>
  <c r="I119" i="16"/>
  <c r="J160" i="18"/>
  <c r="I160" i="18"/>
  <c r="J148" i="18"/>
  <c r="I148" i="18"/>
  <c r="K200" i="3"/>
  <c r="J200" i="3"/>
  <c r="J189" i="3"/>
  <c r="K189" i="3"/>
  <c r="J49" i="15"/>
  <c r="I49" i="15"/>
  <c r="L49" i="15"/>
  <c r="M49" i="15"/>
  <c r="K49" i="15"/>
  <c r="J90" i="18"/>
  <c r="I90" i="18"/>
  <c r="J120" i="18"/>
  <c r="I120" i="18"/>
  <c r="R104" i="18"/>
  <c r="Q104" i="18"/>
  <c r="Y160" i="18"/>
  <c r="X160" i="18"/>
  <c r="R91" i="19"/>
  <c r="P91" i="19"/>
  <c r="R65" i="19"/>
  <c r="P65" i="19"/>
  <c r="W9" i="16"/>
  <c r="V9" i="16"/>
  <c r="U9" i="16"/>
  <c r="W18" i="16"/>
  <c r="K9" i="16"/>
  <c r="J9" i="16"/>
  <c r="I9" i="16"/>
  <c r="K11" i="16"/>
  <c r="K87" i="16"/>
  <c r="K60" i="16"/>
  <c r="K128" i="16"/>
  <c r="K41" i="16"/>
  <c r="K14" i="16"/>
  <c r="K104" i="16"/>
  <c r="K42" i="16"/>
  <c r="K70" i="16"/>
  <c r="K142" i="16"/>
  <c r="K98" i="16"/>
  <c r="K18" i="16"/>
  <c r="K111" i="16"/>
  <c r="K101" i="16"/>
  <c r="K13" i="16"/>
  <c r="K27" i="16"/>
  <c r="K152" i="16"/>
  <c r="K115" i="16"/>
  <c r="K12" i="16"/>
  <c r="K139" i="16"/>
  <c r="K15" i="16"/>
  <c r="K25" i="16"/>
  <c r="K116" i="16"/>
  <c r="K44" i="16"/>
  <c r="K156" i="16"/>
  <c r="K74" i="16"/>
  <c r="K34" i="16"/>
  <c r="K108" i="16"/>
  <c r="K39" i="16"/>
  <c r="K77" i="16"/>
  <c r="J77" i="16"/>
  <c r="I77" i="16"/>
  <c r="J134" i="18"/>
  <c r="I134" i="18"/>
  <c r="L133" i="15"/>
  <c r="K133" i="15"/>
  <c r="J133" i="15"/>
  <c r="I133" i="15"/>
  <c r="M133" i="15"/>
  <c r="M77" i="15"/>
  <c r="L77" i="15"/>
  <c r="K77" i="15"/>
  <c r="J77" i="15"/>
  <c r="I77" i="15"/>
  <c r="K44" i="2"/>
  <c r="J44" i="2"/>
  <c r="M91" i="15"/>
  <c r="L91" i="15"/>
  <c r="K91" i="15"/>
  <c r="J91" i="15"/>
  <c r="I91" i="15"/>
  <c r="K63" i="17"/>
  <c r="J63" i="17"/>
  <c r="I63" i="17"/>
  <c r="K20" i="13"/>
  <c r="J20" i="13"/>
  <c r="I20" i="13"/>
  <c r="R134" i="18"/>
  <c r="Q134" i="18"/>
  <c r="J9" i="17"/>
  <c r="I9" i="17"/>
  <c r="K9" i="17"/>
  <c r="K24" i="17"/>
  <c r="K129" i="17"/>
  <c r="K86" i="17"/>
  <c r="K151" i="17"/>
  <c r="K110" i="17"/>
  <c r="K29" i="17"/>
  <c r="K72" i="17"/>
  <c r="K13" i="17"/>
  <c r="K117" i="17"/>
  <c r="K111" i="17"/>
  <c r="K31" i="17"/>
  <c r="K131" i="17"/>
  <c r="K115" i="17"/>
  <c r="K153" i="17"/>
  <c r="K43" i="17"/>
  <c r="K48" i="17"/>
  <c r="K139" i="17"/>
  <c r="K45" i="17"/>
  <c r="K94" i="17"/>
  <c r="K127" i="17"/>
  <c r="K41" i="17"/>
  <c r="K96" i="17"/>
  <c r="K160" i="17"/>
  <c r="K88" i="17"/>
  <c r="K67" i="17"/>
  <c r="K154" i="17"/>
  <c r="K60" i="17"/>
  <c r="K68" i="17"/>
  <c r="K62" i="17"/>
  <c r="K132" i="17"/>
  <c r="K89" i="17"/>
  <c r="K74" i="17"/>
  <c r="K16" i="17"/>
  <c r="K84" i="17"/>
  <c r="K14" i="17"/>
  <c r="K137" i="17"/>
  <c r="K108" i="17"/>
  <c r="K15" i="17"/>
  <c r="K27" i="17"/>
  <c r="K46" i="17"/>
  <c r="K53" i="17"/>
  <c r="K143" i="17"/>
  <c r="K39" i="17"/>
  <c r="K158" i="17"/>
  <c r="K25" i="17"/>
  <c r="J118" i="13"/>
  <c r="I118" i="13"/>
  <c r="K118" i="13"/>
  <c r="I147" i="15"/>
  <c r="K147" i="15"/>
  <c r="J147" i="15"/>
  <c r="M147" i="15"/>
  <c r="L147" i="15"/>
  <c r="J8" i="18"/>
  <c r="I8" i="18"/>
  <c r="J14" i="18"/>
  <c r="J107" i="18"/>
  <c r="K23" i="16"/>
  <c r="J23" i="16"/>
  <c r="I23" i="16"/>
  <c r="K105" i="16"/>
  <c r="J105" i="16"/>
  <c r="I105" i="16"/>
  <c r="R50" i="18"/>
  <c r="Q50" i="18"/>
  <c r="R20" i="18"/>
  <c r="Q20" i="18"/>
  <c r="K93" i="17"/>
  <c r="J93" i="17"/>
  <c r="I93" i="17"/>
  <c r="K105" i="17"/>
  <c r="J105" i="17"/>
  <c r="I105" i="17"/>
  <c r="K37" i="17"/>
  <c r="J37" i="17"/>
  <c r="I37" i="17"/>
  <c r="T23" i="14"/>
  <c r="S23" i="14"/>
  <c r="K147" i="16"/>
  <c r="J147" i="16"/>
  <c r="I147" i="16"/>
  <c r="K161" i="16"/>
  <c r="J161" i="16"/>
  <c r="I161" i="16"/>
  <c r="J50" i="18"/>
  <c r="I50" i="18"/>
  <c r="J64" i="18"/>
  <c r="I64" i="18"/>
  <c r="R148" i="18"/>
  <c r="Q148" i="18"/>
  <c r="M161" i="15"/>
  <c r="L161" i="15"/>
  <c r="K161" i="15"/>
  <c r="J161" i="15"/>
  <c r="I161" i="15"/>
  <c r="I135" i="16"/>
  <c r="K135" i="16"/>
  <c r="J135" i="16"/>
  <c r="J22" i="18"/>
  <c r="I22" i="18"/>
  <c r="I133" i="17"/>
  <c r="K133" i="17"/>
  <c r="J133" i="17"/>
  <c r="K197" i="3"/>
  <c r="J197" i="3"/>
  <c r="J186" i="3"/>
  <c r="K186" i="3"/>
  <c r="M105" i="15"/>
  <c r="L105" i="15"/>
  <c r="K105" i="15"/>
  <c r="J105" i="15"/>
  <c r="I105" i="15"/>
  <c r="I48" i="18"/>
  <c r="J48" i="18"/>
  <c r="K117" i="3"/>
  <c r="J117" i="3"/>
  <c r="W20" i="13"/>
  <c r="V20" i="13"/>
  <c r="U20" i="13"/>
  <c r="M119" i="15"/>
  <c r="L119" i="15"/>
  <c r="K119" i="15"/>
  <c r="J119" i="15"/>
  <c r="I119" i="15"/>
  <c r="J106" i="18"/>
  <c r="I106" i="18"/>
  <c r="I118" i="18"/>
  <c r="J118" i="18"/>
  <c r="I20" i="18"/>
  <c r="J20" i="18"/>
  <c r="K21" i="16"/>
  <c r="J21" i="16"/>
  <c r="I21" i="16"/>
  <c r="H57" i="12"/>
  <c r="L53" i="12"/>
  <c r="K53" i="12"/>
  <c r="J53" i="12"/>
  <c r="I53" i="12"/>
  <c r="M35" i="15"/>
  <c r="L35" i="15"/>
  <c r="K35" i="15"/>
  <c r="J35" i="15"/>
  <c r="I35" i="15"/>
  <c r="Y21" i="15"/>
  <c r="W21" i="15"/>
  <c r="X21" i="15"/>
  <c r="K90" i="13"/>
  <c r="I90" i="13"/>
  <c r="J90" i="13"/>
  <c r="J34" i="13"/>
  <c r="I34" i="13"/>
  <c r="K34" i="13"/>
  <c r="L54" i="12"/>
  <c r="K54" i="12"/>
  <c r="J54" i="12"/>
  <c r="I54" i="12"/>
  <c r="J149" i="16"/>
  <c r="K149" i="16"/>
  <c r="I149" i="16"/>
  <c r="K63" i="16"/>
  <c r="J63" i="16"/>
  <c r="I63" i="16"/>
  <c r="J132" i="18"/>
  <c r="I132" i="18"/>
  <c r="K93" i="16"/>
  <c r="J93" i="16"/>
  <c r="I93" i="16"/>
  <c r="L55" i="12"/>
  <c r="K55" i="12"/>
  <c r="J55" i="12"/>
  <c r="I55" i="12"/>
  <c r="I21" i="15"/>
  <c r="M21" i="15"/>
  <c r="K21" i="15"/>
  <c r="L21" i="15"/>
  <c r="J21" i="15"/>
  <c r="V21" i="17"/>
  <c r="U21" i="17"/>
  <c r="W21" i="17"/>
  <c r="J121" i="16"/>
  <c r="I121" i="16"/>
  <c r="K121" i="16"/>
  <c r="K160" i="13"/>
  <c r="J160" i="13"/>
  <c r="I160" i="13"/>
  <c r="K146" i="13"/>
  <c r="J146" i="13"/>
  <c r="I146" i="13"/>
  <c r="U21" i="16"/>
  <c r="W21" i="16"/>
  <c r="V21" i="16"/>
  <c r="J146" i="18"/>
  <c r="I146" i="18"/>
  <c r="J76" i="18"/>
  <c r="I76" i="18"/>
  <c r="I79" i="16"/>
  <c r="K79" i="16"/>
  <c r="J79" i="16"/>
  <c r="R90" i="18"/>
  <c r="Q90" i="18"/>
  <c r="R132" i="18"/>
  <c r="Q132" i="18"/>
  <c r="K147" i="17"/>
  <c r="J147" i="17"/>
  <c r="I147" i="17"/>
  <c r="Y134" i="18"/>
  <c r="X134" i="18"/>
  <c r="Y132" i="18"/>
  <c r="X132" i="18"/>
  <c r="Y48" i="18"/>
  <c r="X48" i="18"/>
  <c r="K120" i="3"/>
  <c r="J120" i="3"/>
  <c r="K131" i="3"/>
  <c r="J131" i="3"/>
  <c r="I63" i="15"/>
  <c r="M63" i="15"/>
  <c r="L63" i="15"/>
  <c r="K63" i="15"/>
  <c r="J63" i="15"/>
  <c r="K51" i="16"/>
  <c r="J51" i="16"/>
  <c r="I51" i="16"/>
  <c r="R34" i="18"/>
  <c r="Q34" i="18"/>
  <c r="Y106" i="18"/>
  <c r="X106" i="18"/>
  <c r="K35" i="16"/>
  <c r="J35" i="16"/>
  <c r="I35" i="16"/>
  <c r="I92" i="18"/>
  <c r="J92" i="18"/>
  <c r="Y37" i="19"/>
  <c r="X37" i="19"/>
  <c r="X161" i="19"/>
  <c r="Y161" i="19"/>
  <c r="Y63" i="19"/>
  <c r="X63" i="19"/>
  <c r="K20" i="26"/>
  <c r="J20" i="26"/>
  <c r="I20" i="26"/>
  <c r="J48" i="26"/>
  <c r="K48" i="26"/>
  <c r="I48" i="26"/>
  <c r="J34" i="18"/>
  <c r="I34" i="18"/>
  <c r="R78" i="18"/>
  <c r="Q78" i="18"/>
  <c r="X8" i="18"/>
  <c r="Y8" i="18"/>
  <c r="Y23" i="18"/>
  <c r="Y16" i="18"/>
  <c r="Y67" i="18"/>
  <c r="Y17" i="18"/>
  <c r="Y24" i="18"/>
  <c r="Y108" i="18"/>
  <c r="Y29" i="18"/>
  <c r="Y58" i="18"/>
  <c r="Y10" i="18"/>
  <c r="Y30" i="18"/>
  <c r="Y32" i="18"/>
  <c r="Y88" i="18"/>
  <c r="Y11" i="18"/>
  <c r="Y15" i="18"/>
  <c r="Y33" i="18"/>
  <c r="Y9" i="18"/>
  <c r="Y20" i="18"/>
  <c r="X20" i="18"/>
  <c r="K51" i="17"/>
  <c r="J51" i="17"/>
  <c r="I51" i="17"/>
  <c r="J35" i="17"/>
  <c r="K35" i="17"/>
  <c r="I35" i="17"/>
  <c r="R8" i="18"/>
  <c r="Q8" i="18"/>
  <c r="R26" i="18"/>
  <c r="R68" i="18"/>
  <c r="R12" i="18"/>
  <c r="R27" i="18"/>
  <c r="R40" i="18"/>
  <c r="R17" i="18"/>
  <c r="R55" i="18"/>
  <c r="R69" i="18"/>
  <c r="R33" i="18"/>
  <c r="R13" i="18"/>
  <c r="R18" i="18"/>
  <c r="R19" i="18"/>
  <c r="R11" i="18"/>
  <c r="R32" i="18"/>
  <c r="R49" i="19"/>
  <c r="P49" i="19"/>
  <c r="J51" i="19"/>
  <c r="H51" i="19"/>
  <c r="L133" i="22"/>
  <c r="J133" i="22"/>
  <c r="K133" i="22"/>
  <c r="K132" i="27"/>
  <c r="J132" i="27"/>
  <c r="I132" i="27"/>
  <c r="Y118" i="18"/>
  <c r="X118" i="18"/>
  <c r="Y90" i="18"/>
  <c r="X90" i="18"/>
  <c r="K119" i="17"/>
  <c r="J119" i="17"/>
  <c r="I119" i="17"/>
  <c r="R107" i="19"/>
  <c r="P107" i="19"/>
  <c r="H63" i="19"/>
  <c r="J63" i="19"/>
  <c r="I64" i="21"/>
  <c r="H64" i="21"/>
  <c r="L63" i="22"/>
  <c r="K63" i="22"/>
  <c r="J63" i="22"/>
  <c r="R160" i="18"/>
  <c r="Q160" i="18"/>
  <c r="R93" i="19"/>
  <c r="P93" i="19"/>
  <c r="Y79" i="19"/>
  <c r="X79" i="19"/>
  <c r="Y51" i="19"/>
  <c r="X51" i="19"/>
  <c r="H37" i="19"/>
  <c r="J37" i="19"/>
  <c r="J49" i="19"/>
  <c r="H49" i="19"/>
  <c r="J9" i="19"/>
  <c r="H9" i="19"/>
  <c r="J54" i="19"/>
  <c r="J15" i="19"/>
  <c r="J69" i="19"/>
  <c r="J70" i="19"/>
  <c r="J16" i="19"/>
  <c r="J38" i="19"/>
  <c r="J111" i="19"/>
  <c r="J43" i="19"/>
  <c r="J14" i="19"/>
  <c r="J10" i="19"/>
  <c r="J11" i="19"/>
  <c r="J47" i="19"/>
  <c r="J21" i="19"/>
  <c r="H21" i="19"/>
  <c r="I36" i="21"/>
  <c r="H36" i="21"/>
  <c r="K21" i="22"/>
  <c r="J21" i="22"/>
  <c r="L21" i="22"/>
  <c r="J76" i="27"/>
  <c r="I76" i="27"/>
  <c r="K76" i="27"/>
  <c r="R92" i="18"/>
  <c r="Q92" i="18"/>
  <c r="Y146" i="18"/>
  <c r="X146" i="18"/>
  <c r="K160" i="26"/>
  <c r="J160" i="26"/>
  <c r="I160" i="26"/>
  <c r="K37" i="16"/>
  <c r="J37" i="16"/>
  <c r="I37" i="16"/>
  <c r="J36" i="18"/>
  <c r="I36" i="18"/>
  <c r="K49" i="16"/>
  <c r="J49" i="16"/>
  <c r="I49" i="16"/>
  <c r="R146" i="18"/>
  <c r="Q146" i="18"/>
  <c r="Y120" i="18"/>
  <c r="X120" i="18"/>
  <c r="Y104" i="18"/>
  <c r="X104" i="18"/>
  <c r="P21" i="19"/>
  <c r="R21" i="19"/>
  <c r="Y77" i="19"/>
  <c r="X77" i="19"/>
  <c r="Y49" i="19"/>
  <c r="X49" i="19"/>
  <c r="J161" i="19"/>
  <c r="H161" i="19"/>
  <c r="H134" i="21"/>
  <c r="I134" i="21"/>
  <c r="K91" i="16"/>
  <c r="J91" i="16"/>
  <c r="I91" i="16"/>
  <c r="K21" i="17"/>
  <c r="J21" i="17"/>
  <c r="I21" i="17"/>
  <c r="J79" i="17"/>
  <c r="I79" i="17"/>
  <c r="K79" i="17"/>
  <c r="R76" i="18"/>
  <c r="Q76" i="18"/>
  <c r="J23" i="19"/>
  <c r="H23" i="19"/>
  <c r="J149" i="19"/>
  <c r="H149" i="19"/>
  <c r="R23" i="19"/>
  <c r="P23" i="19"/>
  <c r="I148" i="21"/>
  <c r="H148" i="21"/>
  <c r="L35" i="22"/>
  <c r="K35" i="22"/>
  <c r="J35" i="22"/>
  <c r="K161" i="17"/>
  <c r="J161" i="17"/>
  <c r="I161" i="17"/>
  <c r="R37" i="19"/>
  <c r="P37" i="19"/>
  <c r="J133" i="19"/>
  <c r="H133" i="19"/>
  <c r="R9" i="19"/>
  <c r="P9" i="19"/>
  <c r="R88" i="19"/>
  <c r="R45" i="19"/>
  <c r="R26" i="19"/>
  <c r="R29" i="19"/>
  <c r="R56" i="19"/>
  <c r="R31" i="19"/>
  <c r="R58" i="19"/>
  <c r="R32" i="19"/>
  <c r="R28" i="19"/>
  <c r="R73" i="19"/>
  <c r="R97" i="19"/>
  <c r="R61" i="19"/>
  <c r="R12" i="19"/>
  <c r="R123" i="19"/>
  <c r="R41" i="19"/>
  <c r="H135" i="19"/>
  <c r="J135" i="19"/>
  <c r="I92" i="21"/>
  <c r="H92" i="21"/>
  <c r="R22" i="18"/>
  <c r="Q22" i="18"/>
  <c r="Y148" i="18"/>
  <c r="X148" i="18"/>
  <c r="R119" i="19"/>
  <c r="P119" i="19"/>
  <c r="M90" i="28"/>
  <c r="K90" i="28"/>
  <c r="J90" i="28"/>
  <c r="L90" i="28"/>
  <c r="I90" i="28"/>
  <c r="K149" i="17"/>
  <c r="J149" i="17"/>
  <c r="I149" i="17"/>
  <c r="R149" i="19"/>
  <c r="P149" i="19"/>
  <c r="R63" i="19"/>
  <c r="P63" i="19"/>
  <c r="Y93" i="19"/>
  <c r="X93" i="19"/>
  <c r="Y133" i="19"/>
  <c r="X133" i="19"/>
  <c r="X9" i="19"/>
  <c r="Y9" i="19"/>
  <c r="Y21" i="19"/>
  <c r="X21" i="19"/>
  <c r="J93" i="19"/>
  <c r="H93" i="19"/>
  <c r="H162" i="21"/>
  <c r="I162" i="21"/>
  <c r="J133" i="16"/>
  <c r="I133" i="16"/>
  <c r="K133" i="16"/>
  <c r="R118" i="18"/>
  <c r="Q118" i="18"/>
  <c r="Y22" i="18"/>
  <c r="X22" i="18"/>
  <c r="Y34" i="18"/>
  <c r="X34" i="18"/>
  <c r="K91" i="17"/>
  <c r="I91" i="17"/>
  <c r="J91" i="17"/>
  <c r="Y50" i="18"/>
  <c r="X50" i="18"/>
  <c r="Y147" i="19"/>
  <c r="X147" i="19"/>
  <c r="Y121" i="19"/>
  <c r="X121" i="19"/>
  <c r="H107" i="19"/>
  <c r="J107" i="19"/>
  <c r="K90" i="27"/>
  <c r="J90" i="27"/>
  <c r="I90" i="27"/>
  <c r="W9" i="17"/>
  <c r="V9" i="17"/>
  <c r="U9" i="17"/>
  <c r="W12" i="17"/>
  <c r="W11" i="17"/>
  <c r="W20" i="17"/>
  <c r="W19" i="17"/>
  <c r="R62" i="18"/>
  <c r="Q62" i="18"/>
  <c r="Y36" i="18"/>
  <c r="X36" i="18"/>
  <c r="R135" i="19"/>
  <c r="P135" i="19"/>
  <c r="P51" i="19"/>
  <c r="R51" i="19"/>
  <c r="J91" i="19"/>
  <c r="H91" i="19"/>
  <c r="L49" i="22"/>
  <c r="K49" i="22"/>
  <c r="J49" i="22"/>
  <c r="K132" i="26"/>
  <c r="J132" i="26"/>
  <c r="I132" i="26"/>
  <c r="J76" i="26"/>
  <c r="I76" i="26"/>
  <c r="K76" i="26"/>
  <c r="I20" i="27"/>
  <c r="K20" i="27"/>
  <c r="J20" i="27"/>
  <c r="R48" i="18"/>
  <c r="Q48" i="18"/>
  <c r="Y64" i="18"/>
  <c r="X64" i="18"/>
  <c r="R121" i="19"/>
  <c r="P121" i="19"/>
  <c r="J35" i="19"/>
  <c r="H35" i="19"/>
  <c r="J105" i="19"/>
  <c r="H105" i="19"/>
  <c r="J62" i="18"/>
  <c r="I62" i="18"/>
  <c r="R106" i="18"/>
  <c r="Q106" i="18"/>
  <c r="K65" i="17"/>
  <c r="I65" i="17"/>
  <c r="J65" i="17"/>
  <c r="K135" i="17"/>
  <c r="I135" i="17"/>
  <c r="J135" i="17"/>
  <c r="K77" i="17"/>
  <c r="J77" i="17"/>
  <c r="I77" i="17"/>
  <c r="K121" i="17"/>
  <c r="J121" i="17"/>
  <c r="I121" i="17"/>
  <c r="J79" i="19"/>
  <c r="H79" i="19"/>
  <c r="J147" i="19"/>
  <c r="H147" i="19"/>
  <c r="J77" i="19"/>
  <c r="H77" i="19"/>
  <c r="Q22" i="21"/>
  <c r="R22" i="21"/>
  <c r="L147" i="22"/>
  <c r="K147" i="22"/>
  <c r="J147" i="22"/>
  <c r="L119" i="22"/>
  <c r="K119" i="22"/>
  <c r="J119" i="22"/>
  <c r="Y78" i="18"/>
  <c r="X78" i="18"/>
  <c r="R147" i="19"/>
  <c r="P147" i="19"/>
  <c r="J65" i="19"/>
  <c r="H65" i="19"/>
  <c r="I120" i="21"/>
  <c r="H120" i="21"/>
  <c r="H106" i="21"/>
  <c r="I106" i="21"/>
  <c r="L77" i="22"/>
  <c r="J77" i="22"/>
  <c r="K77" i="22"/>
  <c r="R120" i="18"/>
  <c r="Q120" i="18"/>
  <c r="R79" i="19"/>
  <c r="P79" i="19"/>
  <c r="Y107" i="19"/>
  <c r="X107" i="19"/>
  <c r="X91" i="19"/>
  <c r="Y91" i="19"/>
  <c r="J104" i="18"/>
  <c r="I104" i="18"/>
  <c r="R36" i="18"/>
  <c r="Q36" i="18"/>
  <c r="P161" i="19"/>
  <c r="R161" i="19"/>
  <c r="Z9" i="19"/>
  <c r="Z26" i="19"/>
  <c r="Z33" i="19"/>
  <c r="Z20" i="19"/>
  <c r="Z24" i="19"/>
  <c r="Z87" i="19"/>
  <c r="Z32" i="19"/>
  <c r="Z12" i="19"/>
  <c r="Z29" i="19"/>
  <c r="Z27" i="19"/>
  <c r="Z28" i="19"/>
  <c r="Z31" i="19"/>
  <c r="Z151" i="19"/>
  <c r="Z10" i="19"/>
  <c r="Z18" i="19"/>
  <c r="Z39" i="19"/>
  <c r="Z11" i="19"/>
  <c r="Z16" i="19"/>
  <c r="Z17" i="19"/>
  <c r="Y105" i="19"/>
  <c r="X105" i="19"/>
  <c r="R35" i="19"/>
  <c r="P35" i="19"/>
  <c r="L91" i="22"/>
  <c r="K91" i="22"/>
  <c r="J91" i="22"/>
  <c r="Y62" i="18"/>
  <c r="X62" i="18"/>
  <c r="P77" i="19"/>
  <c r="R77" i="19"/>
  <c r="Y119" i="19"/>
  <c r="X119" i="19"/>
  <c r="Y35" i="19"/>
  <c r="X35" i="19"/>
  <c r="I78" i="21"/>
  <c r="H78" i="21"/>
  <c r="I50" i="21"/>
  <c r="H50" i="21"/>
  <c r="K49" i="17"/>
  <c r="J49" i="17"/>
  <c r="I49" i="17"/>
  <c r="Y92" i="18"/>
  <c r="X92" i="18"/>
  <c r="R133" i="19"/>
  <c r="P133" i="19"/>
  <c r="X149" i="19"/>
  <c r="Y149" i="19"/>
  <c r="J121" i="19"/>
  <c r="H121" i="19"/>
  <c r="K104" i="26"/>
  <c r="J104" i="26"/>
  <c r="I104" i="26"/>
  <c r="K48" i="27"/>
  <c r="J48" i="27"/>
  <c r="I48" i="27"/>
  <c r="J78" i="18"/>
  <c r="I78" i="18"/>
  <c r="J65" i="16"/>
  <c r="K65" i="16"/>
  <c r="I65" i="16"/>
  <c r="R64" i="18"/>
  <c r="Q64" i="18"/>
  <c r="Y76" i="18"/>
  <c r="X76" i="18"/>
  <c r="R105" i="19"/>
  <c r="P105" i="19"/>
  <c r="X65" i="19"/>
  <c r="Y65" i="19"/>
  <c r="Y135" i="19"/>
  <c r="X135" i="19"/>
  <c r="J119" i="19"/>
  <c r="H119" i="19"/>
  <c r="I22" i="21"/>
  <c r="H22" i="21"/>
  <c r="K118" i="26"/>
  <c r="J118" i="26"/>
  <c r="I118" i="26"/>
  <c r="K118" i="27"/>
  <c r="J118" i="27"/>
  <c r="I118" i="27"/>
  <c r="I146" i="28"/>
  <c r="M146" i="28"/>
  <c r="L146" i="28"/>
  <c r="K146" i="28"/>
  <c r="J146" i="28"/>
  <c r="L118" i="28"/>
  <c r="K118" i="28"/>
  <c r="I118" i="28"/>
  <c r="M118" i="28"/>
  <c r="J118" i="28"/>
  <c r="L48" i="28"/>
  <c r="K48" i="28"/>
  <c r="J48" i="28"/>
  <c r="I48" i="28"/>
  <c r="M48" i="28"/>
  <c r="I34" i="26"/>
  <c r="K34" i="26"/>
  <c r="J34" i="26"/>
  <c r="R16" i="43"/>
  <c r="T16" i="43"/>
  <c r="S16" i="43"/>
  <c r="Q16" i="43"/>
  <c r="P16" i="43"/>
  <c r="N146" i="43"/>
  <c r="L146" i="43"/>
  <c r="O146" i="43"/>
  <c r="M146" i="43"/>
  <c r="X21" i="22"/>
  <c r="W21" i="22"/>
  <c r="V21" i="22"/>
  <c r="L161" i="22"/>
  <c r="K161" i="22"/>
  <c r="J161" i="22"/>
  <c r="J76" i="28"/>
  <c r="I76" i="28"/>
  <c r="M76" i="28"/>
  <c r="L76" i="28"/>
  <c r="K76" i="28"/>
  <c r="K62" i="26"/>
  <c r="J62" i="26"/>
  <c r="I62" i="26"/>
  <c r="I146" i="45"/>
  <c r="H146" i="45"/>
  <c r="K146" i="45" s="1"/>
  <c r="G146" i="45"/>
  <c r="O146" i="45"/>
  <c r="N146" i="45"/>
  <c r="M146" i="45"/>
  <c r="L146" i="45"/>
  <c r="K160" i="27"/>
  <c r="J160" i="27"/>
  <c r="I160" i="27"/>
  <c r="K104" i="28"/>
  <c r="J104" i="28"/>
  <c r="M104" i="28"/>
  <c r="L104" i="28"/>
  <c r="I104" i="28"/>
  <c r="K90" i="26"/>
  <c r="J90" i="26"/>
  <c r="I90" i="26"/>
  <c r="M160" i="28"/>
  <c r="K160" i="28"/>
  <c r="J160" i="28"/>
  <c r="I160" i="28"/>
  <c r="L160" i="28"/>
  <c r="K104" i="27"/>
  <c r="J104" i="27"/>
  <c r="I104" i="27"/>
  <c r="I146" i="44"/>
  <c r="G146" i="44"/>
  <c r="H146" i="44"/>
  <c r="K146" i="44" s="1"/>
  <c r="J16" i="43"/>
  <c r="I16" i="43"/>
  <c r="H16" i="43"/>
  <c r="I146" i="26"/>
  <c r="K146" i="26"/>
  <c r="J146" i="26"/>
  <c r="O146" i="44"/>
  <c r="N146" i="44"/>
  <c r="M146" i="44"/>
  <c r="L146" i="44"/>
  <c r="M16" i="43"/>
  <c r="L16" i="43"/>
  <c r="N16" i="43"/>
  <c r="I62" i="27"/>
  <c r="K62" i="27"/>
  <c r="J62" i="27"/>
  <c r="K146" i="27"/>
  <c r="J146" i="27"/>
  <c r="I146" i="27"/>
  <c r="M132" i="28"/>
  <c r="L132" i="28"/>
  <c r="K132" i="28"/>
  <c r="J132" i="28"/>
  <c r="I132" i="28"/>
  <c r="K34" i="27"/>
  <c r="J34" i="27"/>
  <c r="I34" i="27"/>
  <c r="O129" i="39"/>
  <c r="K129" i="39"/>
  <c r="N129" i="39"/>
  <c r="M129" i="39"/>
  <c r="L129" i="39"/>
  <c r="L105" i="22"/>
  <c r="K105" i="22"/>
  <c r="J105" i="22"/>
  <c r="M62" i="28"/>
  <c r="K62" i="28"/>
  <c r="L62" i="28"/>
  <c r="J62" i="28"/>
  <c r="I62" i="28"/>
  <c r="M34" i="28"/>
  <c r="L34" i="28"/>
  <c r="K34" i="28"/>
  <c r="J34" i="28"/>
  <c r="I34" i="28"/>
  <c r="I146" i="43"/>
  <c r="H146" i="43"/>
  <c r="K146" i="43" s="1"/>
  <c r="G146" i="43"/>
  <c r="F109" i="33" l="1"/>
  <c r="F162" i="30"/>
  <c r="F228" i="30"/>
  <c r="L57" i="12"/>
  <c r="K57" i="12"/>
  <c r="J57" i="12"/>
  <c r="I57" i="12"/>
  <c r="F96" i="30"/>
  <c r="C95" i="30"/>
  <c r="D96" i="30" s="1"/>
  <c r="F61" i="31"/>
  <c r="F105" i="31"/>
  <c r="F84" i="31"/>
  <c r="F107" i="31"/>
  <c r="F86" i="31"/>
  <c r="F81" i="31"/>
  <c r="F79" i="31"/>
  <c r="F77" i="31"/>
  <c r="F75" i="31"/>
  <c r="F102" i="31"/>
  <c r="F100" i="31"/>
  <c r="F98" i="31"/>
  <c r="F65" i="31"/>
  <c r="F60" i="31"/>
  <c r="F39" i="31"/>
  <c r="F109" i="31"/>
  <c r="F104" i="31"/>
  <c r="F59" i="31"/>
  <c r="F33" i="31"/>
  <c r="F87" i="31"/>
  <c r="F99" i="31"/>
  <c r="F62" i="31"/>
  <c r="F56" i="31"/>
  <c r="F53" i="31"/>
  <c r="C29" i="31"/>
  <c r="F30" i="31" s="1"/>
  <c r="F42" i="31"/>
  <c r="F103" i="31"/>
  <c r="F85" i="31"/>
  <c r="F80" i="31"/>
  <c r="F38" i="31"/>
  <c r="F35" i="31"/>
  <c r="F32" i="31"/>
  <c r="F76" i="31"/>
  <c r="F58" i="31"/>
  <c r="F55" i="31"/>
  <c r="F41" i="31"/>
  <c r="F83" i="31"/>
  <c r="F106" i="31"/>
  <c r="F101" i="31"/>
  <c r="F57" i="31"/>
  <c r="F31" i="31"/>
  <c r="F54" i="31"/>
  <c r="F82" i="31"/>
  <c r="F108" i="31"/>
  <c r="F64" i="31"/>
  <c r="F43" i="31"/>
  <c r="F97" i="31"/>
  <c r="F63" i="31"/>
  <c r="F40" i="31"/>
  <c r="F37" i="31"/>
  <c r="F36" i="31"/>
  <c r="F34" i="31"/>
  <c r="F78" i="31"/>
  <c r="B13" i="48"/>
  <c r="D12" i="48"/>
  <c r="D12" i="46"/>
  <c r="B13" i="46"/>
  <c r="F10" i="30"/>
  <c r="F19" i="30"/>
  <c r="F16" i="30"/>
  <c r="F21" i="30"/>
  <c r="F17" i="30"/>
  <c r="C7" i="30"/>
  <c r="F8" i="30" s="1"/>
  <c r="F13" i="30"/>
  <c r="F20" i="30"/>
  <c r="F15" i="30"/>
  <c r="F12" i="30"/>
  <c r="F9" i="30"/>
  <c r="F18" i="30"/>
  <c r="F14" i="30"/>
  <c r="F11" i="30"/>
  <c r="F96" i="31"/>
  <c r="C95" i="31"/>
  <c r="D96" i="31" s="1"/>
  <c r="F65" i="33"/>
  <c r="C51" i="33"/>
  <c r="F52" i="33" s="1"/>
  <c r="F18" i="31"/>
  <c r="F19" i="31"/>
  <c r="F10" i="31"/>
  <c r="F12" i="31"/>
  <c r="F9" i="31"/>
  <c r="F21" i="31"/>
  <c r="F17" i="31"/>
  <c r="F20" i="31"/>
  <c r="F16" i="31"/>
  <c r="F13" i="31"/>
  <c r="C7" i="31"/>
  <c r="F8" i="31" s="1"/>
  <c r="F11" i="31"/>
  <c r="F15" i="31"/>
  <c r="F14" i="31"/>
  <c r="B13" i="47"/>
  <c r="D12" i="47"/>
  <c r="D135" i="19"/>
  <c r="D133" i="19"/>
  <c r="D147" i="19"/>
  <c r="D79" i="19"/>
  <c r="D77" i="19"/>
  <c r="D107" i="19"/>
  <c r="D105" i="19"/>
  <c r="D161" i="19"/>
  <c r="D51" i="19"/>
  <c r="D49" i="19"/>
  <c r="D149" i="19"/>
  <c r="D91" i="19"/>
  <c r="D93" i="19"/>
  <c r="D65" i="19"/>
  <c r="D119" i="19"/>
  <c r="D37" i="19"/>
  <c r="D121" i="19"/>
  <c r="D21" i="19"/>
  <c r="C7" i="19"/>
  <c r="D63" i="19"/>
  <c r="D35" i="19"/>
  <c r="D23" i="19"/>
  <c r="D9" i="19"/>
  <c r="L147" i="19"/>
  <c r="L121" i="19"/>
  <c r="L161" i="19"/>
  <c r="L149" i="19"/>
  <c r="L135" i="19"/>
  <c r="L133" i="19"/>
  <c r="L91" i="19"/>
  <c r="L93" i="19"/>
  <c r="L65" i="19"/>
  <c r="L63" i="19"/>
  <c r="L119" i="19"/>
  <c r="L79" i="19"/>
  <c r="L77" i="19"/>
  <c r="L105" i="19"/>
  <c r="L51" i="19"/>
  <c r="L49" i="19"/>
  <c r="L35" i="19"/>
  <c r="L23" i="19"/>
  <c r="L37" i="19"/>
  <c r="L9" i="19"/>
  <c r="L107" i="19"/>
  <c r="L21" i="19"/>
  <c r="K7" i="19"/>
  <c r="H81" i="10"/>
  <c r="J81" i="10"/>
  <c r="H75" i="10"/>
  <c r="J75" i="10"/>
  <c r="H86" i="10"/>
  <c r="J86" i="10"/>
  <c r="H79" i="10"/>
  <c r="J79" i="10"/>
  <c r="H77" i="10"/>
  <c r="J77" i="10"/>
  <c r="F83" i="10"/>
  <c r="F74" i="10"/>
  <c r="F80" i="10"/>
  <c r="F78" i="10"/>
  <c r="F76" i="10"/>
  <c r="F87" i="10"/>
  <c r="F82" i="10"/>
  <c r="C73" i="10"/>
  <c r="D74" i="10" s="1"/>
  <c r="F85" i="10"/>
  <c r="F81" i="10"/>
  <c r="F84" i="10"/>
  <c r="F77" i="10"/>
  <c r="F79" i="10"/>
  <c r="F86" i="10"/>
  <c r="F75" i="10"/>
  <c r="H82" i="10"/>
  <c r="J82" i="10"/>
  <c r="H87" i="10"/>
  <c r="J87" i="10"/>
  <c r="H83" i="10"/>
  <c r="J83" i="10"/>
  <c r="D12" i="11"/>
  <c r="B13" i="11"/>
  <c r="B60" i="11"/>
  <c r="D59" i="11"/>
  <c r="F20" i="10"/>
  <c r="F15" i="10"/>
  <c r="F13" i="10"/>
  <c r="F11" i="10"/>
  <c r="F8" i="10"/>
  <c r="F19" i="10"/>
  <c r="F16" i="10"/>
  <c r="C7" i="10"/>
  <c r="F10" i="10"/>
  <c r="F18" i="10"/>
  <c r="F21" i="10"/>
  <c r="F12" i="10"/>
  <c r="F17" i="10"/>
  <c r="F9" i="10"/>
  <c r="F14" i="10"/>
  <c r="F285" i="8"/>
  <c r="F280" i="8"/>
  <c r="F241" i="8"/>
  <c r="F236" i="8"/>
  <c r="F197" i="8"/>
  <c r="F192" i="8"/>
  <c r="F153" i="8"/>
  <c r="F148" i="8"/>
  <c r="F109" i="8"/>
  <c r="F104" i="8"/>
  <c r="F259" i="8"/>
  <c r="F215" i="8"/>
  <c r="F171" i="8"/>
  <c r="F127" i="8"/>
  <c r="F282" i="8"/>
  <c r="F238" i="8"/>
  <c r="F194" i="8"/>
  <c r="F150" i="8"/>
  <c r="F106" i="8"/>
  <c r="F261" i="8"/>
  <c r="F284" i="8"/>
  <c r="F279" i="8"/>
  <c r="F277" i="8"/>
  <c r="F275" i="8"/>
  <c r="F273" i="8"/>
  <c r="F256" i="8"/>
  <c r="F254" i="8"/>
  <c r="F252" i="8"/>
  <c r="F240" i="8"/>
  <c r="F235" i="8"/>
  <c r="F233" i="8"/>
  <c r="F231" i="8"/>
  <c r="F229" i="8"/>
  <c r="F212" i="8"/>
  <c r="F210" i="8"/>
  <c r="F208" i="8"/>
  <c r="F196" i="8"/>
  <c r="F191" i="8"/>
  <c r="F189" i="8"/>
  <c r="F187" i="8"/>
  <c r="E249" i="8"/>
  <c r="F250" i="8" s="1"/>
  <c r="E205" i="8"/>
  <c r="F206" i="8" s="1"/>
  <c r="E161" i="8"/>
  <c r="F162" i="8" s="1"/>
  <c r="F263" i="8"/>
  <c r="F258" i="8"/>
  <c r="F219" i="8"/>
  <c r="F214" i="8"/>
  <c r="F175" i="8"/>
  <c r="F170" i="8"/>
  <c r="F131" i="8"/>
  <c r="F126" i="8"/>
  <c r="F281" i="8"/>
  <c r="F237" i="8"/>
  <c r="F193" i="8"/>
  <c r="F260" i="8"/>
  <c r="F216" i="8"/>
  <c r="F172" i="8"/>
  <c r="F278" i="8"/>
  <c r="F276" i="8"/>
  <c r="F274" i="8"/>
  <c r="F262" i="8"/>
  <c r="F257" i="8"/>
  <c r="F255" i="8"/>
  <c r="F253" i="8"/>
  <c r="F251" i="8"/>
  <c r="F234" i="8"/>
  <c r="F232" i="8"/>
  <c r="F230" i="8"/>
  <c r="F218" i="8"/>
  <c r="F213" i="8"/>
  <c r="F211" i="8"/>
  <c r="F209" i="8"/>
  <c r="F207" i="8"/>
  <c r="F190" i="8"/>
  <c r="F188" i="8"/>
  <c r="F186" i="8"/>
  <c r="F174" i="8"/>
  <c r="F169" i="8"/>
  <c r="F167" i="8"/>
  <c r="F165" i="8"/>
  <c r="F163" i="8"/>
  <c r="F151" i="8"/>
  <c r="F120" i="8"/>
  <c r="F100" i="8"/>
  <c r="F239" i="8"/>
  <c r="F168" i="8"/>
  <c r="F143" i="8"/>
  <c r="F123" i="8"/>
  <c r="F97" i="8"/>
  <c r="E29" i="8"/>
  <c r="F30" i="8" s="1"/>
  <c r="F146" i="8"/>
  <c r="F129" i="8"/>
  <c r="F173" i="8"/>
  <c r="E139" i="8"/>
  <c r="F140" i="8" s="1"/>
  <c r="F105" i="8"/>
  <c r="F102" i="8"/>
  <c r="E51" i="8"/>
  <c r="F122" i="8"/>
  <c r="F99" i="8"/>
  <c r="E73" i="8"/>
  <c r="F166" i="8"/>
  <c r="F128" i="8"/>
  <c r="F119" i="8"/>
  <c r="F142" i="8"/>
  <c r="F124" i="8"/>
  <c r="E183" i="8"/>
  <c r="F184" i="8" s="1"/>
  <c r="C7" i="8"/>
  <c r="E271" i="8"/>
  <c r="F272" i="8" s="1"/>
  <c r="F147" i="8"/>
  <c r="F141" i="8"/>
  <c r="F121" i="8"/>
  <c r="E117" i="8"/>
  <c r="F118" i="8" s="1"/>
  <c r="F107" i="8"/>
  <c r="F98" i="8"/>
  <c r="F195" i="8"/>
  <c r="F152" i="8"/>
  <c r="F144" i="8"/>
  <c r="F103" i="8"/>
  <c r="F217" i="8"/>
  <c r="F283" i="8"/>
  <c r="F164" i="8"/>
  <c r="F130" i="8"/>
  <c r="F108" i="8"/>
  <c r="E227" i="8"/>
  <c r="F228" i="8" s="1"/>
  <c r="F145" i="8"/>
  <c r="F101" i="8"/>
  <c r="F125" i="8"/>
  <c r="F149" i="8"/>
  <c r="E95" i="8"/>
  <c r="F96" i="8" s="1"/>
  <c r="F8" i="8"/>
  <c r="F185" i="8"/>
  <c r="H62" i="8"/>
  <c r="H64" i="8"/>
  <c r="H59" i="8"/>
  <c r="H57" i="8"/>
  <c r="H55" i="8"/>
  <c r="H53" i="8"/>
  <c r="H87" i="8"/>
  <c r="H60" i="8"/>
  <c r="H63" i="8"/>
  <c r="H56" i="8"/>
  <c r="H65" i="8"/>
  <c r="H61" i="8"/>
  <c r="H58" i="8"/>
  <c r="H52" i="8"/>
  <c r="H54" i="8"/>
  <c r="H85" i="8"/>
  <c r="H82" i="8"/>
  <c r="H83" i="8"/>
  <c r="H86" i="8"/>
  <c r="H77" i="8"/>
  <c r="H74" i="8"/>
  <c r="H76" i="8"/>
  <c r="H81" i="8"/>
  <c r="H84" i="8"/>
  <c r="H78" i="8"/>
  <c r="H75" i="8"/>
  <c r="H80" i="8"/>
  <c r="H79" i="8"/>
  <c r="B106" i="11"/>
  <c r="D105" i="11"/>
  <c r="B82" i="11"/>
  <c r="D81" i="11"/>
  <c r="B37" i="11"/>
  <c r="D36" i="11"/>
  <c r="D37" i="11" l="1"/>
  <c r="B38" i="11"/>
  <c r="B83" i="11"/>
  <c r="D82" i="11"/>
  <c r="B107" i="11"/>
  <c r="D106" i="11"/>
  <c r="C271" i="8"/>
  <c r="D272" i="8" s="1"/>
  <c r="C227" i="8"/>
  <c r="D228" i="8" s="1"/>
  <c r="C183" i="8"/>
  <c r="D184" i="8" s="1"/>
  <c r="C139" i="8"/>
  <c r="D140" i="8" s="1"/>
  <c r="C95" i="8"/>
  <c r="D96" i="8" s="1"/>
  <c r="F36" i="8"/>
  <c r="F34" i="8"/>
  <c r="F32" i="8"/>
  <c r="C29" i="8"/>
  <c r="D30" i="8" s="1"/>
  <c r="C249" i="8"/>
  <c r="D250" i="8" s="1"/>
  <c r="C205" i="8"/>
  <c r="D206" i="8" s="1"/>
  <c r="C161" i="8"/>
  <c r="D162" i="8" s="1"/>
  <c r="C117" i="8"/>
  <c r="D118" i="8" s="1"/>
  <c r="F42" i="8"/>
  <c r="F33" i="8"/>
  <c r="F19" i="8"/>
  <c r="F38" i="8"/>
  <c r="F16" i="8"/>
  <c r="F9" i="8"/>
  <c r="F41" i="8"/>
  <c r="F35" i="8"/>
  <c r="C51" i="8"/>
  <c r="F11" i="8"/>
  <c r="F18" i="8"/>
  <c r="F37" i="8"/>
  <c r="F15" i="8"/>
  <c r="F43" i="8"/>
  <c r="F31" i="8"/>
  <c r="F17" i="8"/>
  <c r="F10" i="8"/>
  <c r="F20" i="8"/>
  <c r="F12" i="8"/>
  <c r="F39" i="8"/>
  <c r="F14" i="8"/>
  <c r="F21" i="8"/>
  <c r="C73" i="8"/>
  <c r="D74" i="8" s="1"/>
  <c r="F40" i="8"/>
  <c r="F13" i="8"/>
  <c r="D8" i="8"/>
  <c r="F74" i="8"/>
  <c r="F80" i="8"/>
  <c r="F78" i="8"/>
  <c r="F76" i="8"/>
  <c r="F83" i="8"/>
  <c r="F86" i="8"/>
  <c r="F77" i="8"/>
  <c r="F85" i="8"/>
  <c r="F79" i="8"/>
  <c r="F81" i="8"/>
  <c r="F84" i="8"/>
  <c r="F75" i="8"/>
  <c r="F82" i="8"/>
  <c r="F61" i="8"/>
  <c r="F52" i="8"/>
  <c r="F64" i="8"/>
  <c r="F55" i="8"/>
  <c r="F60" i="8"/>
  <c r="F57" i="8"/>
  <c r="F54" i="8"/>
  <c r="F62" i="8"/>
  <c r="F56" i="8"/>
  <c r="F65" i="8"/>
  <c r="F53" i="8"/>
  <c r="F87" i="8"/>
  <c r="F58" i="8"/>
  <c r="F63" i="8"/>
  <c r="F59" i="8"/>
  <c r="D8" i="10"/>
  <c r="D60" i="11"/>
  <c r="B61" i="11"/>
  <c r="D13" i="11"/>
  <c r="B14" i="11"/>
  <c r="K121" i="19"/>
  <c r="Q121" i="19" s="1"/>
  <c r="K161" i="19"/>
  <c r="Q161" i="19" s="1"/>
  <c r="K149" i="19"/>
  <c r="Q149" i="19" s="1"/>
  <c r="Q88" i="19"/>
  <c r="K91" i="19"/>
  <c r="Q91" i="19" s="1"/>
  <c r="Q61" i="19"/>
  <c r="Q56" i="19"/>
  <c r="Q45" i="19"/>
  <c r="K93" i="19"/>
  <c r="Q93" i="19" s="1"/>
  <c r="K65" i="19"/>
  <c r="Q65" i="19" s="1"/>
  <c r="K63" i="19"/>
  <c r="Q63" i="19" s="1"/>
  <c r="K119" i="19"/>
  <c r="Q119" i="19" s="1"/>
  <c r="K135" i="19"/>
  <c r="Q135" i="19" s="1"/>
  <c r="K133" i="19"/>
  <c r="Q133" i="19" s="1"/>
  <c r="K147" i="19"/>
  <c r="Q147" i="19" s="1"/>
  <c r="Q32" i="19"/>
  <c r="Q31" i="19"/>
  <c r="Q12" i="19"/>
  <c r="Q73" i="19"/>
  <c r="Q29" i="19"/>
  <c r="K35" i="19"/>
  <c r="Q35" i="19" s="1"/>
  <c r="Q28" i="19"/>
  <c r="Q26" i="19"/>
  <c r="K23" i="19"/>
  <c r="Q23" i="19" s="1"/>
  <c r="K37" i="19"/>
  <c r="Q37" i="19" s="1"/>
  <c r="K9" i="19"/>
  <c r="Q9" i="19" s="1"/>
  <c r="K79" i="19"/>
  <c r="Q79" i="19" s="1"/>
  <c r="K107" i="19"/>
  <c r="Q107" i="19" s="1"/>
  <c r="Q123" i="19"/>
  <c r="Q58" i="19"/>
  <c r="K21" i="19"/>
  <c r="Q21" i="19" s="1"/>
  <c r="K77" i="19"/>
  <c r="Q77" i="19" s="1"/>
  <c r="K51" i="19"/>
  <c r="Q51" i="19" s="1"/>
  <c r="Q7" i="19"/>
  <c r="C149" i="19"/>
  <c r="I149" i="19" s="1"/>
  <c r="C147" i="19"/>
  <c r="I147" i="19" s="1"/>
  <c r="C79" i="19"/>
  <c r="I79" i="19" s="1"/>
  <c r="I47" i="19"/>
  <c r="C107" i="19"/>
  <c r="I107" i="19" s="1"/>
  <c r="C105" i="19"/>
  <c r="I105" i="19" s="1"/>
  <c r="C161" i="19"/>
  <c r="I161" i="19" s="1"/>
  <c r="C51" i="19"/>
  <c r="I51" i="19" s="1"/>
  <c r="C49" i="19"/>
  <c r="I49" i="19" s="1"/>
  <c r="C91" i="19"/>
  <c r="I91" i="19" s="1"/>
  <c r="C135" i="19"/>
  <c r="I135" i="19" s="1"/>
  <c r="C121" i="19"/>
  <c r="I121" i="19" s="1"/>
  <c r="I14" i="19"/>
  <c r="I43" i="19"/>
  <c r="C21" i="19"/>
  <c r="I21" i="19" s="1"/>
  <c r="C63" i="19"/>
  <c r="I63" i="19" s="1"/>
  <c r="C35" i="19"/>
  <c r="I35" i="19" s="1"/>
  <c r="C23" i="19"/>
  <c r="I23" i="19" s="1"/>
  <c r="C93" i="19"/>
  <c r="I93" i="19" s="1"/>
  <c r="I11" i="19"/>
  <c r="C133" i="19"/>
  <c r="I133" i="19" s="1"/>
  <c r="I70" i="19"/>
  <c r="I54" i="19"/>
  <c r="C65" i="19"/>
  <c r="I65" i="19" s="1"/>
  <c r="I16" i="19"/>
  <c r="I7" i="19"/>
  <c r="I15" i="19"/>
  <c r="B14" i="47"/>
  <c r="D13" i="47"/>
  <c r="D8" i="31"/>
  <c r="D52" i="33"/>
  <c r="D8" i="30"/>
  <c r="B14" i="46"/>
  <c r="D13" i="46"/>
  <c r="B14" i="48"/>
  <c r="D13" i="48"/>
  <c r="D30" i="31"/>
  <c r="B15" i="48" l="1"/>
  <c r="D14" i="48"/>
  <c r="B15" i="46"/>
  <c r="D14" i="46"/>
  <c r="B15" i="47"/>
  <c r="D14" i="47"/>
  <c r="C37" i="19"/>
  <c r="I37" i="19" s="1"/>
  <c r="I38" i="19"/>
  <c r="C9" i="19"/>
  <c r="I9" i="19" s="1"/>
  <c r="I10" i="19"/>
  <c r="C119" i="19"/>
  <c r="I119" i="19" s="1"/>
  <c r="I111" i="19"/>
  <c r="C77" i="19"/>
  <c r="I77" i="19" s="1"/>
  <c r="I69" i="19"/>
  <c r="K105" i="19"/>
  <c r="Q105" i="19" s="1"/>
  <c r="Q97" i="19"/>
  <c r="K49" i="19"/>
  <c r="Q49" i="19" s="1"/>
  <c r="Q41" i="19"/>
  <c r="B15" i="11"/>
  <c r="D14" i="11"/>
  <c r="D61" i="11"/>
  <c r="B62" i="11"/>
  <c r="D52" i="8"/>
  <c r="B108" i="11"/>
  <c r="D107" i="11"/>
  <c r="B84" i="11"/>
  <c r="D83" i="11"/>
  <c r="D38" i="11"/>
  <c r="B39" i="11"/>
  <c r="B40" i="11" l="1"/>
  <c r="D39" i="11"/>
  <c r="B85" i="11"/>
  <c r="D84" i="11"/>
  <c r="B109" i="11"/>
  <c r="D108" i="11"/>
  <c r="D62" i="11"/>
  <c r="B63" i="11"/>
  <c r="B16" i="11"/>
  <c r="D15" i="11"/>
  <c r="B16" i="47"/>
  <c r="D15" i="47"/>
  <c r="B16" i="46"/>
  <c r="D15" i="46"/>
  <c r="D15" i="48"/>
  <c r="B16" i="48"/>
  <c r="B17" i="48" l="1"/>
  <c r="D16" i="48"/>
  <c r="B17" i="46"/>
  <c r="D16" i="46"/>
  <c r="B17" i="47"/>
  <c r="D16" i="47"/>
  <c r="B17" i="11"/>
  <c r="D16" i="11"/>
  <c r="B64" i="11"/>
  <c r="D63" i="11"/>
  <c r="B110" i="11"/>
  <c r="D109" i="11"/>
  <c r="B86" i="11"/>
  <c r="D85" i="11"/>
  <c r="B41" i="11"/>
  <c r="D40" i="11"/>
  <c r="B42" i="11" l="1"/>
  <c r="D41" i="11"/>
  <c r="B87" i="11"/>
  <c r="D86" i="11"/>
  <c r="B111" i="11"/>
  <c r="D110" i="11"/>
  <c r="B65" i="11"/>
  <c r="D64" i="11"/>
  <c r="B18" i="11"/>
  <c r="D17" i="11"/>
  <c r="D17" i="47"/>
  <c r="B18" i="47"/>
  <c r="B18" i="46"/>
  <c r="D17" i="46"/>
  <c r="B18" i="48"/>
  <c r="D17" i="48"/>
  <c r="B19" i="48" l="1"/>
  <c r="D18" i="48"/>
  <c r="B19" i="46"/>
  <c r="D18" i="46"/>
  <c r="B19" i="47"/>
  <c r="D18" i="47"/>
  <c r="B19" i="11"/>
  <c r="D18" i="11"/>
  <c r="D65" i="11"/>
  <c r="B66" i="11"/>
  <c r="B112" i="11"/>
  <c r="D111" i="11"/>
  <c r="B88" i="11"/>
  <c r="D87" i="11"/>
  <c r="B43" i="11"/>
  <c r="D42" i="11"/>
  <c r="B44" i="11" l="1"/>
  <c r="D43" i="11"/>
  <c r="B89" i="11"/>
  <c r="D88" i="11"/>
  <c r="B113" i="11"/>
  <c r="D112" i="11"/>
  <c r="B67" i="11"/>
  <c r="D66" i="11"/>
  <c r="B20" i="11"/>
  <c r="D19" i="11"/>
  <c r="B20" i="47"/>
  <c r="D19" i="47"/>
  <c r="B20" i="46"/>
  <c r="D19" i="46"/>
  <c r="B20" i="48"/>
  <c r="D19" i="48"/>
  <c r="B21" i="48" l="1"/>
  <c r="D20" i="48"/>
  <c r="B21" i="46"/>
  <c r="D20" i="46"/>
  <c r="B21" i="47"/>
  <c r="D20" i="47"/>
  <c r="B21" i="11"/>
  <c r="D20" i="11"/>
  <c r="B68" i="11"/>
  <c r="D67" i="11"/>
  <c r="B114" i="11"/>
  <c r="D113" i="11"/>
  <c r="B90" i="11"/>
  <c r="D89" i="11"/>
  <c r="B45" i="11"/>
  <c r="D44" i="11"/>
  <c r="B91" i="11" l="1"/>
  <c r="D90" i="11"/>
  <c r="B22" i="11"/>
  <c r="D21" i="11"/>
  <c r="B22" i="47"/>
  <c r="D21" i="47"/>
  <c r="B22" i="46"/>
  <c r="D21" i="46"/>
  <c r="B22" i="48"/>
  <c r="D21" i="48"/>
</calcChain>
</file>

<file path=xl/sharedStrings.xml><?xml version="1.0" encoding="utf-8"?>
<sst xmlns="http://schemas.openxmlformats.org/spreadsheetml/2006/main" count="5760" uniqueCount="329">
  <si>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</si>
  <si>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</si>
  <si>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</si>
  <si>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</si>
  <si>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</si>
  <si>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</si>
  <si>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</si>
  <si>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</si>
  <si>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</si>
  <si>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</si>
  <si>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</si>
  <si>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</si>
  <si>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</si>
  <si>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</si>
  <si>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</si>
  <si>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</si>
  <si>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</si>
  <si>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</si>
  <si>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</si>
  <si>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</si>
  <si>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</si>
  <si>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</si>
  <si>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</si>
  <si>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</si>
  <si>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</si>
  <si>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</si>
  <si>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</si>
  <si>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</si>
  <si>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</si>
  <si>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</si>
  <si>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</si>
  <si>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</si>
  <si>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</si>
  <si>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</si>
  <si>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</si>
  <si>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</si>
  <si>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</si>
  <si>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</si>
  <si>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</si>
  <si>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</si>
  <si>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</si>
  <si>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</si>
  <si>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</si>
  <si>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</si>
  <si>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</si>
  <si>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</si>
  <si>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</si>
  <si>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</si>
  <si>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</si>
  <si>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</si>
  <si>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</si>
  <si>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</si>
  <si>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</si>
  <si>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</si>
  <si>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</si>
  <si>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</si>
  <si>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</si>
  <si>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</si>
  <si>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</si>
  <si>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</si>
  <si>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</si>
  <si>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</si>
  <si>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</si>
  <si>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</si>
  <si>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</si>
  <si>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</si>
  <si>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</si>
  <si>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</si>
  <si>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</si>
  <si>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</si>
  <si>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</si>
  <si>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</si>
  <si>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</si>
  <si>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</si>
  <si>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</si>
  <si>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</si>
  <si>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</si>
  <si>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</si>
  <si>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</si>
  <si>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</si>
  <si>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</si>
  <si>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</si>
  <si>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</si>
  <si>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</si>
  <si>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</si>
  <si>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</si>
  <si>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</si>
  <si>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</si>
  <si>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</si>
  <si>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</si>
  <si>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</si>
  <si>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</si>
  <si>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</si>
  <si>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</si>
  <si>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</si>
  <si>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</si>
  <si>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</si>
  <si>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</si>
  <si>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</si>
  <si>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</si>
  <si>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</si>
  <si>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</si>
  <si>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</si>
  <si>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</si>
  <si>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</si>
  <si>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</si>
  <si>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</si>
  <si>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</si>
  <si>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</si>
  <si>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</si>
  <si>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</si>
  <si>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</si>
  <si>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</si>
  <si>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</si>
  <si>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</si>
  <si>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</si>
  <si>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</si>
  <si>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</si>
  <si>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</si>
  <si>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</si>
  <si>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</si>
  <si>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</si>
  <si>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</si>
  <si>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</si>
  <si>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</si>
  <si>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</si>
  <si>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</si>
  <si>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</si>
  <si>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</si>
  <si>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</si>
  <si>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</si>
  <si>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</si>
  <si>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</si>
  <si>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</si>
  <si>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</si>
  <si>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</si>
  <si>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</si>
  <si>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</si>
  <si>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</si>
  <si>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</si>
  <si>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</si>
  <si>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</si>
  <si>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</si>
  <si>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4, 5 Estrellas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</si>
  <si>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</si>
  <si>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</si>
  <si>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</si>
  <si>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</si>
  <si>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</si>
  <si>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</si>
  <si>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</si>
  <si>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</si>
  <si>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</si>
  <si>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</si>
  <si>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4 y 5 estrellas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</si>
  <si>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</si>
  <si>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</si>
  <si>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</si>
  <si>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</si>
  <si>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</si>
  <si>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</si>
  <si>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año 2020: 0 (-36,7%)</t>
  </si>
  <si>
    <t>acumulado diciembre 2021: 1 (20,6%)</t>
  </si>
  <si>
    <t>año 2020: 0 (-39,4%)</t>
  </si>
  <si>
    <t>acumulado diciembre 2021: 1 (13,1%)</t>
  </si>
  <si>
    <t>año 2020: 0 (-42,1%)</t>
  </si>
  <si>
    <t>acumulado diciembre 2021: 0 (-6,1%)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</si>
  <si>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</si>
  <si>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</si>
  <si>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</si>
  <si>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</si>
  <si>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</si>
  <si>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</si>
  <si>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</si>
  <si>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</si>
  <si>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</si>
  <si>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</si>
  <si>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</si>
  <si>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</si>
  <si>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</si>
  <si>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</si>
  <si>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</si>
  <si>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</si>
  <si>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</si>
  <si>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</si>
  <si>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</si>
  <si>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</si>
  <si>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</si>
  <si>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</si>
  <si>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</si>
  <si>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</si>
  <si>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</si>
  <si>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</si>
  <si>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</si>
  <si>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</si>
  <si>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</si>
  <si>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</si>
  <si>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</si>
  <si>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</si>
  <si>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</si>
  <si>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</si>
  <si>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</si>
  <si>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</si>
  <si>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</si>
  <si>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</si>
  <si>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</si>
  <si>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</si>
  <si>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</si>
  <si>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</si>
  <si>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</si>
  <si>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</si>
  <si>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</si>
  <si>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</si>
  <si>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</si>
  <si>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</si>
  <si>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</si>
  <si>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</si>
  <si>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</si>
  <si>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</si>
  <si>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</si>
  <si>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</si>
  <si>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</si>
  <si>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Santa Cruz de Tenerife</t>
  </si>
  <si>
    <t>Evolución mensual de viajeros entrados en Santa Cruz de Tenerife según lugar de residencia</t>
  </si>
  <si>
    <t>Evolución mensual de viajeros entrados en Santa Cruz de Tenerife según categoría del establecimiento</t>
  </si>
  <si>
    <t>Evolución anual de viajeros entrados en Santa Cruz de Tenerife según categoría del establecimiento</t>
  </si>
  <si>
    <t>Evolución mensual de pernoctaciones en Santa Cruz de Tenerife según lugar de residencia</t>
  </si>
  <si>
    <t>Evolución mensual de pernoctaciones en Santa Cruz de Tenerife según categoría del establecimiento</t>
  </si>
  <si>
    <t>Evolución mensual de estancia media en Santa Cruz de Tenerife según lugar de residencia</t>
  </si>
  <si>
    <t>Evolución mensual de estancia media en Santa Cruz de Tenerife según categoría del establecimiento</t>
  </si>
  <si>
    <t>Evolución mensual de tasa de ocupación en Santa Cruz de Tenerife según categoría del establecimiento</t>
  </si>
  <si>
    <t>Viajeros españoles entrados en los hotelera y apartamentos de Santa Cruz de Tenerife según lugar de residencia - acumulado</t>
  </si>
  <si>
    <t>Viajeros españoles entrados en los hotelera y apartamentos de Santa Cruz de Tenerife por tipología y categoría de alojamiento - acumulado</t>
  </si>
  <si>
    <t>Viajeros peninsulares entrados en los hotelera y apartamentos de Santa Cruz de Tenerife por tipología y categoría de alojamiento - acumulado</t>
  </si>
  <si>
    <t>Viajeros canarios entrados en los hotelera y apartamentos de Santa Cruz de Tenerife por tipología y categoría de alojamiento - acumulado</t>
  </si>
  <si>
    <t>Resumen de indicadores turísticos de Tenerife-Santa Cruz de Tenerife</t>
  </si>
  <si>
    <t>junio 2022</t>
  </si>
  <si>
    <t>junio 2023</t>
  </si>
  <si>
    <t>junio 2024</t>
  </si>
  <si>
    <t>junio 2025</t>
  </si>
  <si>
    <t>junio 2026</t>
  </si>
  <si>
    <t>-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</si>
  <si>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</si>
  <si>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</si>
  <si>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</si>
  <si>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</si>
  <si>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</si>
  <si>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Santa Cruz de Tenerife 
(hotel + apartamento)</t>
  </si>
  <si>
    <t>Viajeros españoles entrados en los establecimientos alojativos de Santa Cruz de Tenerife 
(hotel + apartamento)</t>
  </si>
  <si>
    <t>Viajeros peninsulares entrados en los establecimientos alojativos de Santa Cruz de Tenerife 
(hotel + apartamento)</t>
  </si>
  <si>
    <t>Viajeros canarios entrados en los establecimientos alojativos de Santa Cruz de Tenerife 
(hotel + apartamento)</t>
  </si>
  <si>
    <t>Viajeros extranjeros entrados en los establecimientos alojativos de Santa Cruz de Tenerife 
(hotel + apartamento)</t>
  </si>
  <si>
    <t>Viajeros británicos entrados en los establecimientos alojativos de Santa Cruz de Tenerife 
(hotel + apartamento)</t>
  </si>
  <si>
    <t>Viajeros alemanes entrados en los establecimientos alojativos de Santa Cruz de Tenerife 
(hotel + apartamento)</t>
  </si>
  <si>
    <t>Viajeros franceses entrados en los establecimientos alojativos de Santa Cruz de Tenerife 
(hotel + apartamento)</t>
  </si>
  <si>
    <t>Viajeros belgas entrados en los establecimientos alojativos de Santa Cruz de Tenerife 
(hotel + apartamento)</t>
  </si>
  <si>
    <t>Viajeros holandeses entrados en los establecimientos alojativos de Santa Cruz de Tenerife 
(hotel + apartamento)</t>
  </si>
  <si>
    <t>Viajeros daneses entrados en los establecimientos alojativos de Santa Cruz de Tenerife 
(hotel + apartamento)</t>
  </si>
  <si>
    <t>Viajeros suecos entrados en los establecimientos alojativos de Santa Cruz de Tenerife 
(hotel + apartamento)</t>
  </si>
  <si>
    <t>var 23/22</t>
  </si>
  <si>
    <t>var 24/23</t>
  </si>
  <si>
    <t>var 25/24</t>
  </si>
  <si>
    <t>Viajeros entrados en los establecimientos alojativos de Santa Cruz de Tenerife 
(hotel + apartamento)</t>
  </si>
  <si>
    <t>Viajeros entrados en los hoteles de Santa Cruz de Tenerife</t>
  </si>
  <si>
    <t>Viajeros entrados en los hoteles de 4, 5 estrellas Santa Cruz de Tenerife</t>
  </si>
  <si>
    <t>Viajeros entrados en los hoteles de 1, 2, 3 estrellas Santa Cruz de Tenerife</t>
  </si>
  <si>
    <t>Evolución de viajeros entrados en los establecimientos alojativos de Santa Cruz de Tenerife 
(hotel + apartamento)</t>
  </si>
  <si>
    <t>Evolución de viajeros entrados en los hoteles de Santa Cruz de Tenerife</t>
  </si>
  <si>
    <t>Evolución de viajeros entrados en los hoteles de 4, 5 estrellas de Santa Cruz de Tenerife</t>
  </si>
  <si>
    <t>Evolución de viajeros entrados en los apartamentos de Santa Cruz de Tenerife</t>
  </si>
  <si>
    <t>acumulado a junio 2021</t>
  </si>
  <si>
    <t>junio 2021</t>
  </si>
  <si>
    <t>Viajeros entrados en los establecimientos alojativos de Santa Cruz de Tenerife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</si>
  <si>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</si>
  <si>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</si>
  <si>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</si>
  <si>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</si>
  <si>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</si>
  <si>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</si>
  <si>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Santa Cruz de Tenerife según lugar de residencia (hotel + apartamento)</t>
  </si>
  <si>
    <t>Viajeros entrados en los apartamentos de Santa Cruz de Tenerife según lugar de residencia (hotel + apartamento)</t>
  </si>
  <si>
    <t>Viajeros alojados en los establecimientos alojativos de Santa Cruz de Tenerife según lugar de residencia (hotel + apartamento)</t>
  </si>
  <si>
    <t>acumulado junio 2020</t>
  </si>
  <si>
    <t>Pernoctaciones realizadas por los turistas en los establecimientos alojativos de Santa Cruz de Tenerife (hotel + apartamento)</t>
  </si>
  <si>
    <t>Pernoctaciones realizadas por los turistas españoles en los establecimientos alojativos de Santa Cruz de Tenerife (hotel + apartamento)</t>
  </si>
  <si>
    <t>var 26/25</t>
  </si>
  <si>
    <t>Pernoctaciones realizadas por los procedentes de Península en los establecimientos alojativos de Santa Cruz de Tenerife (hotel + apartamento)</t>
  </si>
  <si>
    <t>Pernoctaciones realizadas por los procedentes de Canarias en los establecimientos alojativos de Santa Cruz de Tenerife (hotel + apartamento)</t>
  </si>
  <si>
    <t>Pernoctaciones realizadas por los procedentes de Total residentes en el extranjero en los establecimientos alojativos de Santa Cruz de Tenerife (hotel + apartamento)</t>
  </si>
  <si>
    <t>Pernoctaciones realizadas por los procedentes de Reino Unido en los establecimientos alojativos de Santa Cruz de Tenerife (hotel + apartamento)</t>
  </si>
  <si>
    <t>Pernoctaciones realizadas por los procedentes de Alemania en los establecimientos alojativos de Santa Cruz de Tenerife (hotel + apartamento)</t>
  </si>
  <si>
    <t>Pernoctaciones realizadas por los procedentes de Francia en los establecimientos alojativos de Santa Cruz de Tenerife (hotel + apartamento)</t>
  </si>
  <si>
    <t>Pernoctaciones realizadas por los procedentes de Bélgica en los establecimientos alojativos de Santa Cruz de Tenerife (hotel + apartamento)</t>
  </si>
  <si>
    <t>Pernoctaciones realizadas por los procedentes de Países Bajos en los establecimientos alojativos de Santa Cruz de Tenerife (hotel + apartamento)</t>
  </si>
  <si>
    <t>Pernoctaciones realizadas por los procedentes de Dinamarca en los establecimientos alojativos de Santa Cruz de Tenerife (hotel + apartamento)</t>
  </si>
  <si>
    <t>Pernoctaciones realizadas por los procedentes de Suecia en los establecimientos alojativos de Santa Cruz de Tenerife (hotel + apartamento)</t>
  </si>
  <si>
    <t>Pernoctaciones realizadas por los turistas en los hoteles de Santa Cruz de Tenerife</t>
  </si>
  <si>
    <t>Pernoctaciones realizadas por los turistas en los hoteles de 4 y 5 estrellas de Santa Cruz de Tenerife</t>
  </si>
  <si>
    <t>Estancia Media en los establecimientos alojativos de Santa Cruz de Tenerife
(hotel + apartamento)</t>
  </si>
  <si>
    <t>Estancia media de los viajeros españoles entrados en los establecimientos alojativos de Santa Cruz de Tenerife (hotel + apartamento)</t>
  </si>
  <si>
    <t>Estancia media de los viajeros peninsulares entrados en los establecimientos alojativos de Santa Cruz de Tenerife (hotel + apartamento)</t>
  </si>
  <si>
    <t>Estancia media de los viajeros canarios entrados en los establecimientos alojativos de Santa Cruz de Tenerife (hotel + apartamento)</t>
  </si>
  <si>
    <t>Estancia media de los viajeros extranjeros entrados en los establecimientos alojativos de Santa Cruz de Tenerife (hotel + apartamento)</t>
  </si>
  <si>
    <t>Estancia media de los viajeros británicos entrados en los establecimientos alojativos de Santa Cruz de Tenerife (hotel + apartamento)</t>
  </si>
  <si>
    <t>Estancia media de los viajeros alemanes entrados en los establecimientos alojativos de Santa Cruz de Tenerife (hotel + apartamento)</t>
  </si>
  <si>
    <t>Estancia media de los viajeros franceses entrados en los establecimientos alojativos de Santa Cruz de Tenerife (hotel + apartamento)</t>
  </si>
  <si>
    <t>Estancia media de los viajeros belgas entrados en los establecimientos alojativos de Santa Cruz de Tenerife (hotel + apartamento)</t>
  </si>
  <si>
    <t>Estancia media de los viajeros holandeses entrados en los establecimientos alojativos de Santa Cruz de Tenerife (hotel + apartamento)</t>
  </si>
  <si>
    <t>Estancia media de los viajeros daneses entrados en los establecimientos alojativos de Santa Cruz de Tenerife (hotel + apartamento)</t>
  </si>
  <si>
    <t>Estancia media de los viajeros suecos entrados en los establecimientos alojativos de Santa Cruz de Tenerife (hotel + apartamento)</t>
  </si>
  <si>
    <t>Estancia Media en los hoteles de Santa Cruz de Tenerife</t>
  </si>
  <si>
    <t>Estancia Media en los hoteles de 4, 5 estrellas de Santa Cruz de Tenerife</t>
  </si>
  <si>
    <t>Estancia Media en los hoteles de 1, 2, 3 Estrellas de Santa Cruz de Tenerife</t>
  </si>
  <si>
    <t>Estancia Media en los apartamentos de Santa Cruz de Tenerife</t>
  </si>
  <si>
    <t>Tasa de ocupación por plaza en los establecimientos alojativos de Santa Cruz de Tenerife
(hotel + apartamento)</t>
  </si>
  <si>
    <t>Tasa de ocupación por plaza en los hoteles de Santa Cruz de Tenerife</t>
  </si>
  <si>
    <t>Tasa de ocupación por plaza en los hoteles de 4, 5 estrellas de Santa Cruz de Tenerife</t>
  </si>
  <si>
    <t>Tasa de ocupación por plaza en los hoteles de 1, 2 y 3 estrellas de Santa Cruz de Tenerife</t>
  </si>
  <si>
    <t>Tasa de ocupación por plaza en los apartamentos de Santa Cruz de Tenerife</t>
  </si>
  <si>
    <t>Distribución de viajeros españoles entrados en hoteles y apartamentos de Santa Cruz de Tenerife  por lugar de residencia</t>
  </si>
  <si>
    <t>Viajeros españoles entrados en los hoteles y apartamentos de Santa Cruz de Tenerife según lugar de residencia</t>
  </si>
  <si>
    <t>Viajeros españoles entrados en los hoteles y apartamentos de Santa Cruz de Tenerife por tipología y categoría de alojamiento</t>
  </si>
  <si>
    <t>Viajeros peninsulares entrados en los hoteles y apartamentos de Santa Cruz de Tenerife por tipología y categoría de alojamiento</t>
  </si>
  <si>
    <t>Viajeros canarios entrados en los hoteles y apartamentos de Santa Cruz de Tenerife por tipología y categoría de alojamiento</t>
  </si>
  <si>
    <t>Evolución de viajeros españoles entrados en los establecimientos alojativos de Santa Cruz de Tenerife
(hotel + apartamento)</t>
  </si>
  <si>
    <t>Evolución de viajeros peninsulares entrados en los establecimientos alojativos de Santa Cruz de Tenerife
(hotel + apartamento)</t>
  </si>
  <si>
    <t>Evolución de viajeros canarios entrados en los establecimientos alojativos de Santa Cruz de Tenerife
(hotel + apartamento)</t>
  </si>
  <si>
    <t>nd</t>
  </si>
  <si>
    <t>Pernoctaciones realizadas por los turistas en los hoteles de 1, 2, 3 estrellas de Santa Cruz de Tenerife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</si>
</sst>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4" fontId="22" fillId="0" borderId="35" xfId="1" applyNumberFormat="1" applyFont="1" applyBorder="1" applyAlignment="1" applyProtection="1">
      <alignment horizontal="right" vertical="center"/>
      <protection hidden="1"/>
    </xf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 readingOrder="1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24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AB3AAC87-CBD5-477B-97FA-1F09973E3F90}"/>
    <cellStyle name="Normal 2 6" xfId="3" xr:uid="{73B6FBCC-F949-4DDB-AB23-83D385879A7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51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65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66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67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7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87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88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89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91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94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9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96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9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9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0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6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130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13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134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44-4F4F-AA71-E536CDE6DCE9}"/>
              </c:ext>
            </c:extLst>
          </c:dPt>
          <c:val>
            <c:numRef>
              <c:f>'Viajeros entr evol mensu '!$G$9:$G$21</c:f>
              <c:numCache>
                <c:formatCode>#,##0</c:formatCode>
                <c:ptCount val="13"/>
                <c:pt idx="0">
                  <c:v>23403</c:v>
                </c:pt>
                <c:pt idx="1">
                  <c:v>22625</c:v>
                </c:pt>
                <c:pt idx="2">
                  <c:v>22971</c:v>
                </c:pt>
                <c:pt idx="3">
                  <c:v>19029</c:v>
                </c:pt>
                <c:pt idx="4">
                  <c:v>17439</c:v>
                </c:pt>
                <c:pt idx="5">
                  <c:v>19479</c:v>
                </c:pt>
                <c:pt idx="6">
                  <c:v>21632</c:v>
                </c:pt>
                <c:pt idx="7">
                  <c:v>15201</c:v>
                </c:pt>
                <c:pt idx="8">
                  <c:v>19577</c:v>
                </c:pt>
                <c:pt idx="9">
                  <c:v>19337</c:v>
                </c:pt>
                <c:pt idx="10">
                  <c:v>25085</c:v>
                </c:pt>
                <c:pt idx="11">
                  <c:v>24629</c:v>
                </c:pt>
                <c:pt idx="12">
                  <c:v>250407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44-4F4F-AA71-E536CDE6DCE9}"/>
            </c:ext>
          </c:extLst>
        </c:ser>
        <c:ser>
          <c:idx val="0"/>
          <c:order val="2"/>
          <c:tx>
            <c:strRef>
              <c:f>'Viajeros entr evol mensu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44-4F4F-AA71-E536CDE6DCE9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'!$I$9:$I$21</c:f>
              <c:numCache>
                <c:formatCode>#,##0</c:formatCode>
                <c:ptCount val="13"/>
                <c:pt idx="0">
                  <c:v>24602</c:v>
                </c:pt>
                <c:pt idx="1">
                  <c:v>24926</c:v>
                </c:pt>
                <c:pt idx="2">
                  <c:v>26883</c:v>
                </c:pt>
                <c:pt idx="3">
                  <c:v>20857</c:v>
                </c:pt>
                <c:pt idx="4">
                  <c:v>22620</c:v>
                </c:pt>
                <c:pt idx="5">
                  <c:v>20873</c:v>
                </c:pt>
                <c:pt idx="6">
                  <c:v>23873</c:v>
                </c:pt>
                <c:pt idx="7">
                  <c:v>16969</c:v>
                </c:pt>
                <c:pt idx="8">
                  <c:v>21810</c:v>
                </c:pt>
                <c:pt idx="9">
                  <c:v>24469</c:v>
                </c:pt>
                <c:pt idx="10">
                  <c:v>28486</c:v>
                </c:pt>
                <c:pt idx="11">
                  <c:v>26233</c:v>
                </c:pt>
                <c:pt idx="12">
                  <c:v>282601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44-4F4F-AA71-E536CDE6DCE9}"/>
            </c:ext>
          </c:extLst>
        </c:ser>
        <c:ser>
          <c:idx val="1"/>
          <c:order val="3"/>
          <c:tx>
            <c:strRef>
              <c:f>'Viajeros entr evol mensu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44-4F4F-AA71-E536CDE6DCE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44-4F4F-AA71-E536CDE6DCE9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'!$K$9:$K$21</c:f>
              <c:numCache>
                <c:formatCode>#,##0</c:formatCode>
                <c:ptCount val="13"/>
                <c:pt idx="0">
                  <c:v>28418</c:v>
                </c:pt>
                <c:pt idx="1">
                  <c:v>27857</c:v>
                </c:pt>
                <c:pt idx="2">
                  <c:v>27912</c:v>
                </c:pt>
                <c:pt idx="3">
                  <c:v>23055</c:v>
                </c:pt>
                <c:pt idx="4">
                  <c:v>20399</c:v>
                </c:pt>
                <c:pt idx="5">
                  <c:v>19069</c:v>
                </c:pt>
                <c:pt idx="12">
                  <c:v>146710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44-4F4F-AA71-E536CDE6D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D44-4F4F-AA71-E536CDE6DCE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14146</c:v>
                      </c:pt>
                      <c:pt idx="1">
                        <c:v>17059</c:v>
                      </c:pt>
                      <c:pt idx="2">
                        <c:v>20054</c:v>
                      </c:pt>
                      <c:pt idx="3">
                        <c:v>17340</c:v>
                      </c:pt>
                      <c:pt idx="4">
                        <c:v>18214</c:v>
                      </c:pt>
                      <c:pt idx="5">
                        <c:v>17608</c:v>
                      </c:pt>
                      <c:pt idx="6">
                        <c:v>18083</c:v>
                      </c:pt>
                      <c:pt idx="7">
                        <c:v>15520</c:v>
                      </c:pt>
                      <c:pt idx="8">
                        <c:v>19959</c:v>
                      </c:pt>
                      <c:pt idx="9">
                        <c:v>21932</c:v>
                      </c:pt>
                      <c:pt idx="10">
                        <c:v>25251</c:v>
                      </c:pt>
                      <c:pt idx="11">
                        <c:v>23965</c:v>
                      </c:pt>
                      <c:pt idx="12">
                        <c:v>229131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D44-4F4F-AA71-E536CDE6DC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44-4F4F-AA71-E536CDE6DCE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44-4F4F-AA71-E536CDE6DCE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44-4F4F-AA71-E536CDE6DCE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44-4F4F-AA71-E536CDE6DCE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44-4F4F-AA71-E536CDE6DCE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44-4F4F-AA71-E536CDE6DCE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44-4F4F-AA71-E536CDE6DCE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44-4F4F-AA71-E536CDE6DCE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44-4F4F-AA71-E536CDE6DCE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44-4F4F-AA71-E536CDE6DCE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44-4F4F-AA71-E536CDE6DCE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44-4F4F-AA71-E536CDE6DCE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44-4F4F-AA71-E536CDE6DCE9}"/>
              </c:ext>
            </c:extLst>
          </c:dPt>
          <c:cat>
            <c:strRef>
              <c:f>'Viajeros entr evol mensu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'!$L$9:$L$21</c:f>
              <c:numCache>
                <c:formatCode>0.0%</c:formatCode>
                <c:ptCount val="13"/>
                <c:pt idx="0">
                  <c:v>0.15510934070400784</c:v>
                </c:pt>
                <c:pt idx="1">
                  <c:v>0.1175880606595523</c:v>
                </c:pt>
                <c:pt idx="2">
                  <c:v>3.8276978015846508E-2</c:v>
                </c:pt>
                <c:pt idx="3">
                  <c:v>0.1053842834539962</c:v>
                </c:pt>
                <c:pt idx="4">
                  <c:v>-9.818744473916885E-2</c:v>
                </c:pt>
                <c:pt idx="5">
                  <c:v>-8.6427442150146083E-2</c:v>
                </c:pt>
                <c:pt idx="12">
                  <c:v>4.2263126860422995E-2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D44-4F4F-AA71-E536CDE6D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BC-41B9-8240-F913725E9556}"/>
              </c:ext>
            </c:extLst>
          </c:dPt>
          <c:val>
            <c:numRef>
              <c:f>'Viajeros entr evol mensu '!$G$207:$G$219</c:f>
              <c:numCache>
                <c:formatCode>#,##0</c:formatCode>
                <c:ptCount val="13"/>
                <c:pt idx="0">
                  <c:v>273</c:v>
                </c:pt>
                <c:pt idx="1">
                  <c:v>326</c:v>
                </c:pt>
                <c:pt idx="2">
                  <c:v>210</c:v>
                </c:pt>
                <c:pt idx="3">
                  <c:v>191</c:v>
                </c:pt>
                <c:pt idx="4">
                  <c:v>146</c:v>
                </c:pt>
                <c:pt idx="5">
                  <c:v>103</c:v>
                </c:pt>
                <c:pt idx="6">
                  <c:v>146</c:v>
                </c:pt>
                <c:pt idx="7">
                  <c:v>193</c:v>
                </c:pt>
                <c:pt idx="8">
                  <c:v>101</c:v>
                </c:pt>
                <c:pt idx="9">
                  <c:v>124</c:v>
                </c:pt>
                <c:pt idx="10">
                  <c:v>296</c:v>
                </c:pt>
                <c:pt idx="11">
                  <c:v>247</c:v>
                </c:pt>
                <c:pt idx="12">
                  <c:v>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BC-41B9-8240-F913725E9556}"/>
            </c:ext>
          </c:extLst>
        </c:ser>
        <c:ser>
          <c:idx val="0"/>
          <c:order val="2"/>
          <c:tx>
            <c:strRef>
              <c:f>'Viajeros entr evol mensu 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BC-41B9-8240-F913725E9556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'!$I$207:$I$219</c:f>
              <c:numCache>
                <c:formatCode>#,##0</c:formatCode>
                <c:ptCount val="13"/>
                <c:pt idx="0">
                  <c:v>376</c:v>
                </c:pt>
                <c:pt idx="1">
                  <c:v>304</c:v>
                </c:pt>
                <c:pt idx="2">
                  <c:v>251</c:v>
                </c:pt>
                <c:pt idx="3">
                  <c:v>133</c:v>
                </c:pt>
                <c:pt idx="4">
                  <c:v>131</c:v>
                </c:pt>
                <c:pt idx="5">
                  <c:v>103</c:v>
                </c:pt>
                <c:pt idx="6">
                  <c:v>207</c:v>
                </c:pt>
                <c:pt idx="7">
                  <c:v>202</c:v>
                </c:pt>
                <c:pt idx="8">
                  <c:v>263</c:v>
                </c:pt>
                <c:pt idx="9">
                  <c:v>186</c:v>
                </c:pt>
                <c:pt idx="10">
                  <c:v>312</c:v>
                </c:pt>
                <c:pt idx="11">
                  <c:v>298</c:v>
                </c:pt>
                <c:pt idx="1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BC-41B9-8240-F913725E9556}"/>
            </c:ext>
          </c:extLst>
        </c:ser>
        <c:ser>
          <c:idx val="1"/>
          <c:order val="3"/>
          <c:tx>
            <c:strRef>
              <c:f>'Viajeros entr evol mensu 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BC-41B9-8240-F913725E955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BC-41B9-8240-F913725E9556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'!$K$207:$K$219</c:f>
              <c:numCache>
                <c:formatCode>#,##0</c:formatCode>
                <c:ptCount val="13"/>
                <c:pt idx="0">
                  <c:v>385</c:v>
                </c:pt>
                <c:pt idx="1">
                  <c:v>366</c:v>
                </c:pt>
                <c:pt idx="2">
                  <c:v>320</c:v>
                </c:pt>
                <c:pt idx="3">
                  <c:v>218</c:v>
                </c:pt>
                <c:pt idx="4">
                  <c:v>133</c:v>
                </c:pt>
                <c:pt idx="5">
                  <c:v>136</c:v>
                </c:pt>
                <c:pt idx="12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BC-41B9-8240-F913725E9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ABC-41B9-8240-F913725E955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270</c:v>
                      </c:pt>
                      <c:pt idx="1">
                        <c:v>270</c:v>
                      </c:pt>
                      <c:pt idx="2">
                        <c:v>212</c:v>
                      </c:pt>
                      <c:pt idx="3">
                        <c:v>157</c:v>
                      </c:pt>
                      <c:pt idx="4">
                        <c:v>143</c:v>
                      </c:pt>
                      <c:pt idx="5">
                        <c:v>125</c:v>
                      </c:pt>
                      <c:pt idx="6">
                        <c:v>98</c:v>
                      </c:pt>
                      <c:pt idx="7">
                        <c:v>369</c:v>
                      </c:pt>
                      <c:pt idx="8">
                        <c:v>209</c:v>
                      </c:pt>
                      <c:pt idx="9">
                        <c:v>124</c:v>
                      </c:pt>
                      <c:pt idx="10">
                        <c:v>302</c:v>
                      </c:pt>
                      <c:pt idx="11">
                        <c:v>294</c:v>
                      </c:pt>
                      <c:pt idx="12">
                        <c:v>2573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ABC-41B9-8240-F913725E95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BC-41B9-8240-F913725E955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BC-41B9-8240-F913725E955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BC-41B9-8240-F913725E955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BC-41B9-8240-F913725E955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BC-41B9-8240-F913725E955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BC-41B9-8240-F913725E955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BC-41B9-8240-F913725E955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BC-41B9-8240-F913725E955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BC-41B9-8240-F913725E955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BC-41B9-8240-F913725E955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BC-41B9-8240-F913725E955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BC-41B9-8240-F913725E955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BC-41B9-8240-F913725E9556}"/>
              </c:ext>
            </c:extLst>
          </c:dPt>
          <c:cat>
            <c:strRef>
              <c:f>'Viajeros entr evol mensu 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'!$L$207:$L$219</c:f>
              <c:numCache>
                <c:formatCode>0.0%</c:formatCode>
                <c:ptCount val="13"/>
                <c:pt idx="0">
                  <c:v>2.3936170212766061E-2</c:v>
                </c:pt>
                <c:pt idx="1">
                  <c:v>0.20394736842105265</c:v>
                </c:pt>
                <c:pt idx="2">
                  <c:v>0.27490039840637448</c:v>
                </c:pt>
                <c:pt idx="3">
                  <c:v>0.63909774436090228</c:v>
                </c:pt>
                <c:pt idx="4">
                  <c:v>1.5267175572519109E-2</c:v>
                </c:pt>
                <c:pt idx="5">
                  <c:v>0.32038834951456319</c:v>
                </c:pt>
                <c:pt idx="12">
                  <c:v>0.20030816640986138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BC-41B9-8240-F913725E9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1-42B6-BAAA-8990B8EBD403}"/>
              </c:ext>
            </c:extLst>
          </c:dPt>
          <c:val>
            <c:numRef>
              <c:f>'Viajeros entr evol mensu '!$G$229:$G$241</c:f>
              <c:numCache>
                <c:formatCode>#,##0</c:formatCode>
                <c:ptCount val="13"/>
                <c:pt idx="0">
                  <c:v>283</c:v>
                </c:pt>
                <c:pt idx="1">
                  <c:v>198</c:v>
                </c:pt>
                <c:pt idx="2">
                  <c:v>181</c:v>
                </c:pt>
                <c:pt idx="3">
                  <c:v>107</c:v>
                </c:pt>
                <c:pt idx="4">
                  <c:v>133</c:v>
                </c:pt>
                <c:pt idx="5">
                  <c:v>117</c:v>
                </c:pt>
                <c:pt idx="6">
                  <c:v>123</c:v>
                </c:pt>
                <c:pt idx="7">
                  <c:v>112</c:v>
                </c:pt>
                <c:pt idx="8">
                  <c:v>143</c:v>
                </c:pt>
                <c:pt idx="9">
                  <c:v>155</c:v>
                </c:pt>
                <c:pt idx="10">
                  <c:v>235</c:v>
                </c:pt>
                <c:pt idx="11">
                  <c:v>310</c:v>
                </c:pt>
                <c:pt idx="12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11-42B6-BAAA-8990B8EBD403}"/>
            </c:ext>
          </c:extLst>
        </c:ser>
        <c:ser>
          <c:idx val="0"/>
          <c:order val="2"/>
          <c:tx>
            <c:strRef>
              <c:f>'Viajeros entr evol mensu 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11-42B6-BAAA-8990B8EBD403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'!$I$229:$I$241</c:f>
              <c:numCache>
                <c:formatCode>#,##0</c:formatCode>
                <c:ptCount val="13"/>
                <c:pt idx="0">
                  <c:v>323</c:v>
                </c:pt>
                <c:pt idx="1">
                  <c:v>222</c:v>
                </c:pt>
                <c:pt idx="2">
                  <c:v>183</c:v>
                </c:pt>
                <c:pt idx="3">
                  <c:v>135</c:v>
                </c:pt>
                <c:pt idx="4">
                  <c:v>153</c:v>
                </c:pt>
                <c:pt idx="5">
                  <c:v>111</c:v>
                </c:pt>
                <c:pt idx="6">
                  <c:v>186</c:v>
                </c:pt>
                <c:pt idx="7">
                  <c:v>259</c:v>
                </c:pt>
                <c:pt idx="8">
                  <c:v>145</c:v>
                </c:pt>
                <c:pt idx="9">
                  <c:v>199</c:v>
                </c:pt>
                <c:pt idx="10">
                  <c:v>324</c:v>
                </c:pt>
                <c:pt idx="11">
                  <c:v>300</c:v>
                </c:pt>
                <c:pt idx="12">
                  <c:v>2540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11-42B6-BAAA-8990B8EBD403}"/>
            </c:ext>
          </c:extLst>
        </c:ser>
        <c:ser>
          <c:idx val="1"/>
          <c:order val="3"/>
          <c:tx>
            <c:strRef>
              <c:f>'Viajeros entr evol mensu 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11-42B6-BAAA-8990B8EBD40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11-42B6-BAAA-8990B8EBD403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'!$K$229:$K$241</c:f>
              <c:numCache>
                <c:formatCode>#,##0</c:formatCode>
                <c:ptCount val="13"/>
                <c:pt idx="0">
                  <c:v>270</c:v>
                </c:pt>
                <c:pt idx="1">
                  <c:v>272</c:v>
                </c:pt>
                <c:pt idx="2">
                  <c:v>274</c:v>
                </c:pt>
                <c:pt idx="3">
                  <c:v>166</c:v>
                </c:pt>
                <c:pt idx="4">
                  <c:v>110</c:v>
                </c:pt>
                <c:pt idx="5">
                  <c:v>80</c:v>
                </c:pt>
                <c:pt idx="12">
                  <c:v>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11-42B6-BAAA-8990B8EBD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811-42B6-BAAA-8990B8EBD40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170</c:v>
                      </c:pt>
                      <c:pt idx="1">
                        <c:v>179</c:v>
                      </c:pt>
                      <c:pt idx="2">
                        <c:v>197</c:v>
                      </c:pt>
                      <c:pt idx="3">
                        <c:v>118</c:v>
                      </c:pt>
                      <c:pt idx="4">
                        <c:v>117</c:v>
                      </c:pt>
                      <c:pt idx="5">
                        <c:v>96</c:v>
                      </c:pt>
                      <c:pt idx="6">
                        <c:v>109</c:v>
                      </c:pt>
                      <c:pt idx="7">
                        <c:v>180</c:v>
                      </c:pt>
                      <c:pt idx="8">
                        <c:v>97</c:v>
                      </c:pt>
                      <c:pt idx="9">
                        <c:v>110</c:v>
                      </c:pt>
                      <c:pt idx="10">
                        <c:v>182</c:v>
                      </c:pt>
                      <c:pt idx="11">
                        <c:v>281</c:v>
                      </c:pt>
                      <c:pt idx="12">
                        <c:v>1836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811-42B6-BAAA-8990B8EBD4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11-42B6-BAAA-8990B8EBD40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11-42B6-BAAA-8990B8EBD40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11-42B6-BAAA-8990B8EBD40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11-42B6-BAAA-8990B8EBD40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11-42B6-BAAA-8990B8EBD40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11-42B6-BAAA-8990B8EBD40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11-42B6-BAAA-8990B8EBD40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11-42B6-BAAA-8990B8EBD40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11-42B6-BAAA-8990B8EBD40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11-42B6-BAAA-8990B8EBD40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11-42B6-BAAA-8990B8EBD40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11-42B6-BAAA-8990B8EBD40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11-42B6-BAAA-8990B8EBD403}"/>
              </c:ext>
            </c:extLst>
          </c:dPt>
          <c:cat>
            <c:strRef>
              <c:f>'Viajeros entr evol mensu 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'!$L$229:$L$241</c:f>
              <c:numCache>
                <c:formatCode>0.0%</c:formatCode>
                <c:ptCount val="13"/>
                <c:pt idx="0">
                  <c:v>-0.16408668730650156</c:v>
                </c:pt>
                <c:pt idx="1">
                  <c:v>0.22522522522522515</c:v>
                </c:pt>
                <c:pt idx="2">
                  <c:v>0.49726775956284164</c:v>
                </c:pt>
                <c:pt idx="3">
                  <c:v>0.22962962962962963</c:v>
                </c:pt>
                <c:pt idx="4">
                  <c:v>-0.28104575163398693</c:v>
                </c:pt>
                <c:pt idx="5">
                  <c:v>-0.27927927927927931</c:v>
                </c:pt>
                <c:pt idx="12">
                  <c:v>3.9929015084294583E-2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11-42B6-BAAA-8990B8EBD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7F-41F6-97B8-252F14BC8612}"/>
              </c:ext>
            </c:extLst>
          </c:dPt>
          <c:val>
            <c:numRef>
              <c:f>'Viajeros entr evol mensu '!$G$251:$G$263</c:f>
              <c:numCache>
                <c:formatCode>#,##0</c:formatCode>
                <c:ptCount val="13"/>
                <c:pt idx="0">
                  <c:v>268</c:v>
                </c:pt>
                <c:pt idx="1">
                  <c:v>235</c:v>
                </c:pt>
                <c:pt idx="2">
                  <c:v>198</c:v>
                </c:pt>
                <c:pt idx="3">
                  <c:v>105</c:v>
                </c:pt>
                <c:pt idx="4">
                  <c:v>13</c:v>
                </c:pt>
                <c:pt idx="5">
                  <c:v>39</c:v>
                </c:pt>
                <c:pt idx="6">
                  <c:v>46</c:v>
                </c:pt>
                <c:pt idx="7">
                  <c:v>18</c:v>
                </c:pt>
                <c:pt idx="8">
                  <c:v>24</c:v>
                </c:pt>
                <c:pt idx="9">
                  <c:v>112</c:v>
                </c:pt>
                <c:pt idx="10">
                  <c:v>118</c:v>
                </c:pt>
                <c:pt idx="11">
                  <c:v>158</c:v>
                </c:pt>
                <c:pt idx="12">
                  <c:v>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F-41F6-97B8-252F14BC8612}"/>
            </c:ext>
          </c:extLst>
        </c:ser>
        <c:ser>
          <c:idx val="0"/>
          <c:order val="2"/>
          <c:tx>
            <c:strRef>
              <c:f>'Viajeros entr evol mensu 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7F-41F6-97B8-252F14BC8612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'!$I$251:$I$263</c:f>
              <c:numCache>
                <c:formatCode>#,##0</c:formatCode>
                <c:ptCount val="13"/>
                <c:pt idx="0">
                  <c:v>203</c:v>
                </c:pt>
                <c:pt idx="1">
                  <c:v>199</c:v>
                </c:pt>
                <c:pt idx="2">
                  <c:v>146</c:v>
                </c:pt>
                <c:pt idx="3">
                  <c:v>82</c:v>
                </c:pt>
                <c:pt idx="4">
                  <c:v>12</c:v>
                </c:pt>
                <c:pt idx="5">
                  <c:v>27</c:v>
                </c:pt>
                <c:pt idx="6">
                  <c:v>38</c:v>
                </c:pt>
                <c:pt idx="7">
                  <c:v>22</c:v>
                </c:pt>
                <c:pt idx="8">
                  <c:v>32</c:v>
                </c:pt>
                <c:pt idx="9">
                  <c:v>53</c:v>
                </c:pt>
                <c:pt idx="10">
                  <c:v>170</c:v>
                </c:pt>
                <c:pt idx="11">
                  <c:v>144</c:v>
                </c:pt>
                <c:pt idx="12">
                  <c:v>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7F-41F6-97B8-252F14BC8612}"/>
            </c:ext>
          </c:extLst>
        </c:ser>
        <c:ser>
          <c:idx val="1"/>
          <c:order val="3"/>
          <c:tx>
            <c:strRef>
              <c:f>'Viajeros entr evol mensu 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7F-41F6-97B8-252F14BC861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B7F-41F6-97B8-252F14BC8612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'!$K$251:$K$263</c:f>
              <c:numCache>
                <c:formatCode>#,##0</c:formatCode>
                <c:ptCount val="13"/>
                <c:pt idx="0">
                  <c:v>160</c:v>
                </c:pt>
                <c:pt idx="1">
                  <c:v>122</c:v>
                </c:pt>
                <c:pt idx="2">
                  <c:v>119</c:v>
                </c:pt>
                <c:pt idx="3">
                  <c:v>78</c:v>
                </c:pt>
                <c:pt idx="4">
                  <c:v>22</c:v>
                </c:pt>
                <c:pt idx="5">
                  <c:v>13</c:v>
                </c:pt>
                <c:pt idx="12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7F-41F6-97B8-252F14BC8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B7F-41F6-97B8-252F14BC861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168</c:v>
                      </c:pt>
                      <c:pt idx="1">
                        <c:v>110</c:v>
                      </c:pt>
                      <c:pt idx="2">
                        <c:v>124</c:v>
                      </c:pt>
                      <c:pt idx="3">
                        <c:v>101</c:v>
                      </c:pt>
                      <c:pt idx="4">
                        <c:v>33</c:v>
                      </c:pt>
                      <c:pt idx="5">
                        <c:v>36</c:v>
                      </c:pt>
                      <c:pt idx="6">
                        <c:v>30</c:v>
                      </c:pt>
                      <c:pt idx="7">
                        <c:v>21</c:v>
                      </c:pt>
                      <c:pt idx="8">
                        <c:v>32</c:v>
                      </c:pt>
                      <c:pt idx="9">
                        <c:v>130</c:v>
                      </c:pt>
                      <c:pt idx="10">
                        <c:v>126</c:v>
                      </c:pt>
                      <c:pt idx="11">
                        <c:v>164</c:v>
                      </c:pt>
                      <c:pt idx="12">
                        <c:v>1075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B7F-41F6-97B8-252F14BC861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7F-41F6-97B8-252F14BC861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7F-41F6-97B8-252F14BC861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7F-41F6-97B8-252F14BC861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7F-41F6-97B8-252F14BC861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7F-41F6-97B8-252F14BC861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7F-41F6-97B8-252F14BC861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7F-41F6-97B8-252F14BC861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7F-41F6-97B8-252F14BC861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7F-41F6-97B8-252F14BC861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7F-41F6-97B8-252F14BC861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7F-41F6-97B8-252F14BC861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7F-41F6-97B8-252F14BC861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7F-41F6-97B8-252F14BC8612}"/>
              </c:ext>
            </c:extLst>
          </c:dPt>
          <c:cat>
            <c:strRef>
              <c:f>'Viajeros entr evol mensu 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'!$L$251:$L$263</c:f>
              <c:numCache>
                <c:formatCode>0.0%</c:formatCode>
                <c:ptCount val="13"/>
                <c:pt idx="0">
                  <c:v>-0.21182266009852213</c:v>
                </c:pt>
                <c:pt idx="1">
                  <c:v>-0.38693467336683418</c:v>
                </c:pt>
                <c:pt idx="2">
                  <c:v>-0.18493150684931503</c:v>
                </c:pt>
                <c:pt idx="3">
                  <c:v>-4.8780487804878092E-2</c:v>
                </c:pt>
                <c:pt idx="4">
                  <c:v>0.83333333333333326</c:v>
                </c:pt>
                <c:pt idx="5">
                  <c:v>-0.5185185185185186</c:v>
                </c:pt>
                <c:pt idx="12">
                  <c:v>-0.23168908819133038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7F-41F6-97B8-252F14BC8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F-40AC-B288-F0B5DD04E9F9}"/>
              </c:ext>
            </c:extLst>
          </c:dPt>
          <c:val>
            <c:numRef>
              <c:f>'Viajeros entr evol mensu '!$G$273:$G$285</c:f>
              <c:numCache>
                <c:formatCode>#,##0</c:formatCode>
                <c:ptCount val="13"/>
                <c:pt idx="0">
                  <c:v>390</c:v>
                </c:pt>
                <c:pt idx="1">
                  <c:v>336</c:v>
                </c:pt>
                <c:pt idx="2">
                  <c:v>324</c:v>
                </c:pt>
                <c:pt idx="3">
                  <c:v>205</c:v>
                </c:pt>
                <c:pt idx="4">
                  <c:v>46</c:v>
                </c:pt>
                <c:pt idx="5">
                  <c:v>26</c:v>
                </c:pt>
                <c:pt idx="6">
                  <c:v>47</c:v>
                </c:pt>
                <c:pt idx="7">
                  <c:v>38</c:v>
                </c:pt>
                <c:pt idx="8">
                  <c:v>24</c:v>
                </c:pt>
                <c:pt idx="9">
                  <c:v>228</c:v>
                </c:pt>
                <c:pt idx="10">
                  <c:v>371</c:v>
                </c:pt>
                <c:pt idx="11">
                  <c:v>467</c:v>
                </c:pt>
                <c:pt idx="12">
                  <c:v>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F-40AC-B288-F0B5DD04E9F9}"/>
            </c:ext>
          </c:extLst>
        </c:ser>
        <c:ser>
          <c:idx val="0"/>
          <c:order val="2"/>
          <c:tx>
            <c:strRef>
              <c:f>'Viajeros entr evol mensu 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F-40AC-B288-F0B5DD04E9F9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'!$I$273:$I$285</c:f>
              <c:numCache>
                <c:formatCode>#,##0</c:formatCode>
                <c:ptCount val="13"/>
                <c:pt idx="0">
                  <c:v>448</c:v>
                </c:pt>
                <c:pt idx="1">
                  <c:v>370</c:v>
                </c:pt>
                <c:pt idx="2">
                  <c:v>322</c:v>
                </c:pt>
                <c:pt idx="3">
                  <c:v>156</c:v>
                </c:pt>
                <c:pt idx="4">
                  <c:v>45</c:v>
                </c:pt>
                <c:pt idx="5">
                  <c:v>23</c:v>
                </c:pt>
                <c:pt idx="6">
                  <c:v>54</c:v>
                </c:pt>
                <c:pt idx="7">
                  <c:v>14</c:v>
                </c:pt>
                <c:pt idx="8">
                  <c:v>25</c:v>
                </c:pt>
                <c:pt idx="9">
                  <c:v>83</c:v>
                </c:pt>
                <c:pt idx="10">
                  <c:v>452</c:v>
                </c:pt>
                <c:pt idx="11">
                  <c:v>375</c:v>
                </c:pt>
                <c:pt idx="12">
                  <c:v>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F-40AC-B288-F0B5DD04E9F9}"/>
            </c:ext>
          </c:extLst>
        </c:ser>
        <c:ser>
          <c:idx val="1"/>
          <c:order val="3"/>
          <c:tx>
            <c:strRef>
              <c:f>'Viajeros entr evol mensu 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3F-40AC-B288-F0B5DD04E9F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3F-40AC-B288-F0B5DD04E9F9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'!$K$273:$K$285</c:f>
              <c:numCache>
                <c:formatCode>#,##0</c:formatCode>
                <c:ptCount val="13"/>
                <c:pt idx="0">
                  <c:v>422</c:v>
                </c:pt>
                <c:pt idx="1">
                  <c:v>335</c:v>
                </c:pt>
                <c:pt idx="2">
                  <c:v>263</c:v>
                </c:pt>
                <c:pt idx="3">
                  <c:v>125</c:v>
                </c:pt>
                <c:pt idx="4">
                  <c:v>46</c:v>
                </c:pt>
                <c:pt idx="5">
                  <c:v>25</c:v>
                </c:pt>
                <c:pt idx="12">
                  <c:v>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3F-40AC-B288-F0B5DD04E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43F-40AC-B288-F0B5DD04E9F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275</c:v>
                      </c:pt>
                      <c:pt idx="1">
                        <c:v>245</c:v>
                      </c:pt>
                      <c:pt idx="2">
                        <c:v>204</c:v>
                      </c:pt>
                      <c:pt idx="3">
                        <c:v>203</c:v>
                      </c:pt>
                      <c:pt idx="4">
                        <c:v>52</c:v>
                      </c:pt>
                      <c:pt idx="5">
                        <c:v>51</c:v>
                      </c:pt>
                      <c:pt idx="6">
                        <c:v>26</c:v>
                      </c:pt>
                      <c:pt idx="7">
                        <c:v>15</c:v>
                      </c:pt>
                      <c:pt idx="8">
                        <c:v>34</c:v>
                      </c:pt>
                      <c:pt idx="9">
                        <c:v>161</c:v>
                      </c:pt>
                      <c:pt idx="10">
                        <c:v>262</c:v>
                      </c:pt>
                      <c:pt idx="11">
                        <c:v>357</c:v>
                      </c:pt>
                      <c:pt idx="12">
                        <c:v>1885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43F-40AC-B288-F0B5DD04E9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3F-40AC-B288-F0B5DD04E9F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3F-40AC-B288-F0B5DD04E9F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3F-40AC-B288-F0B5DD04E9F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3F-40AC-B288-F0B5DD04E9F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3F-40AC-B288-F0B5DD04E9F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3F-40AC-B288-F0B5DD04E9F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3F-40AC-B288-F0B5DD04E9F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F-40AC-B288-F0B5DD04E9F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F-40AC-B288-F0B5DD04E9F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F-40AC-B288-F0B5DD04E9F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F-40AC-B288-F0B5DD04E9F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F-40AC-B288-F0B5DD04E9F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F-40AC-B288-F0B5DD04E9F9}"/>
              </c:ext>
            </c:extLst>
          </c:dPt>
          <c:cat>
            <c:strRef>
              <c:f>'Viajeros entr evol mensu 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'!$L$273:$L$285</c:f>
              <c:numCache>
                <c:formatCode>0.0%</c:formatCode>
                <c:ptCount val="13"/>
                <c:pt idx="0">
                  <c:v>-5.8035714285714302E-2</c:v>
                </c:pt>
                <c:pt idx="1">
                  <c:v>-9.4594594594594628E-2</c:v>
                </c:pt>
                <c:pt idx="2">
                  <c:v>-0.18322981366459623</c:v>
                </c:pt>
                <c:pt idx="3">
                  <c:v>-0.19871794871794868</c:v>
                </c:pt>
                <c:pt idx="4">
                  <c:v>2.2222222222222143E-2</c:v>
                </c:pt>
                <c:pt idx="5">
                  <c:v>8.6956521739130377E-2</c:v>
                </c:pt>
                <c:pt idx="12">
                  <c:v>-0.10850439882697949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3F-40AC-B288-F0B5DD04E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76-44C4-B028-8D5933CF6211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23403</c:v>
                </c:pt>
                <c:pt idx="1">
                  <c:v>22625</c:v>
                </c:pt>
                <c:pt idx="2">
                  <c:v>22971</c:v>
                </c:pt>
                <c:pt idx="3">
                  <c:v>19029</c:v>
                </c:pt>
                <c:pt idx="4">
                  <c:v>17439</c:v>
                </c:pt>
                <c:pt idx="5">
                  <c:v>19479</c:v>
                </c:pt>
                <c:pt idx="6">
                  <c:v>21632</c:v>
                </c:pt>
                <c:pt idx="7">
                  <c:v>15201</c:v>
                </c:pt>
                <c:pt idx="8">
                  <c:v>19577</c:v>
                </c:pt>
                <c:pt idx="9">
                  <c:v>19337</c:v>
                </c:pt>
                <c:pt idx="10">
                  <c:v>25085</c:v>
                </c:pt>
                <c:pt idx="11">
                  <c:v>24629</c:v>
                </c:pt>
                <c:pt idx="12">
                  <c:v>250407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76-44C4-B028-8D5933CF6211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76-44C4-B028-8D5933CF6211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24602</c:v>
                </c:pt>
                <c:pt idx="1">
                  <c:v>24926</c:v>
                </c:pt>
                <c:pt idx="2">
                  <c:v>26883</c:v>
                </c:pt>
                <c:pt idx="3">
                  <c:v>20857</c:v>
                </c:pt>
                <c:pt idx="4">
                  <c:v>22620</c:v>
                </c:pt>
                <c:pt idx="5">
                  <c:v>20873</c:v>
                </c:pt>
                <c:pt idx="6">
                  <c:v>23873</c:v>
                </c:pt>
                <c:pt idx="7">
                  <c:v>16969</c:v>
                </c:pt>
                <c:pt idx="8">
                  <c:v>21810</c:v>
                </c:pt>
                <c:pt idx="9">
                  <c:v>24469</c:v>
                </c:pt>
                <c:pt idx="10">
                  <c:v>28486</c:v>
                </c:pt>
                <c:pt idx="11">
                  <c:v>26233</c:v>
                </c:pt>
                <c:pt idx="12">
                  <c:v>282601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76-44C4-B028-8D5933CF6211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76-44C4-B028-8D5933CF621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76-44C4-B028-8D5933CF6211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28418</c:v>
                </c:pt>
                <c:pt idx="1">
                  <c:v>27857</c:v>
                </c:pt>
                <c:pt idx="2">
                  <c:v>27912</c:v>
                </c:pt>
                <c:pt idx="3">
                  <c:v>23055</c:v>
                </c:pt>
                <c:pt idx="4">
                  <c:v>20399</c:v>
                </c:pt>
                <c:pt idx="5">
                  <c:v>19069</c:v>
                </c:pt>
                <c:pt idx="12">
                  <c:v>146710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76-44C4-B028-8D5933CF6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976-44C4-B028-8D5933CF621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14146</c:v>
                      </c:pt>
                      <c:pt idx="1">
                        <c:v>17059</c:v>
                      </c:pt>
                      <c:pt idx="2">
                        <c:v>20054</c:v>
                      </c:pt>
                      <c:pt idx="3">
                        <c:v>17340</c:v>
                      </c:pt>
                      <c:pt idx="4">
                        <c:v>18214</c:v>
                      </c:pt>
                      <c:pt idx="5">
                        <c:v>17608</c:v>
                      </c:pt>
                      <c:pt idx="6">
                        <c:v>18083</c:v>
                      </c:pt>
                      <c:pt idx="7">
                        <c:v>15520</c:v>
                      </c:pt>
                      <c:pt idx="8">
                        <c:v>19959</c:v>
                      </c:pt>
                      <c:pt idx="9">
                        <c:v>21932</c:v>
                      </c:pt>
                      <c:pt idx="10">
                        <c:v>25251</c:v>
                      </c:pt>
                      <c:pt idx="11">
                        <c:v>23965</c:v>
                      </c:pt>
                      <c:pt idx="12">
                        <c:v>229131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976-44C4-B028-8D5933CF62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76-44C4-B028-8D5933CF621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76-44C4-B028-8D5933CF621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76-44C4-B028-8D5933CF621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76-44C4-B028-8D5933CF621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76-44C4-B028-8D5933CF621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76-44C4-B028-8D5933CF621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76-44C4-B028-8D5933CF621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76-44C4-B028-8D5933CF621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76-44C4-B028-8D5933CF621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76-44C4-B028-8D5933CF621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76-44C4-B028-8D5933CF621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76-44C4-B028-8D5933CF621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76-44C4-B028-8D5933CF6211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0.15510934070400784</c:v>
                </c:pt>
                <c:pt idx="1">
                  <c:v>0.1175880606595523</c:v>
                </c:pt>
                <c:pt idx="2">
                  <c:v>3.8276978015846508E-2</c:v>
                </c:pt>
                <c:pt idx="3">
                  <c:v>0.1053842834539962</c:v>
                </c:pt>
                <c:pt idx="4">
                  <c:v>-9.818744473916885E-2</c:v>
                </c:pt>
                <c:pt idx="5">
                  <c:v>-8.6427442150146083E-2</c:v>
                </c:pt>
                <c:pt idx="12">
                  <c:v>4.2263126860422995E-2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76-44C4-B028-8D5933CF6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F1-4298-A6FF-B1103274067A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23403</c:v>
                </c:pt>
                <c:pt idx="1">
                  <c:v>22625</c:v>
                </c:pt>
                <c:pt idx="2">
                  <c:v>22971</c:v>
                </c:pt>
                <c:pt idx="3">
                  <c:v>19029</c:v>
                </c:pt>
                <c:pt idx="4">
                  <c:v>17439</c:v>
                </c:pt>
                <c:pt idx="5">
                  <c:v>19479</c:v>
                </c:pt>
                <c:pt idx="6">
                  <c:v>21632</c:v>
                </c:pt>
                <c:pt idx="7">
                  <c:v>15201</c:v>
                </c:pt>
                <c:pt idx="8">
                  <c:v>19577</c:v>
                </c:pt>
                <c:pt idx="9">
                  <c:v>19337</c:v>
                </c:pt>
                <c:pt idx="10">
                  <c:v>25085</c:v>
                </c:pt>
                <c:pt idx="11">
                  <c:v>24629</c:v>
                </c:pt>
                <c:pt idx="12">
                  <c:v>250407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1-4298-A6FF-B1103274067A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F1-4298-A6FF-B1103274067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24602</c:v>
                </c:pt>
                <c:pt idx="1">
                  <c:v>24926</c:v>
                </c:pt>
                <c:pt idx="2">
                  <c:v>26883</c:v>
                </c:pt>
                <c:pt idx="3">
                  <c:v>20857</c:v>
                </c:pt>
                <c:pt idx="4">
                  <c:v>22620</c:v>
                </c:pt>
                <c:pt idx="5">
                  <c:v>20873</c:v>
                </c:pt>
                <c:pt idx="6">
                  <c:v>23873</c:v>
                </c:pt>
                <c:pt idx="7">
                  <c:v>16969</c:v>
                </c:pt>
                <c:pt idx="8">
                  <c:v>21810</c:v>
                </c:pt>
                <c:pt idx="9">
                  <c:v>24469</c:v>
                </c:pt>
                <c:pt idx="10">
                  <c:v>28486</c:v>
                </c:pt>
                <c:pt idx="11">
                  <c:v>26233</c:v>
                </c:pt>
                <c:pt idx="12">
                  <c:v>282601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1-4298-A6FF-B1103274067A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F1-4298-A6FF-B1103274067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F1-4298-A6FF-B1103274067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28418</c:v>
                </c:pt>
                <c:pt idx="1">
                  <c:v>27857</c:v>
                </c:pt>
                <c:pt idx="2">
                  <c:v>27912</c:v>
                </c:pt>
                <c:pt idx="3">
                  <c:v>23055</c:v>
                </c:pt>
                <c:pt idx="4">
                  <c:v>20399</c:v>
                </c:pt>
                <c:pt idx="5">
                  <c:v>19069</c:v>
                </c:pt>
                <c:pt idx="12">
                  <c:v>146710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1-4298-A6FF-B11032740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0F1-4298-A6FF-B1103274067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14146</c:v>
                      </c:pt>
                      <c:pt idx="1">
                        <c:v>17059</c:v>
                      </c:pt>
                      <c:pt idx="2">
                        <c:v>20054</c:v>
                      </c:pt>
                      <c:pt idx="3">
                        <c:v>17340</c:v>
                      </c:pt>
                      <c:pt idx="4">
                        <c:v>18214</c:v>
                      </c:pt>
                      <c:pt idx="5">
                        <c:v>17608</c:v>
                      </c:pt>
                      <c:pt idx="6">
                        <c:v>18083</c:v>
                      </c:pt>
                      <c:pt idx="7">
                        <c:v>15520</c:v>
                      </c:pt>
                      <c:pt idx="8">
                        <c:v>19959</c:v>
                      </c:pt>
                      <c:pt idx="9">
                        <c:v>21932</c:v>
                      </c:pt>
                      <c:pt idx="10">
                        <c:v>25251</c:v>
                      </c:pt>
                      <c:pt idx="11">
                        <c:v>23965</c:v>
                      </c:pt>
                      <c:pt idx="12">
                        <c:v>229131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0F1-4298-A6FF-B110327406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F1-4298-A6FF-B1103274067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F1-4298-A6FF-B1103274067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F1-4298-A6FF-B1103274067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F1-4298-A6FF-B1103274067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F1-4298-A6FF-B1103274067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F1-4298-A6FF-B1103274067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F1-4298-A6FF-B1103274067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F1-4298-A6FF-B1103274067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F1-4298-A6FF-B1103274067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F1-4298-A6FF-B1103274067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F1-4298-A6FF-B1103274067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F1-4298-A6FF-B1103274067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F1-4298-A6FF-B1103274067A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0.15510934070400784</c:v>
                </c:pt>
                <c:pt idx="1">
                  <c:v>0.1175880606595523</c:v>
                </c:pt>
                <c:pt idx="2">
                  <c:v>3.8276978015846508E-2</c:v>
                </c:pt>
                <c:pt idx="3">
                  <c:v>0.1053842834539962</c:v>
                </c:pt>
                <c:pt idx="4">
                  <c:v>-9.818744473916885E-2</c:v>
                </c:pt>
                <c:pt idx="5">
                  <c:v>-8.6427442150146083E-2</c:v>
                </c:pt>
                <c:pt idx="12">
                  <c:v>4.2263126860422995E-2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F1-4298-A6FF-B11032740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E0-45D1-B6AF-43D17EF8851A}"/>
              </c:ext>
            </c:extLst>
          </c:dPt>
          <c:val>
            <c:numRef>
              <c:f>'Viajeros entr evol mensu TF cat'!$G$53:$G$65</c:f>
              <c:numCache>
                <c:formatCode>#,##0</c:formatCode>
                <c:ptCount val="13"/>
                <c:pt idx="0">
                  <c:v>13674</c:v>
                </c:pt>
                <c:pt idx="1">
                  <c:v>13097</c:v>
                </c:pt>
                <c:pt idx="2">
                  <c:v>13219</c:v>
                </c:pt>
                <c:pt idx="3">
                  <c:v>11165</c:v>
                </c:pt>
                <c:pt idx="4">
                  <c:v>10226</c:v>
                </c:pt>
                <c:pt idx="5">
                  <c:v>11059</c:v>
                </c:pt>
                <c:pt idx="6">
                  <c:v>12572</c:v>
                </c:pt>
                <c:pt idx="7">
                  <c:v>9290</c:v>
                </c:pt>
                <c:pt idx="8">
                  <c:v>12468</c:v>
                </c:pt>
                <c:pt idx="9">
                  <c:v>12954</c:v>
                </c:pt>
                <c:pt idx="10">
                  <c:v>16047</c:v>
                </c:pt>
                <c:pt idx="11">
                  <c:v>15417</c:v>
                </c:pt>
                <c:pt idx="12">
                  <c:v>151188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0-45D1-B6AF-43D17EF8851A}"/>
            </c:ext>
          </c:extLst>
        </c:ser>
        <c:ser>
          <c:idx val="0"/>
          <c:order val="2"/>
          <c:tx>
            <c:strRef>
              <c:f>'Viajeros entr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E0-45D1-B6AF-43D17EF8851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cat'!$I$53:$I$65</c:f>
              <c:numCache>
                <c:formatCode>#,##0</c:formatCode>
                <c:ptCount val="13"/>
                <c:pt idx="0">
                  <c:v>15504</c:v>
                </c:pt>
                <c:pt idx="1">
                  <c:v>15698</c:v>
                </c:pt>
                <c:pt idx="2">
                  <c:v>17327</c:v>
                </c:pt>
                <c:pt idx="3">
                  <c:v>13392</c:v>
                </c:pt>
                <c:pt idx="4">
                  <c:v>15356</c:v>
                </c:pt>
                <c:pt idx="5">
                  <c:v>14375</c:v>
                </c:pt>
                <c:pt idx="6">
                  <c:v>16611</c:v>
                </c:pt>
                <c:pt idx="7">
                  <c:v>11918</c:v>
                </c:pt>
                <c:pt idx="8">
                  <c:v>15013</c:v>
                </c:pt>
                <c:pt idx="9">
                  <c:v>16315</c:v>
                </c:pt>
                <c:pt idx="10">
                  <c:v>18883</c:v>
                </c:pt>
                <c:pt idx="11">
                  <c:v>16208</c:v>
                </c:pt>
                <c:pt idx="12">
                  <c:v>186600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E0-45D1-B6AF-43D17EF8851A}"/>
            </c:ext>
          </c:extLst>
        </c:ser>
        <c:ser>
          <c:idx val="1"/>
          <c:order val="3"/>
          <c:tx>
            <c:strRef>
              <c:f>'Viajeros entr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E0-45D1-B6AF-43D17EF8851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E0-45D1-B6AF-43D17EF8851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cat'!$K$53:$K$65</c:f>
              <c:numCache>
                <c:formatCode>#,##0</c:formatCode>
                <c:ptCount val="13"/>
                <c:pt idx="0">
                  <c:v>17166</c:v>
                </c:pt>
                <c:pt idx="1">
                  <c:v>16762</c:v>
                </c:pt>
                <c:pt idx="2">
                  <c:v>15554</c:v>
                </c:pt>
                <c:pt idx="3">
                  <c:v>14367</c:v>
                </c:pt>
                <c:pt idx="4">
                  <c:v>11665</c:v>
                </c:pt>
                <c:pt idx="5">
                  <c:v>10873</c:v>
                </c:pt>
                <c:pt idx="12">
                  <c:v>94991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E0-45D1-B6AF-43D17EF88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1E0-45D1-B6AF-43D17EF8851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8448</c:v>
                      </c:pt>
                      <c:pt idx="1">
                        <c:v>10670</c:v>
                      </c:pt>
                      <c:pt idx="2">
                        <c:v>12702</c:v>
                      </c:pt>
                      <c:pt idx="3">
                        <c:v>11294</c:v>
                      </c:pt>
                      <c:pt idx="4">
                        <c:v>10870</c:v>
                      </c:pt>
                      <c:pt idx="5">
                        <c:v>10141</c:v>
                      </c:pt>
                      <c:pt idx="6">
                        <c:v>10838</c:v>
                      </c:pt>
                      <c:pt idx="7">
                        <c:v>8772</c:v>
                      </c:pt>
                      <c:pt idx="8">
                        <c:v>11314</c:v>
                      </c:pt>
                      <c:pt idx="9">
                        <c:v>12410</c:v>
                      </c:pt>
                      <c:pt idx="10">
                        <c:v>14671</c:v>
                      </c:pt>
                      <c:pt idx="11">
                        <c:v>13567</c:v>
                      </c:pt>
                      <c:pt idx="12">
                        <c:v>135697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1E0-45D1-B6AF-43D17EF885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E0-45D1-B6AF-43D17EF8851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E0-45D1-B6AF-43D17EF8851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E0-45D1-B6AF-43D17EF8851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E0-45D1-B6AF-43D17EF8851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E0-45D1-B6AF-43D17EF8851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E0-45D1-B6AF-43D17EF8851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E0-45D1-B6AF-43D17EF8851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E0-45D1-B6AF-43D17EF8851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E0-45D1-B6AF-43D17EF8851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E0-45D1-B6AF-43D17EF8851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E0-45D1-B6AF-43D17EF8851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E0-45D1-B6AF-43D17EF8851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E0-45D1-B6AF-43D17EF8851A}"/>
              </c:ext>
            </c:extLst>
          </c:dPt>
          <c:cat>
            <c:strRef>
              <c:f>'Viajeros entr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cat'!$L$53:$L$65</c:f>
              <c:numCache>
                <c:formatCode>0.0%</c:formatCode>
                <c:ptCount val="13"/>
                <c:pt idx="0">
                  <c:v>0.1071981424148607</c:v>
                </c:pt>
                <c:pt idx="1">
                  <c:v>6.7779334947126957E-2</c:v>
                </c:pt>
                <c:pt idx="2">
                  <c:v>-0.10232584982974546</c:v>
                </c:pt>
                <c:pt idx="3">
                  <c:v>7.2804659498207913E-2</c:v>
                </c:pt>
                <c:pt idx="4">
                  <c:v>-0.2403620734566293</c:v>
                </c:pt>
                <c:pt idx="5">
                  <c:v>-0.24361739130434779</c:v>
                </c:pt>
                <c:pt idx="12">
                  <c:v>3.6431283550822702E-2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E0-45D1-B6AF-43D17EF88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205497302908249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8F-4E1A-B70F-6D55A3E25A8A}"/>
              </c:ext>
            </c:extLst>
          </c:dPt>
          <c:val>
            <c:numRef>
              <c:f>'Viajeros entr evol mensu TF cat'!$G$75:$G$87</c:f>
              <c:numCache>
                <c:formatCode>#,##0</c:formatCode>
                <c:ptCount val="13"/>
                <c:pt idx="0">
                  <c:v>9729</c:v>
                </c:pt>
                <c:pt idx="1">
                  <c:v>9528</c:v>
                </c:pt>
                <c:pt idx="2">
                  <c:v>9752</c:v>
                </c:pt>
                <c:pt idx="3">
                  <c:v>7864</c:v>
                </c:pt>
                <c:pt idx="4">
                  <c:v>7213</c:v>
                </c:pt>
                <c:pt idx="5">
                  <c:v>8420</c:v>
                </c:pt>
                <c:pt idx="6">
                  <c:v>9060</c:v>
                </c:pt>
                <c:pt idx="7">
                  <c:v>5911</c:v>
                </c:pt>
                <c:pt idx="8">
                  <c:v>7109</c:v>
                </c:pt>
                <c:pt idx="9">
                  <c:v>6383</c:v>
                </c:pt>
                <c:pt idx="10">
                  <c:v>9038</c:v>
                </c:pt>
                <c:pt idx="11">
                  <c:v>9212</c:v>
                </c:pt>
                <c:pt idx="12">
                  <c:v>99219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F-4E1A-B70F-6D55A3E25A8A}"/>
            </c:ext>
          </c:extLst>
        </c:ser>
        <c:ser>
          <c:idx val="0"/>
          <c:order val="2"/>
          <c:tx>
            <c:strRef>
              <c:f>'Viajeros entr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8F-4E1A-B70F-6D55A3E25A8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cat'!$I$75:$I$87</c:f>
              <c:numCache>
                <c:formatCode>#,##0</c:formatCode>
                <c:ptCount val="13"/>
                <c:pt idx="0">
                  <c:v>9098</c:v>
                </c:pt>
                <c:pt idx="1">
                  <c:v>9228</c:v>
                </c:pt>
                <c:pt idx="2">
                  <c:v>9556</c:v>
                </c:pt>
                <c:pt idx="3">
                  <c:v>7465</c:v>
                </c:pt>
                <c:pt idx="4">
                  <c:v>7264</c:v>
                </c:pt>
                <c:pt idx="5">
                  <c:v>6498</c:v>
                </c:pt>
                <c:pt idx="6">
                  <c:v>7262</c:v>
                </c:pt>
                <c:pt idx="7">
                  <c:v>5051</c:v>
                </c:pt>
                <c:pt idx="8">
                  <c:v>6797</c:v>
                </c:pt>
                <c:pt idx="9">
                  <c:v>8154</c:v>
                </c:pt>
                <c:pt idx="10">
                  <c:v>9603</c:v>
                </c:pt>
                <c:pt idx="11">
                  <c:v>10025</c:v>
                </c:pt>
                <c:pt idx="12">
                  <c:v>96001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8F-4E1A-B70F-6D55A3E25A8A}"/>
            </c:ext>
          </c:extLst>
        </c:ser>
        <c:ser>
          <c:idx val="1"/>
          <c:order val="3"/>
          <c:tx>
            <c:strRef>
              <c:f>'Viajeros entr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8F-4E1A-B70F-6D55A3E25A8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8F-4E1A-B70F-6D55A3E25A8A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cat'!$K$75:$K$87</c:f>
              <c:numCache>
                <c:formatCode>#,##0</c:formatCode>
                <c:ptCount val="13"/>
                <c:pt idx="0">
                  <c:v>11252</c:v>
                </c:pt>
                <c:pt idx="1">
                  <c:v>10063</c:v>
                </c:pt>
                <c:pt idx="2">
                  <c:v>10258</c:v>
                </c:pt>
                <c:pt idx="3">
                  <c:v>8489</c:v>
                </c:pt>
                <c:pt idx="4">
                  <c:v>7229</c:v>
                </c:pt>
                <c:pt idx="5">
                  <c:v>6812</c:v>
                </c:pt>
                <c:pt idx="12">
                  <c:v>51719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8F-4E1A-B70F-6D55A3E2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08F-4E1A-B70F-6D55A3E25A8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5698</c:v>
                      </c:pt>
                      <c:pt idx="1">
                        <c:v>6389</c:v>
                      </c:pt>
                      <c:pt idx="2">
                        <c:v>7352</c:v>
                      </c:pt>
                      <c:pt idx="3">
                        <c:v>6046</c:v>
                      </c:pt>
                      <c:pt idx="4">
                        <c:v>7344</c:v>
                      </c:pt>
                      <c:pt idx="5">
                        <c:v>7467</c:v>
                      </c:pt>
                      <c:pt idx="6">
                        <c:v>7245</c:v>
                      </c:pt>
                      <c:pt idx="7">
                        <c:v>6748</c:v>
                      </c:pt>
                      <c:pt idx="8">
                        <c:v>8645</c:v>
                      </c:pt>
                      <c:pt idx="9">
                        <c:v>9522</c:v>
                      </c:pt>
                      <c:pt idx="10">
                        <c:v>10580</c:v>
                      </c:pt>
                      <c:pt idx="11">
                        <c:v>10398</c:v>
                      </c:pt>
                      <c:pt idx="12">
                        <c:v>93434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08F-4E1A-B70F-6D55A3E25A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8F-4E1A-B70F-6D55A3E25A8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8F-4E1A-B70F-6D55A3E25A8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8F-4E1A-B70F-6D55A3E25A8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8F-4E1A-B70F-6D55A3E25A8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8F-4E1A-B70F-6D55A3E25A8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8F-4E1A-B70F-6D55A3E25A8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8F-4E1A-B70F-6D55A3E25A8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8F-4E1A-B70F-6D55A3E25A8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8F-4E1A-B70F-6D55A3E25A8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8F-4E1A-B70F-6D55A3E25A8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8F-4E1A-B70F-6D55A3E25A8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8F-4E1A-B70F-6D55A3E25A8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8F-4E1A-B70F-6D55A3E25A8A}"/>
              </c:ext>
            </c:extLst>
          </c:dPt>
          <c:cat>
            <c:strRef>
              <c:f>'Viajeros entr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cat'!$L$75:$L$87</c:f>
              <c:numCache>
                <c:formatCode>0.0%</c:formatCode>
                <c:ptCount val="13"/>
                <c:pt idx="0">
                  <c:v>0.23675533084194322</c:v>
                </c:pt>
                <c:pt idx="1">
                  <c:v>9.0485478977026412E-2</c:v>
                </c:pt>
                <c:pt idx="2">
                  <c:v>7.3461699455839247E-2</c:v>
                </c:pt>
                <c:pt idx="3">
                  <c:v>0.13717347622237108</c:v>
                </c:pt>
                <c:pt idx="4">
                  <c:v>-4.8182819383260078E-3</c:v>
                </c:pt>
                <c:pt idx="5">
                  <c:v>4.8322560787934732E-2</c:v>
                </c:pt>
                <c:pt idx="12">
                  <c:v>5.3147080983119155E-2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8F-4E1A-B70F-6D55A3E2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282601</c:v>
                </c:pt>
                <c:pt idx="1">
                  <c:v>250407</c:v>
                </c:pt>
                <c:pt idx="2">
                  <c:v>240044</c:v>
                </c:pt>
                <c:pt idx="3">
                  <c:v>229131</c:v>
                </c:pt>
                <c:pt idx="4">
                  <c:v>164258</c:v>
                </c:pt>
                <c:pt idx="5">
                  <c:v>103516</c:v>
                </c:pt>
                <c:pt idx="6">
                  <c:v>220415</c:v>
                </c:pt>
                <c:pt idx="7">
                  <c:v>232309</c:v>
                </c:pt>
                <c:pt idx="8">
                  <c:v>259661</c:v>
                </c:pt>
                <c:pt idx="9">
                  <c:v>252776</c:v>
                </c:pt>
                <c:pt idx="10">
                  <c:v>230263</c:v>
                </c:pt>
                <c:pt idx="11">
                  <c:v>203159</c:v>
                </c:pt>
                <c:pt idx="12">
                  <c:v>179324</c:v>
                </c:pt>
                <c:pt idx="13">
                  <c:v>163740</c:v>
                </c:pt>
                <c:pt idx="14">
                  <c:v>167027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8-4A0D-83BA-87F4F8E4A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0.12856669342310711</c:v>
                </c:pt>
                <c:pt idx="1">
                  <c:v>4.3171251937144772E-2</c:v>
                </c:pt>
                <c:pt idx="2">
                  <c:v>4.7627776250267262E-2</c:v>
                </c:pt>
                <c:pt idx="3">
                  <c:v>0.39494575606667559</c:v>
                </c:pt>
                <c:pt idx="4">
                  <c:v>0.58678851578499946</c:v>
                </c:pt>
                <c:pt idx="5">
                  <c:v>-0.53035864165324509</c:v>
                </c:pt>
                <c:pt idx="6">
                  <c:v>-5.1199049541774122E-2</c:v>
                </c:pt>
                <c:pt idx="7">
                  <c:v>-0.10533734369042713</c:v>
                </c:pt>
                <c:pt idx="8">
                  <c:v>2.72375541981833E-2</c:v>
                </c:pt>
                <c:pt idx="9">
                  <c:v>9.7770809899983879E-2</c:v>
                </c:pt>
                <c:pt idx="10">
                  <c:v>0.1334127456819536</c:v>
                </c:pt>
                <c:pt idx="11">
                  <c:v>0.13291583948606989</c:v>
                </c:pt>
                <c:pt idx="12">
                  <c:v>9.5175277879565146E-2</c:v>
                </c:pt>
                <c:pt idx="13">
                  <c:v>-1.9679453022565241E-2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8-4A0D-83BA-87F4F8E4A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282601</c:v>
                </c:pt>
                <c:pt idx="1">
                  <c:v>250407</c:v>
                </c:pt>
                <c:pt idx="2">
                  <c:v>240044</c:v>
                </c:pt>
                <c:pt idx="3">
                  <c:v>229131</c:v>
                </c:pt>
                <c:pt idx="4">
                  <c:v>164258</c:v>
                </c:pt>
                <c:pt idx="5">
                  <c:v>103516</c:v>
                </c:pt>
                <c:pt idx="6">
                  <c:v>220415</c:v>
                </c:pt>
                <c:pt idx="7">
                  <c:v>232309</c:v>
                </c:pt>
                <c:pt idx="8">
                  <c:v>259661</c:v>
                </c:pt>
                <c:pt idx="9">
                  <c:v>252776</c:v>
                </c:pt>
                <c:pt idx="10">
                  <c:v>230263</c:v>
                </c:pt>
                <c:pt idx="11">
                  <c:v>203159</c:v>
                </c:pt>
                <c:pt idx="12">
                  <c:v>179324</c:v>
                </c:pt>
                <c:pt idx="13">
                  <c:v>163740</c:v>
                </c:pt>
                <c:pt idx="14">
                  <c:v>167027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3-4308-AA9F-ADAF3AB02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0.12856669342310711</c:v>
                </c:pt>
                <c:pt idx="1">
                  <c:v>4.3171251937144772E-2</c:v>
                </c:pt>
                <c:pt idx="2">
                  <c:v>4.7627776250267262E-2</c:v>
                </c:pt>
                <c:pt idx="3">
                  <c:v>0.39494575606667559</c:v>
                </c:pt>
                <c:pt idx="4">
                  <c:v>0.58678851578499946</c:v>
                </c:pt>
                <c:pt idx="5">
                  <c:v>-0.53035864165324509</c:v>
                </c:pt>
                <c:pt idx="6">
                  <c:v>-5.1199049541774122E-2</c:v>
                </c:pt>
                <c:pt idx="7">
                  <c:v>-0.10533734369042713</c:v>
                </c:pt>
                <c:pt idx="8">
                  <c:v>2.72375541981833E-2</c:v>
                </c:pt>
                <c:pt idx="9">
                  <c:v>9.7770809899983879E-2</c:v>
                </c:pt>
                <c:pt idx="10">
                  <c:v>0.1334127456819536</c:v>
                </c:pt>
                <c:pt idx="11">
                  <c:v>0.13291583948606989</c:v>
                </c:pt>
                <c:pt idx="12">
                  <c:v>9.5175277879565146E-2</c:v>
                </c:pt>
                <c:pt idx="13">
                  <c:v>-1.9679453022565241E-2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3-4308-AA9F-ADAF3AB02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66-4E0B-88EE-9FC9AE4A911E}"/>
              </c:ext>
            </c:extLst>
          </c:dPt>
          <c:val>
            <c:numRef>
              <c:f>'Viajeros entr evol mensu '!$G$31:$G$43</c:f>
              <c:numCache>
                <c:formatCode>#,##0</c:formatCode>
                <c:ptCount val="13"/>
                <c:pt idx="0">
                  <c:v>11322</c:v>
                </c:pt>
                <c:pt idx="1">
                  <c:v>11880</c:v>
                </c:pt>
                <c:pt idx="2">
                  <c:v>12803</c:v>
                </c:pt>
                <c:pt idx="3">
                  <c:v>11832</c:v>
                </c:pt>
                <c:pt idx="4">
                  <c:v>12647</c:v>
                </c:pt>
                <c:pt idx="5">
                  <c:v>14875</c:v>
                </c:pt>
                <c:pt idx="6">
                  <c:v>16297</c:v>
                </c:pt>
                <c:pt idx="7">
                  <c:v>9303</c:v>
                </c:pt>
                <c:pt idx="8">
                  <c:v>14314</c:v>
                </c:pt>
                <c:pt idx="9">
                  <c:v>12735</c:v>
                </c:pt>
                <c:pt idx="10">
                  <c:v>14871</c:v>
                </c:pt>
                <c:pt idx="11">
                  <c:v>13109</c:v>
                </c:pt>
                <c:pt idx="12">
                  <c:v>155988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6-4E0B-88EE-9FC9AE4A911E}"/>
            </c:ext>
          </c:extLst>
        </c:ser>
        <c:ser>
          <c:idx val="0"/>
          <c:order val="2"/>
          <c:tx>
            <c:strRef>
              <c:f>'Viajeros entr evol mensu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66-4E0B-88EE-9FC9AE4A911E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'!$I$31:$I$43</c:f>
              <c:numCache>
                <c:formatCode>#,##0</c:formatCode>
                <c:ptCount val="13"/>
                <c:pt idx="0">
                  <c:v>11916</c:v>
                </c:pt>
                <c:pt idx="1">
                  <c:v>13464</c:v>
                </c:pt>
                <c:pt idx="2">
                  <c:v>15642</c:v>
                </c:pt>
                <c:pt idx="3">
                  <c:v>12892</c:v>
                </c:pt>
                <c:pt idx="4">
                  <c:v>17139</c:v>
                </c:pt>
                <c:pt idx="5">
                  <c:v>16672</c:v>
                </c:pt>
                <c:pt idx="6">
                  <c:v>17909</c:v>
                </c:pt>
                <c:pt idx="7">
                  <c:v>10879</c:v>
                </c:pt>
                <c:pt idx="8">
                  <c:v>15733</c:v>
                </c:pt>
                <c:pt idx="9">
                  <c:v>16739</c:v>
                </c:pt>
                <c:pt idx="10">
                  <c:v>15953</c:v>
                </c:pt>
                <c:pt idx="11">
                  <c:v>13465</c:v>
                </c:pt>
                <c:pt idx="12">
                  <c:v>178403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66-4E0B-88EE-9FC9AE4A911E}"/>
            </c:ext>
          </c:extLst>
        </c:ser>
        <c:ser>
          <c:idx val="1"/>
          <c:order val="3"/>
          <c:tx>
            <c:strRef>
              <c:f>'Viajeros entr evol mensu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66-4E0B-88EE-9FC9AE4A911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66-4E0B-88EE-9FC9AE4A911E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'!$K$31:$K$43</c:f>
              <c:numCache>
                <c:formatCode>#,##0</c:formatCode>
                <c:ptCount val="13"/>
                <c:pt idx="0">
                  <c:v>13832</c:v>
                </c:pt>
                <c:pt idx="1">
                  <c:v>14864</c:v>
                </c:pt>
                <c:pt idx="2">
                  <c:v>15932</c:v>
                </c:pt>
                <c:pt idx="3">
                  <c:v>14031</c:v>
                </c:pt>
                <c:pt idx="4">
                  <c:v>15337</c:v>
                </c:pt>
                <c:pt idx="5">
                  <c:v>15216</c:v>
                </c:pt>
                <c:pt idx="12">
                  <c:v>89212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66-4E0B-88EE-9FC9AE4A9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C66-4E0B-88EE-9FC9AE4A911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6573</c:v>
                      </c:pt>
                      <c:pt idx="1">
                        <c:v>8995</c:v>
                      </c:pt>
                      <c:pt idx="2">
                        <c:v>11575</c:v>
                      </c:pt>
                      <c:pt idx="3">
                        <c:v>10703</c:v>
                      </c:pt>
                      <c:pt idx="4">
                        <c:v>12721</c:v>
                      </c:pt>
                      <c:pt idx="5">
                        <c:v>12409</c:v>
                      </c:pt>
                      <c:pt idx="6">
                        <c:v>12525</c:v>
                      </c:pt>
                      <c:pt idx="7">
                        <c:v>8882</c:v>
                      </c:pt>
                      <c:pt idx="8">
                        <c:v>12859</c:v>
                      </c:pt>
                      <c:pt idx="9">
                        <c:v>13163</c:v>
                      </c:pt>
                      <c:pt idx="10">
                        <c:v>13787</c:v>
                      </c:pt>
                      <c:pt idx="11">
                        <c:v>10694</c:v>
                      </c:pt>
                      <c:pt idx="12">
                        <c:v>134886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C66-4E0B-88EE-9FC9AE4A91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66-4E0B-88EE-9FC9AE4A911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66-4E0B-88EE-9FC9AE4A911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66-4E0B-88EE-9FC9AE4A911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66-4E0B-88EE-9FC9AE4A911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66-4E0B-88EE-9FC9AE4A911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66-4E0B-88EE-9FC9AE4A911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66-4E0B-88EE-9FC9AE4A911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66-4E0B-88EE-9FC9AE4A911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66-4E0B-88EE-9FC9AE4A911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66-4E0B-88EE-9FC9AE4A911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66-4E0B-88EE-9FC9AE4A911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66-4E0B-88EE-9FC9AE4A911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66-4E0B-88EE-9FC9AE4A911E}"/>
              </c:ext>
            </c:extLst>
          </c:dPt>
          <c:cat>
            <c:strRef>
              <c:f>'Viajeros entr evol mensu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'!$L$31:$L$43</c:f>
              <c:numCache>
                <c:formatCode>0.0%</c:formatCode>
                <c:ptCount val="13"/>
                <c:pt idx="0">
                  <c:v>0.16079221215172868</c:v>
                </c:pt>
                <c:pt idx="1">
                  <c:v>0.10398098633392761</c:v>
                </c:pt>
                <c:pt idx="2">
                  <c:v>1.8539828666410907E-2</c:v>
                </c:pt>
                <c:pt idx="3">
                  <c:v>8.8349363946633508E-2</c:v>
                </c:pt>
                <c:pt idx="4">
                  <c:v>-0.10514032323939548</c:v>
                </c:pt>
                <c:pt idx="5">
                  <c:v>-8.7332053742802285E-2</c:v>
                </c:pt>
                <c:pt idx="12">
                  <c:v>1.695069820461681E-2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66-4E0B-88EE-9FC9AE4A9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186600</c:v>
                </c:pt>
                <c:pt idx="1">
                  <c:v>151188</c:v>
                </c:pt>
                <c:pt idx="2">
                  <c:v>145679</c:v>
                </c:pt>
                <c:pt idx="3">
                  <c:v>135697</c:v>
                </c:pt>
                <c:pt idx="4">
                  <c:v>102944</c:v>
                </c:pt>
                <c:pt idx="5">
                  <c:v>54788</c:v>
                </c:pt>
                <c:pt idx="6">
                  <c:v>110828</c:v>
                </c:pt>
                <c:pt idx="7">
                  <c:v>115399</c:v>
                </c:pt>
                <c:pt idx="8">
                  <c:v>101435</c:v>
                </c:pt>
                <c:pt idx="9">
                  <c:v>74718</c:v>
                </c:pt>
                <c:pt idx="10">
                  <c:v>68694</c:v>
                </c:pt>
                <c:pt idx="11">
                  <c:v>58915</c:v>
                </c:pt>
                <c:pt idx="12">
                  <c:v>47290</c:v>
                </c:pt>
                <c:pt idx="13">
                  <c:v>44490</c:v>
                </c:pt>
                <c:pt idx="14">
                  <c:v>35910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B-416C-B9DD-4CE05EA87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0.23422493848718151</c:v>
                </c:pt>
                <c:pt idx="1">
                  <c:v>3.7816020153899954E-2</c:v>
                </c:pt>
                <c:pt idx="2">
                  <c:v>7.3560948289203232E-2</c:v>
                </c:pt>
                <c:pt idx="3">
                  <c:v>0.31816327323593407</c:v>
                </c:pt>
                <c:pt idx="4">
                  <c:v>0.87895159523983346</c:v>
                </c:pt>
                <c:pt idx="5">
                  <c:v>-0.50564839210307866</c:v>
                </c:pt>
                <c:pt idx="6">
                  <c:v>-3.9610395237393736E-2</c:v>
                </c:pt>
                <c:pt idx="7">
                  <c:v>0.13766451422092962</c:v>
                </c:pt>
                <c:pt idx="8">
                  <c:v>0.35757113413099928</c:v>
                </c:pt>
                <c:pt idx="9">
                  <c:v>8.7693248318630346E-2</c:v>
                </c:pt>
                <c:pt idx="10">
                  <c:v>0.16598489349062207</c:v>
                </c:pt>
                <c:pt idx="11">
                  <c:v>0.24582364136181001</c:v>
                </c:pt>
                <c:pt idx="12">
                  <c:v>6.2935491121600462E-2</c:v>
                </c:pt>
                <c:pt idx="13">
                  <c:v>0.23893065998329166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B-416C-B9DD-4CE05EA87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1D-402E-982A-76469AED10D3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01D-402E-982A-76469AED10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1D-402E-982A-76469AED10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1D-402E-982A-76469AED10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1D-402E-982A-76469AED10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01D-402E-982A-76469AED10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1D-402E-982A-76469AED10D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01D-402E-982A-76469AED10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282601</c:v>
                </c:pt>
                <c:pt idx="1">
                  <c:v>178403</c:v>
                </c:pt>
                <c:pt idx="2">
                  <c:v>104198</c:v>
                </c:pt>
                <c:pt idx="3">
                  <c:v>10456</c:v>
                </c:pt>
                <c:pt idx="4">
                  <c:v>15417</c:v>
                </c:pt>
                <c:pt idx="5">
                  <c:v>9534</c:v>
                </c:pt>
                <c:pt idx="6">
                  <c:v>2766</c:v>
                </c:pt>
                <c:pt idx="7">
                  <c:v>2540</c:v>
                </c:pt>
                <c:pt idx="8">
                  <c:v>1128</c:v>
                </c:pt>
                <c:pt idx="9">
                  <c:v>2367</c:v>
                </c:pt>
                <c:pt idx="10">
                  <c:v>59990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1D-402E-982A-76469AED10D3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0.12856669342310711</c:v>
                </c:pt>
                <c:pt idx="1">
                  <c:v>0.14369695104751656</c:v>
                </c:pt>
                <c:pt idx="2">
                  <c:v>0.10357025598661296</c:v>
                </c:pt>
                <c:pt idx="3">
                  <c:v>-2.0790410189174047E-2</c:v>
                </c:pt>
                <c:pt idx="4">
                  <c:v>0.17319838672855936</c:v>
                </c:pt>
                <c:pt idx="5">
                  <c:v>0.11028298590893204</c:v>
                </c:pt>
                <c:pt idx="6">
                  <c:v>0.17402376910016981</c:v>
                </c:pt>
                <c:pt idx="7">
                  <c:v>0.21125417262756319</c:v>
                </c:pt>
                <c:pt idx="8">
                  <c:v>-0.15442278860569714</c:v>
                </c:pt>
                <c:pt idx="9">
                  <c:v>-5.3956834532374098E-2</c:v>
                </c:pt>
                <c:pt idx="10">
                  <c:v>0.11663316208770746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1D-402E-982A-76469AED10D3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01D-402E-982A-76469AED10D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01D-402E-982A-76469AED10D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01D-402E-982A-76469AED10D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01D-402E-982A-76469AED10D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01D-402E-982A-76469AED10D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01D-402E-982A-76469AED10D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01D-402E-982A-76469AED10D3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0.63128934434060746</c:v>
                </c:pt>
                <c:pt idx="2">
                  <c:v>0.36871065565939259</c:v>
                </c:pt>
                <c:pt idx="3">
                  <c:v>3.6999161361778624E-2</c:v>
                </c:pt>
                <c:pt idx="4">
                  <c:v>5.4553947084405224E-2</c:v>
                </c:pt>
                <c:pt idx="5">
                  <c:v>3.3736610981560576E-2</c:v>
                </c:pt>
                <c:pt idx="6">
                  <c:v>9.7876511406541373E-3</c:v>
                </c:pt>
                <c:pt idx="7">
                  <c:v>8.9879370561321437E-3</c:v>
                </c:pt>
                <c:pt idx="8">
                  <c:v>3.9914933068177392E-3</c:v>
                </c:pt>
                <c:pt idx="9">
                  <c:v>8.3757665401042458E-3</c:v>
                </c:pt>
                <c:pt idx="10">
                  <c:v>0.21227808818793989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01D-402E-982A-76469AED1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C7-42E8-9AC2-9C156CCA17B5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C7-42E8-9AC2-9C156CCA17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C7-42E8-9AC2-9C156CCA17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C7-42E8-9AC2-9C156CCA17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C7-42E8-9AC2-9C156CCA17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C7-42E8-9AC2-9C156CCA17B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C7-42E8-9AC2-9C156CCA17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C7-42E8-9AC2-9C156CCA17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20873</c:v>
                </c:pt>
                <c:pt idx="1">
                  <c:v>16672</c:v>
                </c:pt>
                <c:pt idx="2">
                  <c:v>8899</c:v>
                </c:pt>
                <c:pt idx="3">
                  <c:v>7773</c:v>
                </c:pt>
                <c:pt idx="4">
                  <c:v>4201</c:v>
                </c:pt>
                <c:pt idx="5">
                  <c:v>360</c:v>
                </c:pt>
                <c:pt idx="6">
                  <c:v>341</c:v>
                </c:pt>
                <c:pt idx="7">
                  <c:v>392</c:v>
                </c:pt>
                <c:pt idx="8">
                  <c:v>103</c:v>
                </c:pt>
                <c:pt idx="9">
                  <c:v>111</c:v>
                </c:pt>
                <c:pt idx="10">
                  <c:v>27</c:v>
                </c:pt>
                <c:pt idx="11">
                  <c:v>23</c:v>
                </c:pt>
                <c:pt idx="12">
                  <c:v>2844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C7-42E8-9AC2-9C156CCA17B5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7.1564248678063658E-2</c:v>
                </c:pt>
                <c:pt idx="1">
                  <c:v>0.12080672268907566</c:v>
                </c:pt>
                <c:pt idx="2">
                  <c:v>0.21355516159825449</c:v>
                </c:pt>
                <c:pt idx="3">
                  <c:v>3.0628480509148792E-2</c:v>
                </c:pt>
                <c:pt idx="4">
                  <c:v>-8.7532580364900081E-2</c:v>
                </c:pt>
                <c:pt idx="5">
                  <c:v>-0.47291361639824303</c:v>
                </c:pt>
                <c:pt idx="6">
                  <c:v>-0.17632850241545894</c:v>
                </c:pt>
                <c:pt idx="7">
                  <c:v>7.3972602739726057E-2</c:v>
                </c:pt>
                <c:pt idx="8">
                  <c:v>0</c:v>
                </c:pt>
                <c:pt idx="9">
                  <c:v>-5.1282051282051322E-2</c:v>
                </c:pt>
                <c:pt idx="10">
                  <c:v>-0.30769230769230771</c:v>
                </c:pt>
                <c:pt idx="11">
                  <c:v>-0.11538461538461542</c:v>
                </c:pt>
                <c:pt idx="12">
                  <c:v>-4.5502275113755708E-3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AC7-42E8-9AC2-9C156CCA17B5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AC7-42E8-9AC2-9C156CCA17B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AC7-42E8-9AC2-9C156CCA17B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AC7-42E8-9AC2-9C156CCA17B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AC7-42E8-9AC2-9C156CCA17B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AC7-42E8-9AC2-9C156CCA17B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AC7-42E8-9AC2-9C156CCA17B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AC7-42E8-9AC2-9C156CCA17B5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0.7987352081636564</c:v>
                </c:pt>
                <c:pt idx="2">
                  <c:v>0.42634024816748911</c:v>
                </c:pt>
                <c:pt idx="3">
                  <c:v>0.37239495999616729</c:v>
                </c:pt>
                <c:pt idx="4">
                  <c:v>0.2012647918363436</c:v>
                </c:pt>
                <c:pt idx="5">
                  <c:v>1.724716140468548E-2</c:v>
                </c:pt>
                <c:pt idx="6">
                  <c:v>1.6336894552771524E-2</c:v>
                </c:pt>
                <c:pt idx="7">
                  <c:v>1.8780242418435299E-2</c:v>
                </c:pt>
                <c:pt idx="8">
                  <c:v>4.9346045130072343E-3</c:v>
                </c:pt>
                <c:pt idx="9">
                  <c:v>5.3178747664446892E-3</c:v>
                </c:pt>
                <c:pt idx="10">
                  <c:v>1.293537105351411E-3</c:v>
                </c:pt>
                <c:pt idx="11">
                  <c:v>1.1019019786326833E-3</c:v>
                </c:pt>
                <c:pt idx="12">
                  <c:v>0.13625257509701527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AC7-42E8-9AC2-9C156CCA1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00-4D24-BCC1-CD88DA4FD03F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900-4D24-BCC1-CD88DA4FD03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00-4D24-BCC1-CD88DA4FD03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00-4D24-BCC1-CD88DA4FD03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00-4D24-BCC1-CD88DA4FD03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00-4D24-BCC1-CD88DA4FD03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00-4D24-BCC1-CD88DA4FD03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900-4D24-BCC1-CD88DA4FD0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146710</c:v>
                </c:pt>
                <c:pt idx="1">
                  <c:v>89212</c:v>
                </c:pt>
                <c:pt idx="2">
                  <c:v>57498</c:v>
                </c:pt>
                <c:pt idx="3">
                  <c:v>5291</c:v>
                </c:pt>
                <c:pt idx="4">
                  <c:v>8729</c:v>
                </c:pt>
                <c:pt idx="5">
                  <c:v>4502</c:v>
                </c:pt>
                <c:pt idx="6">
                  <c:v>1558</c:v>
                </c:pt>
                <c:pt idx="7">
                  <c:v>1172</c:v>
                </c:pt>
                <c:pt idx="8">
                  <c:v>514</c:v>
                </c:pt>
                <c:pt idx="9">
                  <c:v>1216</c:v>
                </c:pt>
                <c:pt idx="10">
                  <c:v>34516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00-4D24-BCC1-CD88DA4FD03F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4.2263126860422995E-2</c:v>
                </c:pt>
                <c:pt idx="1">
                  <c:v>1.695069820461681E-2</c:v>
                </c:pt>
                <c:pt idx="2">
                  <c:v>8.4131533298137162E-2</c:v>
                </c:pt>
                <c:pt idx="3">
                  <c:v>-3.9571610092575815E-2</c:v>
                </c:pt>
                <c:pt idx="4">
                  <c:v>8.8675480169618348E-2</c:v>
                </c:pt>
                <c:pt idx="5">
                  <c:v>5.3099415204678424E-2</c:v>
                </c:pt>
                <c:pt idx="6">
                  <c:v>0.20030816640986138</c:v>
                </c:pt>
                <c:pt idx="7">
                  <c:v>3.9929015084294583E-2</c:v>
                </c:pt>
                <c:pt idx="8">
                  <c:v>-0.23168908819133038</c:v>
                </c:pt>
                <c:pt idx="9">
                  <c:v>-0.10850439882697949</c:v>
                </c:pt>
                <c:pt idx="10">
                  <c:v>0.12152326488172593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00-4D24-BCC1-CD88DA4FD03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900-4D24-BCC1-CD88DA4FD03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900-4D24-BCC1-CD88DA4FD03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900-4D24-BCC1-CD88DA4FD03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900-4D24-BCC1-CD88DA4FD03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900-4D24-BCC1-CD88DA4FD03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900-4D24-BCC1-CD88DA4FD03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900-4D24-BCC1-CD88DA4FD03F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0.6080839751891487</c:v>
                </c:pt>
                <c:pt idx="2">
                  <c:v>0.39191602481085136</c:v>
                </c:pt>
                <c:pt idx="3">
                  <c:v>3.6064344625451571E-2</c:v>
                </c:pt>
                <c:pt idx="4">
                  <c:v>5.949833003885216E-2</c:v>
                </c:pt>
                <c:pt idx="5">
                  <c:v>3.0686388112603095E-2</c:v>
                </c:pt>
                <c:pt idx="6">
                  <c:v>1.0619589666689386E-2</c:v>
                </c:pt>
                <c:pt idx="7">
                  <c:v>7.988548837843364E-3</c:v>
                </c:pt>
                <c:pt idx="8">
                  <c:v>3.5035103264944448E-3</c:v>
                </c:pt>
                <c:pt idx="9">
                  <c:v>8.2884602276600099E-3</c:v>
                </c:pt>
                <c:pt idx="10">
                  <c:v>0.23526685297525732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900-4D24-BCC1-CD88DA4FD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2E-42A6-BADA-F9C8769315C0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2E-42A6-BADA-F9C8769315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2E-42A6-BADA-F9C8769315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2E-42A6-BADA-F9C8769315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2E-42A6-BADA-F9C8769315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2E-42A6-BADA-F9C8769315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2E-42A6-BADA-F9C8769315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2E-42A6-BADA-F9C8769315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146710</c:v>
                </c:pt>
                <c:pt idx="1">
                  <c:v>89212</c:v>
                </c:pt>
                <c:pt idx="2">
                  <c:v>57498</c:v>
                </c:pt>
                <c:pt idx="3">
                  <c:v>5291</c:v>
                </c:pt>
                <c:pt idx="4">
                  <c:v>8729</c:v>
                </c:pt>
                <c:pt idx="5">
                  <c:v>4502</c:v>
                </c:pt>
                <c:pt idx="6">
                  <c:v>1558</c:v>
                </c:pt>
                <c:pt idx="7">
                  <c:v>1172</c:v>
                </c:pt>
                <c:pt idx="8">
                  <c:v>514</c:v>
                </c:pt>
                <c:pt idx="9">
                  <c:v>1216</c:v>
                </c:pt>
                <c:pt idx="10">
                  <c:v>34516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2E-42A6-BADA-F9C8769315C0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4.2263126860422995E-2</c:v>
                </c:pt>
                <c:pt idx="1">
                  <c:v>1.695069820461681E-2</c:v>
                </c:pt>
                <c:pt idx="2">
                  <c:v>8.4131533298137162E-2</c:v>
                </c:pt>
                <c:pt idx="3">
                  <c:v>-3.9571610092575815E-2</c:v>
                </c:pt>
                <c:pt idx="4">
                  <c:v>8.8675480169618348E-2</c:v>
                </c:pt>
                <c:pt idx="5">
                  <c:v>5.3099415204678424E-2</c:v>
                </c:pt>
                <c:pt idx="6">
                  <c:v>0.20030816640986138</c:v>
                </c:pt>
                <c:pt idx="7">
                  <c:v>3.9929015084294583E-2</c:v>
                </c:pt>
                <c:pt idx="8">
                  <c:v>-0.23168908819133038</c:v>
                </c:pt>
                <c:pt idx="9">
                  <c:v>-0.10850439882697949</c:v>
                </c:pt>
                <c:pt idx="10">
                  <c:v>0.12152326488172593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2E-42A6-BADA-F9C8769315C0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C2E-42A6-BADA-F9C8769315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C2E-42A6-BADA-F9C8769315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C2E-42A6-BADA-F9C8769315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C2E-42A6-BADA-F9C8769315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C2E-42A6-BADA-F9C8769315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C2E-42A6-BADA-F9C8769315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C2E-42A6-BADA-F9C8769315C0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0.6080839751891487</c:v>
                </c:pt>
                <c:pt idx="2">
                  <c:v>0.39191602481085136</c:v>
                </c:pt>
                <c:pt idx="3">
                  <c:v>3.6064344625451571E-2</c:v>
                </c:pt>
                <c:pt idx="4">
                  <c:v>5.949833003885216E-2</c:v>
                </c:pt>
                <c:pt idx="5">
                  <c:v>3.0686388112603095E-2</c:v>
                </c:pt>
                <c:pt idx="6">
                  <c:v>1.0619589666689386E-2</c:v>
                </c:pt>
                <c:pt idx="7">
                  <c:v>7.988548837843364E-3</c:v>
                </c:pt>
                <c:pt idx="8">
                  <c:v>3.5035103264944448E-3</c:v>
                </c:pt>
                <c:pt idx="9">
                  <c:v>8.2884602276600099E-3</c:v>
                </c:pt>
                <c:pt idx="10">
                  <c:v>0.23526685297525732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C2E-42A6-BADA-F9C876931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54-411C-8F31-C1484B3B3175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54-411C-8F31-C1484B3B31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54-411C-8F31-C1484B3B31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54-411C-8F31-C1484B3B31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54-411C-8F31-C1484B3B31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54-411C-8F31-C1484B3B31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54-411C-8F31-C1484B3B317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54-411C-8F31-C1484B3B31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19555</c:v>
                </c:pt>
                <c:pt idx="1">
                  <c:v>15438</c:v>
                </c:pt>
                <c:pt idx="2">
                  <c:v>4117</c:v>
                </c:pt>
                <c:pt idx="3">
                  <c:v>371</c:v>
                </c:pt>
                <c:pt idx="4">
                  <c:v>398</c:v>
                </c:pt>
                <c:pt idx="5">
                  <c:v>368</c:v>
                </c:pt>
                <c:pt idx="6">
                  <c:v>137</c:v>
                </c:pt>
                <c:pt idx="7">
                  <c:v>85</c:v>
                </c:pt>
                <c:pt idx="8">
                  <c:v>13</c:v>
                </c:pt>
                <c:pt idx="9">
                  <c:v>25</c:v>
                </c:pt>
                <c:pt idx="10">
                  <c:v>2720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54-411C-8F31-C1484B3B3175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-8.6300345762078345E-2</c:v>
                </c:pt>
                <c:pt idx="1">
                  <c:v>-8.8773462401133263E-2</c:v>
                </c:pt>
                <c:pt idx="2">
                  <c:v>-7.6905829596412567E-2</c:v>
                </c:pt>
                <c:pt idx="3">
                  <c:v>-4.1343669250646031E-2</c:v>
                </c:pt>
                <c:pt idx="4">
                  <c:v>0.10249307479224368</c:v>
                </c:pt>
                <c:pt idx="5">
                  <c:v>-0.12589073634204273</c:v>
                </c:pt>
                <c:pt idx="6">
                  <c:v>0.22321428571428581</c:v>
                </c:pt>
                <c:pt idx="7">
                  <c:v>-0.27350427350427353</c:v>
                </c:pt>
                <c:pt idx="8">
                  <c:v>-0.5185185185185186</c:v>
                </c:pt>
                <c:pt idx="9">
                  <c:v>8.6956521739130377E-2</c:v>
                </c:pt>
                <c:pt idx="10">
                  <c:v>-9.6945551128818086E-2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54-411C-8F31-C1484B3B3175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854-411C-8F31-C1484B3B31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854-411C-8F31-C1484B3B31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854-411C-8F31-C1484B3B31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854-411C-8F31-C1484B3B31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854-411C-8F31-C1484B3B31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854-411C-8F31-C1484B3B31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854-411C-8F31-C1484B3B3175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0.7894656098184607</c:v>
                </c:pt>
                <c:pt idx="2">
                  <c:v>0.21053439018153924</c:v>
                </c:pt>
                <c:pt idx="3">
                  <c:v>1.8972129890053695E-2</c:v>
                </c:pt>
                <c:pt idx="4">
                  <c:v>2.0352850933265148E-2</c:v>
                </c:pt>
                <c:pt idx="5">
                  <c:v>1.8818716440807976E-2</c:v>
                </c:pt>
                <c:pt idx="6">
                  <c:v>7.0058808488877525E-3</c:v>
                </c:pt>
                <c:pt idx="7">
                  <c:v>4.3467143952953206E-3</c:v>
                </c:pt>
                <c:pt idx="8">
                  <c:v>6.6479161339810789E-4</c:v>
                </c:pt>
                <c:pt idx="9">
                  <c:v>1.2784454103809768E-3</c:v>
                </c:pt>
                <c:pt idx="10">
                  <c:v>0.13909486064945026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854-411C-8F31-C1484B3B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16-4B63-97FD-FC69CC5DEAD9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16-4B63-97FD-FC69CC5DEA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16-4B63-97FD-FC69CC5DEAD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16-4B63-97FD-FC69CC5DEA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16-4B63-97FD-FC69CC5DEAD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16-4B63-97FD-FC69CC5DEAD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16-4B63-97FD-FC69CC5DEAD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616-4B63-97FD-FC69CC5DEA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152483</c:v>
                </c:pt>
                <c:pt idx="1">
                  <c:v>91479</c:v>
                </c:pt>
                <c:pt idx="2">
                  <c:v>44917</c:v>
                </c:pt>
                <c:pt idx="3">
                  <c:v>46562</c:v>
                </c:pt>
                <c:pt idx="4">
                  <c:v>61004</c:v>
                </c:pt>
                <c:pt idx="5">
                  <c:v>5729</c:v>
                </c:pt>
                <c:pt idx="6">
                  <c:v>9387</c:v>
                </c:pt>
                <c:pt idx="7">
                  <c:v>4841</c:v>
                </c:pt>
                <c:pt idx="8">
                  <c:v>1663</c:v>
                </c:pt>
                <c:pt idx="9">
                  <c:v>1244</c:v>
                </c:pt>
                <c:pt idx="10">
                  <c:v>572</c:v>
                </c:pt>
                <c:pt idx="11">
                  <c:v>1262</c:v>
                </c:pt>
                <c:pt idx="12">
                  <c:v>36306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16-4B63-97FD-FC69CC5DEAD9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3.8012511998039455E-2</c:v>
                </c:pt>
                <c:pt idx="1">
                  <c:v>9.2007281151744724E-3</c:v>
                </c:pt>
                <c:pt idx="2">
                  <c:v>-7.0519055619417959E-3</c:v>
                </c:pt>
                <c:pt idx="3">
                  <c:v>2.5391442225109584E-2</c:v>
                </c:pt>
                <c:pt idx="4">
                  <c:v>8.4438439933160359E-2</c:v>
                </c:pt>
                <c:pt idx="5">
                  <c:v>-2.7169298692477528E-2</c:v>
                </c:pt>
                <c:pt idx="6">
                  <c:v>9.1257847012322646E-2</c:v>
                </c:pt>
                <c:pt idx="7">
                  <c:v>7.0070733863837331E-2</c:v>
                </c:pt>
                <c:pt idx="8">
                  <c:v>0.18616262482168322</c:v>
                </c:pt>
                <c:pt idx="9">
                  <c:v>4.2749371332774455E-2</c:v>
                </c:pt>
                <c:pt idx="10">
                  <c:v>-0.22070844686648505</c:v>
                </c:pt>
                <c:pt idx="11">
                  <c:v>-9.3390804597701105E-2</c:v>
                </c:pt>
                <c:pt idx="12">
                  <c:v>0.11648932898702258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16-4B63-97FD-FC69CC5DEAD9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616-4B63-97FD-FC69CC5DEAD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616-4B63-97FD-FC69CC5DEAD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616-4B63-97FD-FC69CC5DEAD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616-4B63-97FD-FC69CC5DEAD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616-4B63-97FD-FC69CC5DEAD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616-4B63-97FD-FC69CC5DEAD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616-4B63-97FD-FC69CC5DEAD9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0.59992917243233668</c:v>
                </c:pt>
                <c:pt idx="2">
                  <c:v>0.29457054228996021</c:v>
                </c:pt>
                <c:pt idx="3">
                  <c:v>0.30535863014237652</c:v>
                </c:pt>
                <c:pt idx="4">
                  <c:v>0.40007082756766327</c:v>
                </c:pt>
                <c:pt idx="5">
                  <c:v>3.7571401402123512E-2</c:v>
                </c:pt>
                <c:pt idx="6">
                  <c:v>6.1560960894001301E-2</c:v>
                </c:pt>
                <c:pt idx="7">
                  <c:v>3.1747801394253788E-2</c:v>
                </c:pt>
                <c:pt idx="8">
                  <c:v>1.0906133798521803E-2</c:v>
                </c:pt>
                <c:pt idx="9">
                  <c:v>8.1582864975111979E-3</c:v>
                </c:pt>
                <c:pt idx="10">
                  <c:v>3.7512378429070781E-3</c:v>
                </c:pt>
                <c:pt idx="11">
                  <c:v>8.2763324436166651E-3</c:v>
                </c:pt>
                <c:pt idx="12">
                  <c:v>0.23809867329472795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616-4B63-97FD-FC69CC5DE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DA-4118-8684-7809AF5F0C2B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61741</c:v>
                </c:pt>
                <c:pt idx="1">
                  <c:v>55957</c:v>
                </c:pt>
                <c:pt idx="2">
                  <c:v>58643</c:v>
                </c:pt>
                <c:pt idx="3">
                  <c:v>46133</c:v>
                </c:pt>
                <c:pt idx="4">
                  <c:v>38316</c:v>
                </c:pt>
                <c:pt idx="5">
                  <c:v>40074</c:v>
                </c:pt>
                <c:pt idx="6">
                  <c:v>45242</c:v>
                </c:pt>
                <c:pt idx="7">
                  <c:v>42595</c:v>
                </c:pt>
                <c:pt idx="8">
                  <c:v>43154</c:v>
                </c:pt>
                <c:pt idx="9">
                  <c:v>43124</c:v>
                </c:pt>
                <c:pt idx="10">
                  <c:v>53169</c:v>
                </c:pt>
                <c:pt idx="11">
                  <c:v>55215</c:v>
                </c:pt>
                <c:pt idx="12">
                  <c:v>583363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A-4118-8684-7809AF5F0C2B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DA-4118-8684-7809AF5F0C2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57077</c:v>
                </c:pt>
                <c:pt idx="1">
                  <c:v>52638</c:v>
                </c:pt>
                <c:pt idx="2">
                  <c:v>56752</c:v>
                </c:pt>
                <c:pt idx="3">
                  <c:v>47123</c:v>
                </c:pt>
                <c:pt idx="4">
                  <c:v>45582</c:v>
                </c:pt>
                <c:pt idx="5">
                  <c:v>42497</c:v>
                </c:pt>
                <c:pt idx="6">
                  <c:v>49837</c:v>
                </c:pt>
                <c:pt idx="7">
                  <c:v>49206</c:v>
                </c:pt>
                <c:pt idx="8">
                  <c:v>47691</c:v>
                </c:pt>
                <c:pt idx="9">
                  <c:v>55510</c:v>
                </c:pt>
                <c:pt idx="10">
                  <c:v>56612</c:v>
                </c:pt>
                <c:pt idx="11">
                  <c:v>54945</c:v>
                </c:pt>
                <c:pt idx="12">
                  <c:v>615470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DA-4118-8684-7809AF5F0C2B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DA-4118-8684-7809AF5F0C2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DA-4118-8684-7809AF5F0C2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61315</c:v>
                </c:pt>
                <c:pt idx="1">
                  <c:v>58411</c:v>
                </c:pt>
                <c:pt idx="2">
                  <c:v>59958</c:v>
                </c:pt>
                <c:pt idx="3">
                  <c:v>49320</c:v>
                </c:pt>
                <c:pt idx="4">
                  <c:v>46526</c:v>
                </c:pt>
                <c:pt idx="5">
                  <c:v>40082</c:v>
                </c:pt>
                <c:pt idx="12">
                  <c:v>315612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DA-4118-8684-7809AF5F0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3DA-4118-8684-7809AF5F0C2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40065</c:v>
                      </c:pt>
                      <c:pt idx="1">
                        <c:v>41909</c:v>
                      </c:pt>
                      <c:pt idx="2">
                        <c:v>47103</c:v>
                      </c:pt>
                      <c:pt idx="3">
                        <c:v>43531</c:v>
                      </c:pt>
                      <c:pt idx="4">
                        <c:v>44866</c:v>
                      </c:pt>
                      <c:pt idx="5">
                        <c:v>40470</c:v>
                      </c:pt>
                      <c:pt idx="6">
                        <c:v>43286</c:v>
                      </c:pt>
                      <c:pt idx="7">
                        <c:v>41695</c:v>
                      </c:pt>
                      <c:pt idx="8">
                        <c:v>42224</c:v>
                      </c:pt>
                      <c:pt idx="9">
                        <c:v>48246</c:v>
                      </c:pt>
                      <c:pt idx="10">
                        <c:v>56046</c:v>
                      </c:pt>
                      <c:pt idx="11">
                        <c:v>54058</c:v>
                      </c:pt>
                      <c:pt idx="12">
                        <c:v>543499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3DA-4118-8684-7809AF5F0C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DA-4118-8684-7809AF5F0C2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DA-4118-8684-7809AF5F0C2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DA-4118-8684-7809AF5F0C2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DA-4118-8684-7809AF5F0C2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DA-4118-8684-7809AF5F0C2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DA-4118-8684-7809AF5F0C2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DA-4118-8684-7809AF5F0C2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DA-4118-8684-7809AF5F0C2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DA-4118-8684-7809AF5F0C2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DA-4118-8684-7809AF5F0C2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DA-4118-8684-7809AF5F0C2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DA-4118-8684-7809AF5F0C2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DA-4118-8684-7809AF5F0C2B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7.4250573786288632E-2</c:v>
                </c:pt>
                <c:pt idx="1">
                  <c:v>0.10967361981838208</c:v>
                </c:pt>
                <c:pt idx="2">
                  <c:v>5.6491401184099344E-2</c:v>
                </c:pt>
                <c:pt idx="3">
                  <c:v>4.6622668336056661E-2</c:v>
                </c:pt>
                <c:pt idx="4">
                  <c:v>2.0709929358079915E-2</c:v>
                </c:pt>
                <c:pt idx="5">
                  <c:v>-5.6827540767583562E-2</c:v>
                </c:pt>
                <c:pt idx="12">
                  <c:v>4.6219532003619834E-2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DA-4118-8684-7809AF5F0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87-42FA-9F55-D0E480C6C00B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24061</c:v>
                </c:pt>
                <c:pt idx="1">
                  <c:v>24442</c:v>
                </c:pt>
                <c:pt idx="2">
                  <c:v>25658</c:v>
                </c:pt>
                <c:pt idx="3">
                  <c:v>22776</c:v>
                </c:pt>
                <c:pt idx="4">
                  <c:v>24741</c:v>
                </c:pt>
                <c:pt idx="5">
                  <c:v>28215</c:v>
                </c:pt>
                <c:pt idx="6">
                  <c:v>30089</c:v>
                </c:pt>
                <c:pt idx="7">
                  <c:v>21698</c:v>
                </c:pt>
                <c:pt idx="8">
                  <c:v>27092</c:v>
                </c:pt>
                <c:pt idx="9">
                  <c:v>24346</c:v>
                </c:pt>
                <c:pt idx="10">
                  <c:v>29114</c:v>
                </c:pt>
                <c:pt idx="11">
                  <c:v>25047</c:v>
                </c:pt>
                <c:pt idx="12">
                  <c:v>307279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7-42FA-9F55-D0E480C6C00B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87-42FA-9F55-D0E480C6C00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23120</c:v>
                </c:pt>
                <c:pt idx="1">
                  <c:v>23832</c:v>
                </c:pt>
                <c:pt idx="2">
                  <c:v>30942</c:v>
                </c:pt>
                <c:pt idx="3">
                  <c:v>26836</c:v>
                </c:pt>
                <c:pt idx="4">
                  <c:v>30811</c:v>
                </c:pt>
                <c:pt idx="5">
                  <c:v>31150</c:v>
                </c:pt>
                <c:pt idx="6">
                  <c:v>32508</c:v>
                </c:pt>
                <c:pt idx="7">
                  <c:v>27336</c:v>
                </c:pt>
                <c:pt idx="8">
                  <c:v>30146</c:v>
                </c:pt>
                <c:pt idx="9">
                  <c:v>34755</c:v>
                </c:pt>
                <c:pt idx="10">
                  <c:v>27849</c:v>
                </c:pt>
                <c:pt idx="11">
                  <c:v>24284</c:v>
                </c:pt>
                <c:pt idx="12">
                  <c:v>343569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87-42FA-9F55-D0E480C6C00B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87-42FA-9F55-D0E480C6C00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87-42FA-9F55-D0E480C6C00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24815</c:v>
                </c:pt>
                <c:pt idx="1">
                  <c:v>27785</c:v>
                </c:pt>
                <c:pt idx="2">
                  <c:v>29925</c:v>
                </c:pt>
                <c:pt idx="3">
                  <c:v>26892</c:v>
                </c:pt>
                <c:pt idx="4">
                  <c:v>30808</c:v>
                </c:pt>
                <c:pt idx="5">
                  <c:v>29046</c:v>
                </c:pt>
                <c:pt idx="12">
                  <c:v>169271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87-42FA-9F55-D0E480C6C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B87-42FA-9F55-D0E480C6C00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15015</c:v>
                      </c:pt>
                      <c:pt idx="1">
                        <c:v>18026</c:v>
                      </c:pt>
                      <c:pt idx="2">
                        <c:v>22226</c:v>
                      </c:pt>
                      <c:pt idx="3">
                        <c:v>22061</c:v>
                      </c:pt>
                      <c:pt idx="4">
                        <c:v>26282</c:v>
                      </c:pt>
                      <c:pt idx="5">
                        <c:v>24304</c:v>
                      </c:pt>
                      <c:pt idx="6">
                        <c:v>25584</c:v>
                      </c:pt>
                      <c:pt idx="7">
                        <c:v>20956</c:v>
                      </c:pt>
                      <c:pt idx="8">
                        <c:v>24548</c:v>
                      </c:pt>
                      <c:pt idx="9">
                        <c:v>26214</c:v>
                      </c:pt>
                      <c:pt idx="10">
                        <c:v>25866</c:v>
                      </c:pt>
                      <c:pt idx="11">
                        <c:v>20862</c:v>
                      </c:pt>
                      <c:pt idx="12">
                        <c:v>271944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B87-42FA-9F55-D0E480C6C0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87-42FA-9F55-D0E480C6C00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87-42FA-9F55-D0E480C6C00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87-42FA-9F55-D0E480C6C00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87-42FA-9F55-D0E480C6C00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7-42FA-9F55-D0E480C6C00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7-42FA-9F55-D0E480C6C00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7-42FA-9F55-D0E480C6C00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7-42FA-9F55-D0E480C6C00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7-42FA-9F55-D0E480C6C00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7-42FA-9F55-D0E480C6C00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87-42FA-9F55-D0E480C6C00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87-42FA-9F55-D0E480C6C00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87-42FA-9F55-D0E480C6C00B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7.3313148788927363E-2</c:v>
                </c:pt>
                <c:pt idx="1">
                  <c:v>0.16586941926821086</c:v>
                </c:pt>
                <c:pt idx="2">
                  <c:v>-3.2867946480511945E-2</c:v>
                </c:pt>
                <c:pt idx="3">
                  <c:v>2.086749142942379E-3</c:v>
                </c:pt>
                <c:pt idx="4">
                  <c:v>-9.7367823180039004E-5</c:v>
                </c:pt>
                <c:pt idx="5">
                  <c:v>-6.7544141252006473E-2</c:v>
                </c:pt>
                <c:pt idx="12">
                  <c:v>1.5477740249923544E-2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87-42FA-9F55-D0E480C6C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A4-4EF1-BD9A-96841CE5432A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14987</c:v>
                </c:pt>
                <c:pt idx="1">
                  <c:v>15680</c:v>
                </c:pt>
                <c:pt idx="2">
                  <c:v>14870</c:v>
                </c:pt>
                <c:pt idx="3">
                  <c:v>13713</c:v>
                </c:pt>
                <c:pt idx="4">
                  <c:v>14967</c:v>
                </c:pt>
                <c:pt idx="5">
                  <c:v>15572</c:v>
                </c:pt>
                <c:pt idx="6">
                  <c:v>13056</c:v>
                </c:pt>
                <c:pt idx="7">
                  <c:v>9705</c:v>
                </c:pt>
                <c:pt idx="8">
                  <c:v>13601</c:v>
                </c:pt>
                <c:pt idx="9">
                  <c:v>16019</c:v>
                </c:pt>
                <c:pt idx="10">
                  <c:v>19160</c:v>
                </c:pt>
                <c:pt idx="11">
                  <c:v>13225</c:v>
                </c:pt>
                <c:pt idx="12">
                  <c:v>174555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4-4EF1-BD9A-96841CE5432A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A4-4EF1-BD9A-96841CE5432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14862</c:v>
                </c:pt>
                <c:pt idx="1">
                  <c:v>14169</c:v>
                </c:pt>
                <c:pt idx="2">
                  <c:v>17196</c:v>
                </c:pt>
                <c:pt idx="3">
                  <c:v>14757</c:v>
                </c:pt>
                <c:pt idx="4">
                  <c:v>15736</c:v>
                </c:pt>
                <c:pt idx="5">
                  <c:v>15923</c:v>
                </c:pt>
                <c:pt idx="6">
                  <c:v>14081</c:v>
                </c:pt>
                <c:pt idx="7">
                  <c:v>13064</c:v>
                </c:pt>
                <c:pt idx="8">
                  <c:v>16617</c:v>
                </c:pt>
                <c:pt idx="9">
                  <c:v>21114</c:v>
                </c:pt>
                <c:pt idx="10">
                  <c:v>16450</c:v>
                </c:pt>
                <c:pt idx="11">
                  <c:v>11563</c:v>
                </c:pt>
                <c:pt idx="12">
                  <c:v>185532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4-4EF1-BD9A-96841CE5432A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A4-4EF1-BD9A-96841CE5432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A4-4EF1-BD9A-96841CE5432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14171</c:v>
                </c:pt>
                <c:pt idx="1">
                  <c:v>15786</c:v>
                </c:pt>
                <c:pt idx="2">
                  <c:v>17728</c:v>
                </c:pt>
                <c:pt idx="3">
                  <c:v>13721</c:v>
                </c:pt>
                <c:pt idx="4">
                  <c:v>16820</c:v>
                </c:pt>
                <c:pt idx="5">
                  <c:v>15446</c:v>
                </c:pt>
                <c:pt idx="12">
                  <c:v>93672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A4-4EF1-BD9A-96841CE54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8A4-4EF1-BD9A-96841CE5432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9522</c:v>
                      </c:pt>
                      <c:pt idx="1">
                        <c:v>10749</c:v>
                      </c:pt>
                      <c:pt idx="2">
                        <c:v>12631</c:v>
                      </c:pt>
                      <c:pt idx="3">
                        <c:v>10238</c:v>
                      </c:pt>
                      <c:pt idx="4">
                        <c:v>14454</c:v>
                      </c:pt>
                      <c:pt idx="5">
                        <c:v>12044</c:v>
                      </c:pt>
                      <c:pt idx="6">
                        <c:v>12331</c:v>
                      </c:pt>
                      <c:pt idx="7">
                        <c:v>9178</c:v>
                      </c:pt>
                      <c:pt idx="8">
                        <c:v>13050</c:v>
                      </c:pt>
                      <c:pt idx="9">
                        <c:v>14337</c:v>
                      </c:pt>
                      <c:pt idx="10">
                        <c:v>14216</c:v>
                      </c:pt>
                      <c:pt idx="11">
                        <c:v>10635</c:v>
                      </c:pt>
                      <c:pt idx="12">
                        <c:v>143385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8A4-4EF1-BD9A-96841CE543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A4-4EF1-BD9A-96841CE5432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A4-4EF1-BD9A-96841CE5432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A4-4EF1-BD9A-96841CE5432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A4-4EF1-BD9A-96841CE5432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A4-4EF1-BD9A-96841CE5432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A4-4EF1-BD9A-96841CE5432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A4-4EF1-BD9A-96841CE5432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A4-4EF1-BD9A-96841CE5432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A4-4EF1-BD9A-96841CE5432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A4-4EF1-BD9A-96841CE5432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A4-4EF1-BD9A-96841CE5432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A4-4EF1-BD9A-96841CE5432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A4-4EF1-BD9A-96841CE5432A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-4.6494415287309909E-2</c:v>
                </c:pt>
                <c:pt idx="1">
                  <c:v>0.11412237984331997</c:v>
                </c:pt>
                <c:pt idx="2">
                  <c:v>3.0937427308676435E-2</c:v>
                </c:pt>
                <c:pt idx="3">
                  <c:v>-7.0203970996815079E-2</c:v>
                </c:pt>
                <c:pt idx="4">
                  <c:v>6.8886629384850018E-2</c:v>
                </c:pt>
                <c:pt idx="5">
                  <c:v>-2.9956666457325865E-2</c:v>
                </c:pt>
                <c:pt idx="12">
                  <c:v>1.110715326576206E-2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A4-4EF1-BD9A-96841CE54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B2-402C-8F34-381326A83048}"/>
              </c:ext>
            </c:extLst>
          </c:dPt>
          <c:val>
            <c:numRef>
              <c:f>'Viajeros entr evol mensu '!$G$53:$G$65</c:f>
              <c:numCache>
                <c:formatCode>#,##0</c:formatCode>
                <c:ptCount val="13"/>
                <c:pt idx="0">
                  <c:v>6531</c:v>
                </c:pt>
                <c:pt idx="1">
                  <c:v>6868</c:v>
                </c:pt>
                <c:pt idx="2">
                  <c:v>6861</c:v>
                </c:pt>
                <c:pt idx="3">
                  <c:v>7072</c:v>
                </c:pt>
                <c:pt idx="4">
                  <c:v>6981</c:v>
                </c:pt>
                <c:pt idx="5">
                  <c:v>7542</c:v>
                </c:pt>
                <c:pt idx="6">
                  <c:v>6419</c:v>
                </c:pt>
                <c:pt idx="7">
                  <c:v>3964</c:v>
                </c:pt>
                <c:pt idx="8">
                  <c:v>6205</c:v>
                </c:pt>
                <c:pt idx="9">
                  <c:v>7713</c:v>
                </c:pt>
                <c:pt idx="10">
                  <c:v>8717</c:v>
                </c:pt>
                <c:pt idx="11">
                  <c:v>5927</c:v>
                </c:pt>
                <c:pt idx="12">
                  <c:v>80800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2-402C-8F34-381326A83048}"/>
            </c:ext>
          </c:extLst>
        </c:ser>
        <c:ser>
          <c:idx val="0"/>
          <c:order val="2"/>
          <c:tx>
            <c:strRef>
              <c:f>'Viajeros entr evol mensu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B2-402C-8F34-381326A83048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'!$I$53:$I$65</c:f>
              <c:numCache>
                <c:formatCode>#,##0</c:formatCode>
                <c:ptCount val="13"/>
                <c:pt idx="0">
                  <c:v>7025</c:v>
                </c:pt>
                <c:pt idx="1">
                  <c:v>7367</c:v>
                </c:pt>
                <c:pt idx="2">
                  <c:v>7666</c:v>
                </c:pt>
                <c:pt idx="3">
                  <c:v>6138</c:v>
                </c:pt>
                <c:pt idx="4">
                  <c:v>7712</c:v>
                </c:pt>
                <c:pt idx="5">
                  <c:v>7773</c:v>
                </c:pt>
                <c:pt idx="6">
                  <c:v>6727</c:v>
                </c:pt>
                <c:pt idx="7">
                  <c:v>4144</c:v>
                </c:pt>
                <c:pt idx="8">
                  <c:v>7462</c:v>
                </c:pt>
                <c:pt idx="9">
                  <c:v>8287</c:v>
                </c:pt>
                <c:pt idx="10">
                  <c:v>8655</c:v>
                </c:pt>
                <c:pt idx="11">
                  <c:v>5985</c:v>
                </c:pt>
                <c:pt idx="12">
                  <c:v>84941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B2-402C-8F34-381326A83048}"/>
            </c:ext>
          </c:extLst>
        </c:ser>
        <c:ser>
          <c:idx val="1"/>
          <c:order val="3"/>
          <c:tx>
            <c:strRef>
              <c:f>'Viajeros entr evol mensu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B2-402C-8F34-381326A8304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B2-402C-8F34-381326A83048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'!$K$53:$K$65</c:f>
              <c:numCache>
                <c:formatCode>#,##0</c:formatCode>
                <c:ptCount val="13"/>
                <c:pt idx="0">
                  <c:v>7706</c:v>
                </c:pt>
                <c:pt idx="1">
                  <c:v>8028</c:v>
                </c:pt>
                <c:pt idx="2">
                  <c:v>8588</c:v>
                </c:pt>
                <c:pt idx="3">
                  <c:v>6621</c:v>
                </c:pt>
                <c:pt idx="4">
                  <c:v>7342</c:v>
                </c:pt>
                <c:pt idx="5">
                  <c:v>7037</c:v>
                </c:pt>
                <c:pt idx="12">
                  <c:v>45322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B2-402C-8F34-381326A83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0B2-402C-8F34-381326A8304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3917</c:v>
                      </c:pt>
                      <c:pt idx="1">
                        <c:v>4988</c:v>
                      </c:pt>
                      <c:pt idx="2">
                        <c:v>6328</c:v>
                      </c:pt>
                      <c:pt idx="3">
                        <c:v>4470</c:v>
                      </c:pt>
                      <c:pt idx="4">
                        <c:v>6157</c:v>
                      </c:pt>
                      <c:pt idx="5">
                        <c:v>5602</c:v>
                      </c:pt>
                      <c:pt idx="6">
                        <c:v>5240</c:v>
                      </c:pt>
                      <c:pt idx="7">
                        <c:v>3658</c:v>
                      </c:pt>
                      <c:pt idx="8">
                        <c:v>6176</c:v>
                      </c:pt>
                      <c:pt idx="9">
                        <c:v>6564</c:v>
                      </c:pt>
                      <c:pt idx="10">
                        <c:v>6965</c:v>
                      </c:pt>
                      <c:pt idx="11">
                        <c:v>4956</c:v>
                      </c:pt>
                      <c:pt idx="12">
                        <c:v>65021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0B2-402C-8F34-381326A830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B2-402C-8F34-381326A8304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B2-402C-8F34-381326A8304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B2-402C-8F34-381326A8304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B2-402C-8F34-381326A8304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B2-402C-8F34-381326A8304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B2-402C-8F34-381326A8304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B2-402C-8F34-381326A8304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B2-402C-8F34-381326A8304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B2-402C-8F34-381326A8304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B2-402C-8F34-381326A8304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B2-402C-8F34-381326A8304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B2-402C-8F34-381326A8304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B2-402C-8F34-381326A83048}"/>
              </c:ext>
            </c:extLst>
          </c:dPt>
          <c:cat>
            <c:strRef>
              <c:f>'Viajeros entr evol mensu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'!$L$53:$L$65</c:f>
              <c:numCache>
                <c:formatCode>0.0%</c:formatCode>
                <c:ptCount val="13"/>
                <c:pt idx="0">
                  <c:v>9.6939501779359505E-2</c:v>
                </c:pt>
                <c:pt idx="1">
                  <c:v>8.9724446857608164E-2</c:v>
                </c:pt>
                <c:pt idx="2">
                  <c:v>0.12027132794156015</c:v>
                </c:pt>
                <c:pt idx="3">
                  <c:v>7.8690127077223782E-2</c:v>
                </c:pt>
                <c:pt idx="4">
                  <c:v>-4.7977178423236566E-2</c:v>
                </c:pt>
                <c:pt idx="5">
                  <c:v>-9.4686736137913341E-2</c:v>
                </c:pt>
                <c:pt idx="12">
                  <c:v>3.7567821249513411E-2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B2-402C-8F34-381326A83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D2-4884-98BC-BDE8986D6E37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9074</c:v>
                </c:pt>
                <c:pt idx="1">
                  <c:v>8762</c:v>
                </c:pt>
                <c:pt idx="2">
                  <c:v>10788</c:v>
                </c:pt>
                <c:pt idx="3">
                  <c:v>9063</c:v>
                </c:pt>
                <c:pt idx="4">
                  <c:v>9774</c:v>
                </c:pt>
                <c:pt idx="5">
                  <c:v>12643</c:v>
                </c:pt>
                <c:pt idx="6">
                  <c:v>17033</c:v>
                </c:pt>
                <c:pt idx="7">
                  <c:v>11993</c:v>
                </c:pt>
                <c:pt idx="8">
                  <c:v>13491</c:v>
                </c:pt>
                <c:pt idx="9">
                  <c:v>8327</c:v>
                </c:pt>
                <c:pt idx="10">
                  <c:v>9954</c:v>
                </c:pt>
                <c:pt idx="11">
                  <c:v>11822</c:v>
                </c:pt>
                <c:pt idx="12">
                  <c:v>132724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2-4884-98BC-BDE8986D6E37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D2-4884-98BC-BDE8986D6E3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8258</c:v>
                </c:pt>
                <c:pt idx="1">
                  <c:v>9663</c:v>
                </c:pt>
                <c:pt idx="2">
                  <c:v>13746</c:v>
                </c:pt>
                <c:pt idx="3">
                  <c:v>12079</c:v>
                </c:pt>
                <c:pt idx="4">
                  <c:v>15075</c:v>
                </c:pt>
                <c:pt idx="5">
                  <c:v>15227</c:v>
                </c:pt>
                <c:pt idx="6">
                  <c:v>18427</c:v>
                </c:pt>
                <c:pt idx="7">
                  <c:v>14272</c:v>
                </c:pt>
                <c:pt idx="8">
                  <c:v>13529</c:v>
                </c:pt>
                <c:pt idx="9">
                  <c:v>13641</c:v>
                </c:pt>
                <c:pt idx="10">
                  <c:v>11399</c:v>
                </c:pt>
                <c:pt idx="11">
                  <c:v>12721</c:v>
                </c:pt>
                <c:pt idx="12">
                  <c:v>158037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2-4884-98BC-BDE8986D6E37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D2-4884-98BC-BDE8986D6E3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D2-4884-98BC-BDE8986D6E3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10644</c:v>
                </c:pt>
                <c:pt idx="1">
                  <c:v>11999</c:v>
                </c:pt>
                <c:pt idx="2">
                  <c:v>12197</c:v>
                </c:pt>
                <c:pt idx="3">
                  <c:v>13171</c:v>
                </c:pt>
                <c:pt idx="4">
                  <c:v>13988</c:v>
                </c:pt>
                <c:pt idx="5">
                  <c:v>13600</c:v>
                </c:pt>
                <c:pt idx="12">
                  <c:v>75599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D2-4884-98BC-BDE8986D6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FD2-4884-98BC-BDE8986D6E3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5493</c:v>
                      </c:pt>
                      <c:pt idx="1">
                        <c:v>7277</c:v>
                      </c:pt>
                      <c:pt idx="2">
                        <c:v>9595</c:v>
                      </c:pt>
                      <c:pt idx="3">
                        <c:v>11823</c:v>
                      </c:pt>
                      <c:pt idx="4">
                        <c:v>11828</c:v>
                      </c:pt>
                      <c:pt idx="5">
                        <c:v>12260</c:v>
                      </c:pt>
                      <c:pt idx="6">
                        <c:v>13253</c:v>
                      </c:pt>
                      <c:pt idx="7">
                        <c:v>11778</c:v>
                      </c:pt>
                      <c:pt idx="8">
                        <c:v>11498</c:v>
                      </c:pt>
                      <c:pt idx="9">
                        <c:v>11877</c:v>
                      </c:pt>
                      <c:pt idx="10">
                        <c:v>11650</c:v>
                      </c:pt>
                      <c:pt idx="11">
                        <c:v>10227</c:v>
                      </c:pt>
                      <c:pt idx="12">
                        <c:v>128559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FD2-4884-98BC-BDE8986D6E3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D2-4884-98BC-BDE8986D6E3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D2-4884-98BC-BDE8986D6E3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D2-4884-98BC-BDE8986D6E3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D2-4884-98BC-BDE8986D6E3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D2-4884-98BC-BDE8986D6E3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D2-4884-98BC-BDE8986D6E3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D2-4884-98BC-BDE8986D6E3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D2-4884-98BC-BDE8986D6E3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D2-4884-98BC-BDE8986D6E3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D2-4884-98BC-BDE8986D6E3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D2-4884-98BC-BDE8986D6E3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D2-4884-98BC-BDE8986D6E3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D2-4884-98BC-BDE8986D6E37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0.28893194478081852</c:v>
                </c:pt>
                <c:pt idx="1">
                  <c:v>0.2417468695022249</c:v>
                </c:pt>
                <c:pt idx="2">
                  <c:v>-0.11268732722246466</c:v>
                </c:pt>
                <c:pt idx="3">
                  <c:v>9.040483483732098E-2</c:v>
                </c:pt>
                <c:pt idx="4">
                  <c:v>-7.2106135986732989E-2</c:v>
                </c:pt>
                <c:pt idx="5">
                  <c:v>-0.10684967491955077</c:v>
                </c:pt>
                <c:pt idx="12">
                  <c:v>2.0945872947277344E-2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D2-4884-98BC-BDE8986D6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D1-4549-BC22-E12B26110074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37680</c:v>
                </c:pt>
                <c:pt idx="1">
                  <c:v>31515</c:v>
                </c:pt>
                <c:pt idx="2">
                  <c:v>32985</c:v>
                </c:pt>
                <c:pt idx="3">
                  <c:v>23357</c:v>
                </c:pt>
                <c:pt idx="4">
                  <c:v>13575</c:v>
                </c:pt>
                <c:pt idx="5">
                  <c:v>11859</c:v>
                </c:pt>
                <c:pt idx="6">
                  <c:v>15153</c:v>
                </c:pt>
                <c:pt idx="7">
                  <c:v>20897</c:v>
                </c:pt>
                <c:pt idx="8">
                  <c:v>16062</c:v>
                </c:pt>
                <c:pt idx="9">
                  <c:v>18778</c:v>
                </c:pt>
                <c:pt idx="10">
                  <c:v>24055</c:v>
                </c:pt>
                <c:pt idx="11">
                  <c:v>30168</c:v>
                </c:pt>
                <c:pt idx="12">
                  <c:v>276084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1-4549-BC22-E12B26110074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D1-4549-BC22-E12B26110074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33957</c:v>
                </c:pt>
                <c:pt idx="1">
                  <c:v>28806</c:v>
                </c:pt>
                <c:pt idx="2">
                  <c:v>25810</c:v>
                </c:pt>
                <c:pt idx="3">
                  <c:v>20287</c:v>
                </c:pt>
                <c:pt idx="4">
                  <c:v>14771</c:v>
                </c:pt>
                <c:pt idx="5">
                  <c:v>11347</c:v>
                </c:pt>
                <c:pt idx="6">
                  <c:v>17329</c:v>
                </c:pt>
                <c:pt idx="7">
                  <c:v>21870</c:v>
                </c:pt>
                <c:pt idx="8">
                  <c:v>17545</c:v>
                </c:pt>
                <c:pt idx="9">
                  <c:v>20755</c:v>
                </c:pt>
                <c:pt idx="10">
                  <c:v>28763</c:v>
                </c:pt>
                <c:pt idx="11">
                  <c:v>30661</c:v>
                </c:pt>
                <c:pt idx="12">
                  <c:v>271901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D1-4549-BC22-E12B26110074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D1-4549-BC22-E12B2611007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D1-4549-BC22-E12B26110074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36500</c:v>
                </c:pt>
                <c:pt idx="1">
                  <c:v>30626</c:v>
                </c:pt>
                <c:pt idx="2">
                  <c:v>30033</c:v>
                </c:pt>
                <c:pt idx="3">
                  <c:v>22428</c:v>
                </c:pt>
                <c:pt idx="4">
                  <c:v>15718</c:v>
                </c:pt>
                <c:pt idx="5">
                  <c:v>11036</c:v>
                </c:pt>
                <c:pt idx="12">
                  <c:v>146341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D1-4549-BC22-E12B26110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BD1-4549-BC22-E12B2611007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25050</c:v>
                      </c:pt>
                      <c:pt idx="1">
                        <c:v>23883</c:v>
                      </c:pt>
                      <c:pt idx="2">
                        <c:v>24877</c:v>
                      </c:pt>
                      <c:pt idx="3">
                        <c:v>21470</c:v>
                      </c:pt>
                      <c:pt idx="4">
                        <c:v>18584</c:v>
                      </c:pt>
                      <c:pt idx="5">
                        <c:v>16166</c:v>
                      </c:pt>
                      <c:pt idx="6">
                        <c:v>17702</c:v>
                      </c:pt>
                      <c:pt idx="7">
                        <c:v>20739</c:v>
                      </c:pt>
                      <c:pt idx="8">
                        <c:v>17676</c:v>
                      </c:pt>
                      <c:pt idx="9">
                        <c:v>22032</c:v>
                      </c:pt>
                      <c:pt idx="10">
                        <c:v>30180</c:v>
                      </c:pt>
                      <c:pt idx="11">
                        <c:v>33196</c:v>
                      </c:pt>
                      <c:pt idx="12">
                        <c:v>271555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BD1-4549-BC22-E12B261100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D1-4549-BC22-E12B2611007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D1-4549-BC22-E12B2611007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D1-4549-BC22-E12B2611007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D1-4549-BC22-E12B2611007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D1-4549-BC22-E12B2611007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D1-4549-BC22-E12B2611007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D1-4549-BC22-E12B2611007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D1-4549-BC22-E12B2611007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D1-4549-BC22-E12B2611007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D1-4549-BC22-E12B2611007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D1-4549-BC22-E12B2611007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D1-4549-BC22-E12B2611007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D1-4549-BC22-E12B26110074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7.4888829990870764E-2</c:v>
                </c:pt>
                <c:pt idx="1">
                  <c:v>6.3181281677428203E-2</c:v>
                </c:pt>
                <c:pt idx="2">
                  <c:v>0.163618752421542</c:v>
                </c:pt>
                <c:pt idx="3">
                  <c:v>0.10553556464731106</c:v>
                </c:pt>
                <c:pt idx="4">
                  <c:v>6.41121115699681E-2</c:v>
                </c:pt>
                <c:pt idx="5">
                  <c:v>-2.7408125495725688E-2</c:v>
                </c:pt>
                <c:pt idx="12">
                  <c:v>8.4184089258990458E-2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D1-4549-BC22-E12B26110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C6-4B59-B3C5-D812CC25A630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5783</c:v>
                </c:pt>
                <c:pt idx="1">
                  <c:v>4850</c:v>
                </c:pt>
                <c:pt idx="2">
                  <c:v>4425</c:v>
                </c:pt>
                <c:pt idx="3">
                  <c:v>3860</c:v>
                </c:pt>
                <c:pt idx="4">
                  <c:v>1323</c:v>
                </c:pt>
                <c:pt idx="5">
                  <c:v>1481</c:v>
                </c:pt>
                <c:pt idx="6">
                  <c:v>1886</c:v>
                </c:pt>
                <c:pt idx="7">
                  <c:v>2083</c:v>
                </c:pt>
                <c:pt idx="8">
                  <c:v>2363</c:v>
                </c:pt>
                <c:pt idx="9">
                  <c:v>1826</c:v>
                </c:pt>
                <c:pt idx="10">
                  <c:v>2998</c:v>
                </c:pt>
                <c:pt idx="11">
                  <c:v>3685</c:v>
                </c:pt>
                <c:pt idx="12">
                  <c:v>36563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6-4B59-B3C5-D812CC25A630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C6-4B59-B3C5-D812CC25A63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5027</c:v>
                </c:pt>
                <c:pt idx="1">
                  <c:v>3993</c:v>
                </c:pt>
                <c:pt idx="2">
                  <c:v>2634</c:v>
                </c:pt>
                <c:pt idx="3">
                  <c:v>2256</c:v>
                </c:pt>
                <c:pt idx="4">
                  <c:v>1409</c:v>
                </c:pt>
                <c:pt idx="5">
                  <c:v>1064</c:v>
                </c:pt>
                <c:pt idx="6">
                  <c:v>1824</c:v>
                </c:pt>
                <c:pt idx="7">
                  <c:v>2058</c:v>
                </c:pt>
                <c:pt idx="8">
                  <c:v>1851</c:v>
                </c:pt>
                <c:pt idx="9">
                  <c:v>2377</c:v>
                </c:pt>
                <c:pt idx="10">
                  <c:v>3191</c:v>
                </c:pt>
                <c:pt idx="11">
                  <c:v>3162</c:v>
                </c:pt>
                <c:pt idx="12">
                  <c:v>30846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C6-4B59-B3C5-D812CC25A630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C6-4B59-B3C5-D812CC25A63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C6-4B59-B3C5-D812CC25A63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5155</c:v>
                </c:pt>
                <c:pt idx="1">
                  <c:v>3705</c:v>
                </c:pt>
                <c:pt idx="2">
                  <c:v>3012</c:v>
                </c:pt>
                <c:pt idx="3">
                  <c:v>1895</c:v>
                </c:pt>
                <c:pt idx="4">
                  <c:v>1591</c:v>
                </c:pt>
                <c:pt idx="5">
                  <c:v>1062</c:v>
                </c:pt>
                <c:pt idx="12">
                  <c:v>16420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C6-4B59-B3C5-D812CC25A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5C6-4B59-B3C5-D812CC25A63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3433</c:v>
                      </c:pt>
                      <c:pt idx="1">
                        <c:v>3574</c:v>
                      </c:pt>
                      <c:pt idx="2">
                        <c:v>3753</c:v>
                      </c:pt>
                      <c:pt idx="3">
                        <c:v>2500</c:v>
                      </c:pt>
                      <c:pt idx="4">
                        <c:v>1644</c:v>
                      </c:pt>
                      <c:pt idx="5">
                        <c:v>2004</c:v>
                      </c:pt>
                      <c:pt idx="6">
                        <c:v>2896</c:v>
                      </c:pt>
                      <c:pt idx="7">
                        <c:v>2814</c:v>
                      </c:pt>
                      <c:pt idx="8">
                        <c:v>2245</c:v>
                      </c:pt>
                      <c:pt idx="9">
                        <c:v>2166</c:v>
                      </c:pt>
                      <c:pt idx="10">
                        <c:v>2705</c:v>
                      </c:pt>
                      <c:pt idx="11">
                        <c:v>3617</c:v>
                      </c:pt>
                      <c:pt idx="12">
                        <c:v>33351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5C6-4B59-B3C5-D812CC25A6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C6-4B59-B3C5-D812CC25A63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C6-4B59-B3C5-D812CC25A63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C6-4B59-B3C5-D812CC25A63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C6-4B59-B3C5-D812CC25A63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C6-4B59-B3C5-D812CC25A63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C6-4B59-B3C5-D812CC25A63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C6-4B59-B3C5-D812CC25A63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C6-4B59-B3C5-D812CC25A63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C6-4B59-B3C5-D812CC25A63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C6-4B59-B3C5-D812CC25A63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C6-4B59-B3C5-D812CC25A63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C6-4B59-B3C5-D812CC25A63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C6-4B59-B3C5-D812CC25A630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2.5462502486572447E-2</c:v>
                </c:pt>
                <c:pt idx="1">
                  <c:v>-7.2126220886551518E-2</c:v>
                </c:pt>
                <c:pt idx="2">
                  <c:v>0.14350797266514803</c:v>
                </c:pt>
                <c:pt idx="3">
                  <c:v>-0.16001773049645385</c:v>
                </c:pt>
                <c:pt idx="4">
                  <c:v>0.12916962384669972</c:v>
                </c:pt>
                <c:pt idx="5">
                  <c:v>-1.879699248120259E-3</c:v>
                </c:pt>
                <c:pt idx="12">
                  <c:v>2.2584386254043132E-3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5C6-4B59-B3C5-D812CC25A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40-42EC-B8AC-80EB1B64508A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6113</c:v>
                </c:pt>
                <c:pt idx="1">
                  <c:v>4561</c:v>
                </c:pt>
                <c:pt idx="2">
                  <c:v>5795</c:v>
                </c:pt>
                <c:pt idx="3">
                  <c:v>3013</c:v>
                </c:pt>
                <c:pt idx="4">
                  <c:v>1644</c:v>
                </c:pt>
                <c:pt idx="5">
                  <c:v>1312</c:v>
                </c:pt>
                <c:pt idx="6">
                  <c:v>1547</c:v>
                </c:pt>
                <c:pt idx="7">
                  <c:v>2860</c:v>
                </c:pt>
                <c:pt idx="8">
                  <c:v>2212</c:v>
                </c:pt>
                <c:pt idx="9">
                  <c:v>3189</c:v>
                </c:pt>
                <c:pt idx="10">
                  <c:v>4412</c:v>
                </c:pt>
                <c:pt idx="11">
                  <c:v>5549</c:v>
                </c:pt>
                <c:pt idx="12">
                  <c:v>42207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0-42EC-B8AC-80EB1B64508A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40-42EC-B8AC-80EB1B64508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6090</c:v>
                </c:pt>
                <c:pt idx="1">
                  <c:v>4794</c:v>
                </c:pt>
                <c:pt idx="2">
                  <c:v>4786</c:v>
                </c:pt>
                <c:pt idx="3">
                  <c:v>3430</c:v>
                </c:pt>
                <c:pt idx="4">
                  <c:v>1465</c:v>
                </c:pt>
                <c:pt idx="5">
                  <c:v>1070</c:v>
                </c:pt>
                <c:pt idx="6">
                  <c:v>1778</c:v>
                </c:pt>
                <c:pt idx="7">
                  <c:v>1868</c:v>
                </c:pt>
                <c:pt idx="8">
                  <c:v>2325</c:v>
                </c:pt>
                <c:pt idx="9">
                  <c:v>3369</c:v>
                </c:pt>
                <c:pt idx="10">
                  <c:v>5689</c:v>
                </c:pt>
                <c:pt idx="11">
                  <c:v>6551</c:v>
                </c:pt>
                <c:pt idx="12">
                  <c:v>43215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40-42EC-B8AC-80EB1B64508A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40-42EC-B8AC-80EB1B64508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40-42EC-B8AC-80EB1B64508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6577</c:v>
                </c:pt>
                <c:pt idx="1">
                  <c:v>4906</c:v>
                </c:pt>
                <c:pt idx="2">
                  <c:v>6053</c:v>
                </c:pt>
                <c:pt idx="3">
                  <c:v>3278</c:v>
                </c:pt>
                <c:pt idx="4">
                  <c:v>1355</c:v>
                </c:pt>
                <c:pt idx="5">
                  <c:v>1158</c:v>
                </c:pt>
                <c:pt idx="12">
                  <c:v>23327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40-42EC-B8AC-80EB1B645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240-42EC-B8AC-80EB1B64508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3311</c:v>
                      </c:pt>
                      <c:pt idx="1">
                        <c:v>2826</c:v>
                      </c:pt>
                      <c:pt idx="2">
                        <c:v>3699</c:v>
                      </c:pt>
                      <c:pt idx="3">
                        <c:v>3126</c:v>
                      </c:pt>
                      <c:pt idx="4">
                        <c:v>1982</c:v>
                      </c:pt>
                      <c:pt idx="5">
                        <c:v>1123</c:v>
                      </c:pt>
                      <c:pt idx="6">
                        <c:v>2041</c:v>
                      </c:pt>
                      <c:pt idx="7">
                        <c:v>1858</c:v>
                      </c:pt>
                      <c:pt idx="8">
                        <c:v>1872</c:v>
                      </c:pt>
                      <c:pt idx="9">
                        <c:v>2874</c:v>
                      </c:pt>
                      <c:pt idx="10">
                        <c:v>4788</c:v>
                      </c:pt>
                      <c:pt idx="11">
                        <c:v>5291</c:v>
                      </c:pt>
                      <c:pt idx="12">
                        <c:v>34791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240-42EC-B8AC-80EB1B6450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40-42EC-B8AC-80EB1B64508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40-42EC-B8AC-80EB1B64508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40-42EC-B8AC-80EB1B64508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40-42EC-B8AC-80EB1B64508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40-42EC-B8AC-80EB1B64508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40-42EC-B8AC-80EB1B64508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40-42EC-B8AC-80EB1B64508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40-42EC-B8AC-80EB1B64508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40-42EC-B8AC-80EB1B64508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40-42EC-B8AC-80EB1B64508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40-42EC-B8AC-80EB1B64508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40-42EC-B8AC-80EB1B64508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40-42EC-B8AC-80EB1B64508A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7.9967159277504196E-2</c:v>
                </c:pt>
                <c:pt idx="1">
                  <c:v>2.336253650396336E-2</c:v>
                </c:pt>
                <c:pt idx="2">
                  <c:v>0.26473046385290422</c:v>
                </c:pt>
                <c:pt idx="3">
                  <c:v>-4.4314868804664731E-2</c:v>
                </c:pt>
                <c:pt idx="4">
                  <c:v>-7.5085324232081918E-2</c:v>
                </c:pt>
                <c:pt idx="5">
                  <c:v>8.2242990654205705E-2</c:v>
                </c:pt>
                <c:pt idx="12">
                  <c:v>7.8206609660272708E-2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40-42EC-B8AC-80EB1B645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B0-465A-8FD4-B87BC4F8E069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2931</c:v>
                </c:pt>
                <c:pt idx="1">
                  <c:v>2461</c:v>
                </c:pt>
                <c:pt idx="2">
                  <c:v>2820</c:v>
                </c:pt>
                <c:pt idx="3">
                  <c:v>1879</c:v>
                </c:pt>
                <c:pt idx="4">
                  <c:v>1952</c:v>
                </c:pt>
                <c:pt idx="5">
                  <c:v>905</c:v>
                </c:pt>
                <c:pt idx="6">
                  <c:v>1293</c:v>
                </c:pt>
                <c:pt idx="7">
                  <c:v>3962</c:v>
                </c:pt>
                <c:pt idx="8">
                  <c:v>2078</c:v>
                </c:pt>
                <c:pt idx="9">
                  <c:v>1740</c:v>
                </c:pt>
                <c:pt idx="10">
                  <c:v>2022</c:v>
                </c:pt>
                <c:pt idx="11">
                  <c:v>2368</c:v>
                </c:pt>
                <c:pt idx="12">
                  <c:v>26411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0-465A-8FD4-B87BC4F8E069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B0-465A-8FD4-B87BC4F8E06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2278</c:v>
                </c:pt>
                <c:pt idx="1">
                  <c:v>2576</c:v>
                </c:pt>
                <c:pt idx="2">
                  <c:v>1872</c:v>
                </c:pt>
                <c:pt idx="3">
                  <c:v>1696</c:v>
                </c:pt>
                <c:pt idx="4">
                  <c:v>1563</c:v>
                </c:pt>
                <c:pt idx="5">
                  <c:v>923</c:v>
                </c:pt>
                <c:pt idx="6">
                  <c:v>2132</c:v>
                </c:pt>
                <c:pt idx="7">
                  <c:v>4537</c:v>
                </c:pt>
                <c:pt idx="8">
                  <c:v>2364</c:v>
                </c:pt>
                <c:pt idx="9">
                  <c:v>2322</c:v>
                </c:pt>
                <c:pt idx="10">
                  <c:v>2548</c:v>
                </c:pt>
                <c:pt idx="11">
                  <c:v>2523</c:v>
                </c:pt>
                <c:pt idx="12">
                  <c:v>27334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0-465A-8FD4-B87BC4F8E069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B0-465A-8FD4-B87BC4F8E06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B0-465A-8FD4-B87BC4F8E06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2451</c:v>
                </c:pt>
                <c:pt idx="1">
                  <c:v>2363</c:v>
                </c:pt>
                <c:pt idx="2">
                  <c:v>2514</c:v>
                </c:pt>
                <c:pt idx="3">
                  <c:v>2103</c:v>
                </c:pt>
                <c:pt idx="4">
                  <c:v>1535</c:v>
                </c:pt>
                <c:pt idx="5">
                  <c:v>1064</c:v>
                </c:pt>
                <c:pt idx="12">
                  <c:v>12030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B0-465A-8FD4-B87BC4F8E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9B0-465A-8FD4-B87BC4F8E06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1697</c:v>
                      </c:pt>
                      <c:pt idx="1">
                        <c:v>2208</c:v>
                      </c:pt>
                      <c:pt idx="2">
                        <c:v>2855</c:v>
                      </c:pt>
                      <c:pt idx="3">
                        <c:v>1982</c:v>
                      </c:pt>
                      <c:pt idx="4">
                        <c:v>1622</c:v>
                      </c:pt>
                      <c:pt idx="5">
                        <c:v>1049</c:v>
                      </c:pt>
                      <c:pt idx="6">
                        <c:v>1231</c:v>
                      </c:pt>
                      <c:pt idx="7">
                        <c:v>2883</c:v>
                      </c:pt>
                      <c:pt idx="8">
                        <c:v>1536</c:v>
                      </c:pt>
                      <c:pt idx="9">
                        <c:v>1751</c:v>
                      </c:pt>
                      <c:pt idx="10">
                        <c:v>2465</c:v>
                      </c:pt>
                      <c:pt idx="11">
                        <c:v>2595</c:v>
                      </c:pt>
                      <c:pt idx="12">
                        <c:v>23874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9B0-465A-8FD4-B87BC4F8E0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B0-465A-8FD4-B87BC4F8E06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B0-465A-8FD4-B87BC4F8E06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B0-465A-8FD4-B87BC4F8E06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B0-465A-8FD4-B87BC4F8E06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B0-465A-8FD4-B87BC4F8E06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B0-465A-8FD4-B87BC4F8E06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B0-465A-8FD4-B87BC4F8E06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B0-465A-8FD4-B87BC4F8E06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B0-465A-8FD4-B87BC4F8E06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B0-465A-8FD4-B87BC4F8E06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B0-465A-8FD4-B87BC4F8E06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B0-465A-8FD4-B87BC4F8E06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B0-465A-8FD4-B87BC4F8E069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7.5943810359964781E-2</c:v>
                </c:pt>
                <c:pt idx="1">
                  <c:v>-8.2686335403726718E-2</c:v>
                </c:pt>
                <c:pt idx="2">
                  <c:v>0.34294871794871784</c:v>
                </c:pt>
                <c:pt idx="3">
                  <c:v>0.23997641509433953</c:v>
                </c:pt>
                <c:pt idx="4">
                  <c:v>-1.7914267434421038E-2</c:v>
                </c:pt>
                <c:pt idx="5">
                  <c:v>0.15276273022751896</c:v>
                </c:pt>
                <c:pt idx="12">
                  <c:v>0.10286028602860275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B0-465A-8FD4-B87BC4F8E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D1-490D-BD13-17B5DF2C45C2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812</c:v>
                </c:pt>
                <c:pt idx="1">
                  <c:v>580</c:v>
                </c:pt>
                <c:pt idx="2">
                  <c:v>529</c:v>
                </c:pt>
                <c:pt idx="3">
                  <c:v>432</c:v>
                </c:pt>
                <c:pt idx="4">
                  <c:v>367</c:v>
                </c:pt>
                <c:pt idx="5">
                  <c:v>272</c:v>
                </c:pt>
                <c:pt idx="6">
                  <c:v>325</c:v>
                </c:pt>
                <c:pt idx="7">
                  <c:v>463</c:v>
                </c:pt>
                <c:pt idx="8">
                  <c:v>439</c:v>
                </c:pt>
                <c:pt idx="9">
                  <c:v>369</c:v>
                </c:pt>
                <c:pt idx="10">
                  <c:v>532</c:v>
                </c:pt>
                <c:pt idx="11">
                  <c:v>812</c:v>
                </c:pt>
                <c:pt idx="12">
                  <c:v>5932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1-490D-BD13-17B5DF2C45C2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D1-490D-BD13-17B5DF2C45C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915</c:v>
                </c:pt>
                <c:pt idx="1">
                  <c:v>590</c:v>
                </c:pt>
                <c:pt idx="2">
                  <c:v>411</c:v>
                </c:pt>
                <c:pt idx="3">
                  <c:v>296</c:v>
                </c:pt>
                <c:pt idx="4">
                  <c:v>397</c:v>
                </c:pt>
                <c:pt idx="5">
                  <c:v>281</c:v>
                </c:pt>
                <c:pt idx="6">
                  <c:v>634</c:v>
                </c:pt>
                <c:pt idx="7">
                  <c:v>603</c:v>
                </c:pt>
                <c:pt idx="8">
                  <c:v>481</c:v>
                </c:pt>
                <c:pt idx="9">
                  <c:v>582</c:v>
                </c:pt>
                <c:pt idx="10">
                  <c:v>838</c:v>
                </c:pt>
                <c:pt idx="11">
                  <c:v>797</c:v>
                </c:pt>
                <c:pt idx="12">
                  <c:v>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D1-490D-BD13-17B5DF2C45C2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D1-490D-BD13-17B5DF2C45C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D1-490D-BD13-17B5DF2C45C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624</c:v>
                </c:pt>
                <c:pt idx="1">
                  <c:v>753</c:v>
                </c:pt>
                <c:pt idx="2">
                  <c:v>738</c:v>
                </c:pt>
                <c:pt idx="3">
                  <c:v>568</c:v>
                </c:pt>
                <c:pt idx="4">
                  <c:v>341</c:v>
                </c:pt>
                <c:pt idx="5">
                  <c:v>221</c:v>
                </c:pt>
                <c:pt idx="12">
                  <c:v>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D1-490D-BD13-17B5DF2C4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2D1-490D-BD13-17B5DF2C45C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413</c:v>
                      </c:pt>
                      <c:pt idx="1">
                        <c:v>507</c:v>
                      </c:pt>
                      <c:pt idx="2">
                        <c:v>494</c:v>
                      </c:pt>
                      <c:pt idx="3">
                        <c:v>320</c:v>
                      </c:pt>
                      <c:pt idx="4">
                        <c:v>325</c:v>
                      </c:pt>
                      <c:pt idx="5">
                        <c:v>268</c:v>
                      </c:pt>
                      <c:pt idx="6">
                        <c:v>406</c:v>
                      </c:pt>
                      <c:pt idx="7">
                        <c:v>450</c:v>
                      </c:pt>
                      <c:pt idx="8">
                        <c:v>243</c:v>
                      </c:pt>
                      <c:pt idx="9">
                        <c:v>291</c:v>
                      </c:pt>
                      <c:pt idx="10">
                        <c:v>472</c:v>
                      </c:pt>
                      <c:pt idx="11">
                        <c:v>662</c:v>
                      </c:pt>
                      <c:pt idx="12">
                        <c:v>4851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2D1-490D-BD13-17B5DF2C45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D1-490D-BD13-17B5DF2C45C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D1-490D-BD13-17B5DF2C45C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D1-490D-BD13-17B5DF2C45C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D1-490D-BD13-17B5DF2C45C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D1-490D-BD13-17B5DF2C45C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D1-490D-BD13-17B5DF2C45C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D1-490D-BD13-17B5DF2C45C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D1-490D-BD13-17B5DF2C45C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D1-490D-BD13-17B5DF2C45C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D1-490D-BD13-17B5DF2C45C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D1-490D-BD13-17B5DF2C45C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D1-490D-BD13-17B5DF2C45C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D1-490D-BD13-17B5DF2C45C2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-0.31803278688524594</c:v>
                </c:pt>
                <c:pt idx="1">
                  <c:v>0.27627118644067794</c:v>
                </c:pt>
                <c:pt idx="2">
                  <c:v>0.79562043795620441</c:v>
                </c:pt>
                <c:pt idx="3">
                  <c:v>0.91891891891891886</c:v>
                </c:pt>
                <c:pt idx="4">
                  <c:v>-0.1410579345088161</c:v>
                </c:pt>
                <c:pt idx="5">
                  <c:v>-0.21352313167259784</c:v>
                </c:pt>
                <c:pt idx="12">
                  <c:v>0.12283737024221453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D1-490D-BD13-17B5DF2C4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3-4391-B7F5-39D4B4E314D3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913</c:v>
                </c:pt>
                <c:pt idx="1">
                  <c:v>794</c:v>
                </c:pt>
                <c:pt idx="2">
                  <c:v>658</c:v>
                </c:pt>
                <c:pt idx="3">
                  <c:v>538</c:v>
                </c:pt>
                <c:pt idx="4">
                  <c:v>534</c:v>
                </c:pt>
                <c:pt idx="5">
                  <c:v>267</c:v>
                </c:pt>
                <c:pt idx="6">
                  <c:v>431</c:v>
                </c:pt>
                <c:pt idx="7">
                  <c:v>977</c:v>
                </c:pt>
                <c:pt idx="8">
                  <c:v>351</c:v>
                </c:pt>
                <c:pt idx="9">
                  <c:v>517</c:v>
                </c:pt>
                <c:pt idx="10">
                  <c:v>704</c:v>
                </c:pt>
                <c:pt idx="11">
                  <c:v>744</c:v>
                </c:pt>
                <c:pt idx="12">
                  <c:v>7428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3-4391-B7F5-39D4B4E314D3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D3-4391-B7F5-39D4B4E314D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1114</c:v>
                </c:pt>
                <c:pt idx="1">
                  <c:v>881</c:v>
                </c:pt>
                <c:pt idx="2">
                  <c:v>653</c:v>
                </c:pt>
                <c:pt idx="3">
                  <c:v>382</c:v>
                </c:pt>
                <c:pt idx="4">
                  <c:v>431</c:v>
                </c:pt>
                <c:pt idx="5">
                  <c:v>360</c:v>
                </c:pt>
                <c:pt idx="6">
                  <c:v>835</c:v>
                </c:pt>
                <c:pt idx="7">
                  <c:v>935</c:v>
                </c:pt>
                <c:pt idx="8">
                  <c:v>970</c:v>
                </c:pt>
                <c:pt idx="9">
                  <c:v>609</c:v>
                </c:pt>
                <c:pt idx="10">
                  <c:v>773</c:v>
                </c:pt>
                <c:pt idx="11">
                  <c:v>814</c:v>
                </c:pt>
                <c:pt idx="12">
                  <c:v>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D3-4391-B7F5-39D4B4E314D3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D3-4391-B7F5-39D4B4E314D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D3-4391-B7F5-39D4B4E314D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1042</c:v>
                </c:pt>
                <c:pt idx="1">
                  <c:v>953</c:v>
                </c:pt>
                <c:pt idx="2">
                  <c:v>996</c:v>
                </c:pt>
                <c:pt idx="3">
                  <c:v>576</c:v>
                </c:pt>
                <c:pt idx="4">
                  <c:v>386</c:v>
                </c:pt>
                <c:pt idx="5">
                  <c:v>512</c:v>
                </c:pt>
                <c:pt idx="12">
                  <c:v>4465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D3-4391-B7F5-39D4B4E31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CD3-4391-B7F5-39D4B4E314D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841</c:v>
                      </c:pt>
                      <c:pt idx="1">
                        <c:v>652</c:v>
                      </c:pt>
                      <c:pt idx="2">
                        <c:v>550</c:v>
                      </c:pt>
                      <c:pt idx="3">
                        <c:v>388</c:v>
                      </c:pt>
                      <c:pt idx="4">
                        <c:v>435</c:v>
                      </c:pt>
                      <c:pt idx="5">
                        <c:v>373</c:v>
                      </c:pt>
                      <c:pt idx="6">
                        <c:v>244</c:v>
                      </c:pt>
                      <c:pt idx="7">
                        <c:v>636</c:v>
                      </c:pt>
                      <c:pt idx="8">
                        <c:v>373</c:v>
                      </c:pt>
                      <c:pt idx="9">
                        <c:v>371</c:v>
                      </c:pt>
                      <c:pt idx="10">
                        <c:v>765</c:v>
                      </c:pt>
                      <c:pt idx="11">
                        <c:v>835</c:v>
                      </c:pt>
                      <c:pt idx="12">
                        <c:v>6463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CD3-4391-B7F5-39D4B4E314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D3-4391-B7F5-39D4B4E314D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D3-4391-B7F5-39D4B4E314D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D3-4391-B7F5-39D4B4E314D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D3-4391-B7F5-39D4B4E314D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D3-4391-B7F5-39D4B4E314D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D3-4391-B7F5-39D4B4E314D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D3-4391-B7F5-39D4B4E314D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D3-4391-B7F5-39D4B4E314D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D3-4391-B7F5-39D4B4E314D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D3-4391-B7F5-39D4B4E314D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D3-4391-B7F5-39D4B4E314D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D3-4391-B7F5-39D4B4E314D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D3-4391-B7F5-39D4B4E314D3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-6.4631956912028721E-2</c:v>
                </c:pt>
                <c:pt idx="1">
                  <c:v>8.1725312145289442E-2</c:v>
                </c:pt>
                <c:pt idx="2">
                  <c:v>0.5252679938744258</c:v>
                </c:pt>
                <c:pt idx="3">
                  <c:v>0.50785340314136129</c:v>
                </c:pt>
                <c:pt idx="4">
                  <c:v>-0.10440835266821347</c:v>
                </c:pt>
                <c:pt idx="5">
                  <c:v>0.42222222222222228</c:v>
                </c:pt>
                <c:pt idx="12">
                  <c:v>0.16854226642240255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D3-4391-B7F5-39D4B4E31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C9-4DB6-AD55-E8F6581ECF93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839</c:v>
                </c:pt>
                <c:pt idx="1">
                  <c:v>667</c:v>
                </c:pt>
                <c:pt idx="2">
                  <c:v>523</c:v>
                </c:pt>
                <c:pt idx="3">
                  <c:v>220</c:v>
                </c:pt>
                <c:pt idx="4">
                  <c:v>37</c:v>
                </c:pt>
                <c:pt idx="5">
                  <c:v>228</c:v>
                </c:pt>
                <c:pt idx="6">
                  <c:v>319</c:v>
                </c:pt>
                <c:pt idx="7">
                  <c:v>102</c:v>
                </c:pt>
                <c:pt idx="8">
                  <c:v>55</c:v>
                </c:pt>
                <c:pt idx="9">
                  <c:v>251</c:v>
                </c:pt>
                <c:pt idx="10">
                  <c:v>252</c:v>
                </c:pt>
                <c:pt idx="11">
                  <c:v>377</c:v>
                </c:pt>
                <c:pt idx="12">
                  <c:v>3870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9-4DB6-AD55-E8F6581ECF93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C9-4DB6-AD55-E8F6581ECF9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555</c:v>
                </c:pt>
                <c:pt idx="1">
                  <c:v>428</c:v>
                </c:pt>
                <c:pt idx="2">
                  <c:v>403</c:v>
                </c:pt>
                <c:pt idx="3">
                  <c:v>184</c:v>
                </c:pt>
                <c:pt idx="4">
                  <c:v>24</c:v>
                </c:pt>
                <c:pt idx="5">
                  <c:v>75</c:v>
                </c:pt>
                <c:pt idx="6">
                  <c:v>102</c:v>
                </c:pt>
                <c:pt idx="7">
                  <c:v>101</c:v>
                </c:pt>
                <c:pt idx="8">
                  <c:v>120</c:v>
                </c:pt>
                <c:pt idx="9">
                  <c:v>121</c:v>
                </c:pt>
                <c:pt idx="10">
                  <c:v>434</c:v>
                </c:pt>
                <c:pt idx="11">
                  <c:v>459</c:v>
                </c:pt>
                <c:pt idx="12">
                  <c:v>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C9-4DB6-AD55-E8F6581ECF93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C9-4DB6-AD55-E8F6581ECF9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C9-4DB6-AD55-E8F6581ECF9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571</c:v>
                </c:pt>
                <c:pt idx="1">
                  <c:v>412</c:v>
                </c:pt>
                <c:pt idx="2">
                  <c:v>329</c:v>
                </c:pt>
                <c:pt idx="3">
                  <c:v>202</c:v>
                </c:pt>
                <c:pt idx="4">
                  <c:v>71</c:v>
                </c:pt>
                <c:pt idx="5">
                  <c:v>80</c:v>
                </c:pt>
                <c:pt idx="12">
                  <c:v>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C9-4DB6-AD55-E8F6581EC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0C9-4DB6-AD55-E8F6581ECF9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507</c:v>
                      </c:pt>
                      <c:pt idx="1">
                        <c:v>218</c:v>
                      </c:pt>
                      <c:pt idx="2">
                        <c:v>305</c:v>
                      </c:pt>
                      <c:pt idx="3">
                        <c:v>251</c:v>
                      </c:pt>
                      <c:pt idx="4">
                        <c:v>88</c:v>
                      </c:pt>
                      <c:pt idx="5">
                        <c:v>91</c:v>
                      </c:pt>
                      <c:pt idx="6">
                        <c:v>118</c:v>
                      </c:pt>
                      <c:pt idx="7">
                        <c:v>75</c:v>
                      </c:pt>
                      <c:pt idx="8">
                        <c:v>50</c:v>
                      </c:pt>
                      <c:pt idx="9">
                        <c:v>275</c:v>
                      </c:pt>
                      <c:pt idx="10">
                        <c:v>369</c:v>
                      </c:pt>
                      <c:pt idx="11">
                        <c:v>400</c:v>
                      </c:pt>
                      <c:pt idx="12">
                        <c:v>2747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0C9-4DB6-AD55-E8F6581ECF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C9-4DB6-AD55-E8F6581ECF9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C9-4DB6-AD55-E8F6581ECF9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C9-4DB6-AD55-E8F6581ECF9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C9-4DB6-AD55-E8F6581ECF9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C9-4DB6-AD55-E8F6581ECF9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C9-4DB6-AD55-E8F6581ECF9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C9-4DB6-AD55-E8F6581ECF9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C9-4DB6-AD55-E8F6581ECF9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C9-4DB6-AD55-E8F6581ECF9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C9-4DB6-AD55-E8F6581ECF9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C9-4DB6-AD55-E8F6581ECF9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C9-4DB6-AD55-E8F6581ECF9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C9-4DB6-AD55-E8F6581ECF93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2.8828828828828756E-2</c:v>
                </c:pt>
                <c:pt idx="1">
                  <c:v>-3.7383177570093462E-2</c:v>
                </c:pt>
                <c:pt idx="2">
                  <c:v>-0.18362282878411906</c:v>
                </c:pt>
                <c:pt idx="3">
                  <c:v>9.7826086956521729E-2</c:v>
                </c:pt>
                <c:pt idx="4">
                  <c:v>1.9583333333333335</c:v>
                </c:pt>
                <c:pt idx="5">
                  <c:v>6.6666666666666652E-2</c:v>
                </c:pt>
                <c:pt idx="12">
                  <c:v>-2.3966446974236222E-3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C9-4DB6-AD55-E8F6581EC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F-4014-B5DD-82E069717821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914</c:v>
                </c:pt>
                <c:pt idx="1">
                  <c:v>788</c:v>
                </c:pt>
                <c:pt idx="2">
                  <c:v>694</c:v>
                </c:pt>
                <c:pt idx="3">
                  <c:v>581</c:v>
                </c:pt>
                <c:pt idx="4">
                  <c:v>78</c:v>
                </c:pt>
                <c:pt idx="5">
                  <c:v>57</c:v>
                </c:pt>
                <c:pt idx="6">
                  <c:v>175</c:v>
                </c:pt>
                <c:pt idx="7">
                  <c:v>168</c:v>
                </c:pt>
                <c:pt idx="8">
                  <c:v>48</c:v>
                </c:pt>
                <c:pt idx="9">
                  <c:v>379</c:v>
                </c:pt>
                <c:pt idx="10">
                  <c:v>655</c:v>
                </c:pt>
                <c:pt idx="11">
                  <c:v>889</c:v>
                </c:pt>
                <c:pt idx="12">
                  <c:v>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F-4014-B5DD-82E069717821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F-4014-B5DD-82E06971782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985</c:v>
                </c:pt>
                <c:pt idx="1">
                  <c:v>653</c:v>
                </c:pt>
                <c:pt idx="2">
                  <c:v>528</c:v>
                </c:pt>
                <c:pt idx="3">
                  <c:v>256</c:v>
                </c:pt>
                <c:pt idx="4">
                  <c:v>122</c:v>
                </c:pt>
                <c:pt idx="5">
                  <c:v>74</c:v>
                </c:pt>
                <c:pt idx="6">
                  <c:v>197</c:v>
                </c:pt>
                <c:pt idx="7">
                  <c:v>34</c:v>
                </c:pt>
                <c:pt idx="8">
                  <c:v>60</c:v>
                </c:pt>
                <c:pt idx="9">
                  <c:v>184</c:v>
                </c:pt>
                <c:pt idx="10">
                  <c:v>787</c:v>
                </c:pt>
                <c:pt idx="11">
                  <c:v>775</c:v>
                </c:pt>
                <c:pt idx="12">
                  <c:v>4655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F-4014-B5DD-82E069717821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F-4014-B5DD-82E06971782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AF-4014-B5DD-82E06971782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1055</c:v>
                </c:pt>
                <c:pt idx="1">
                  <c:v>659</c:v>
                </c:pt>
                <c:pt idx="2">
                  <c:v>654</c:v>
                </c:pt>
                <c:pt idx="3">
                  <c:v>220</c:v>
                </c:pt>
                <c:pt idx="4">
                  <c:v>122</c:v>
                </c:pt>
                <c:pt idx="5">
                  <c:v>39</c:v>
                </c:pt>
                <c:pt idx="12">
                  <c:v>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AF-4014-B5DD-82E06971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BAF-4014-B5DD-82E06971782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571</c:v>
                      </c:pt>
                      <c:pt idx="1">
                        <c:v>551</c:v>
                      </c:pt>
                      <c:pt idx="2">
                        <c:v>386</c:v>
                      </c:pt>
                      <c:pt idx="3">
                        <c:v>324</c:v>
                      </c:pt>
                      <c:pt idx="4">
                        <c:v>196</c:v>
                      </c:pt>
                      <c:pt idx="5">
                        <c:v>343</c:v>
                      </c:pt>
                      <c:pt idx="6">
                        <c:v>64</c:v>
                      </c:pt>
                      <c:pt idx="7">
                        <c:v>25</c:v>
                      </c:pt>
                      <c:pt idx="8">
                        <c:v>73</c:v>
                      </c:pt>
                      <c:pt idx="9">
                        <c:v>286</c:v>
                      </c:pt>
                      <c:pt idx="10">
                        <c:v>541</c:v>
                      </c:pt>
                      <c:pt idx="11">
                        <c:v>662</c:v>
                      </c:pt>
                      <c:pt idx="12">
                        <c:v>4022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BAF-4014-B5DD-82E06971782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AF-4014-B5DD-82E06971782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AF-4014-B5DD-82E06971782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AF-4014-B5DD-82E06971782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AF-4014-B5DD-82E06971782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AF-4014-B5DD-82E06971782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AF-4014-B5DD-82E06971782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AF-4014-B5DD-82E06971782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AF-4014-B5DD-82E06971782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AF-4014-B5DD-82E06971782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AF-4014-B5DD-82E06971782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AF-4014-B5DD-82E06971782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AF-4014-B5DD-82E06971782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AF-4014-B5DD-82E069717821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7.1065989847715727E-2</c:v>
                </c:pt>
                <c:pt idx="1">
                  <c:v>9.1883614088821286E-3</c:v>
                </c:pt>
                <c:pt idx="2">
                  <c:v>0.23863636363636354</c:v>
                </c:pt>
                <c:pt idx="3">
                  <c:v>-0.140625</c:v>
                </c:pt>
                <c:pt idx="4">
                  <c:v>0</c:v>
                </c:pt>
                <c:pt idx="5">
                  <c:v>-0.47297297297297303</c:v>
                </c:pt>
                <c:pt idx="12">
                  <c:v>5.0038197097020731E-2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AF-4014-B5DD-82E06971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8-4E24-83DE-96C39161BA12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61741</c:v>
                </c:pt>
                <c:pt idx="1">
                  <c:v>55957</c:v>
                </c:pt>
                <c:pt idx="2">
                  <c:v>58643</c:v>
                </c:pt>
                <c:pt idx="3">
                  <c:v>46133</c:v>
                </c:pt>
                <c:pt idx="4">
                  <c:v>38316</c:v>
                </c:pt>
                <c:pt idx="5">
                  <c:v>40074</c:v>
                </c:pt>
                <c:pt idx="6">
                  <c:v>45242</c:v>
                </c:pt>
                <c:pt idx="7">
                  <c:v>42595</c:v>
                </c:pt>
                <c:pt idx="8">
                  <c:v>43154</c:v>
                </c:pt>
                <c:pt idx="9">
                  <c:v>43124</c:v>
                </c:pt>
                <c:pt idx="10">
                  <c:v>53169</c:v>
                </c:pt>
                <c:pt idx="11">
                  <c:v>55215</c:v>
                </c:pt>
                <c:pt idx="12">
                  <c:v>583363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8-4E24-83DE-96C39161BA12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8-4E24-83DE-96C39161BA12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57077</c:v>
                </c:pt>
                <c:pt idx="1">
                  <c:v>52638</c:v>
                </c:pt>
                <c:pt idx="2">
                  <c:v>56752</c:v>
                </c:pt>
                <c:pt idx="3">
                  <c:v>47123</c:v>
                </c:pt>
                <c:pt idx="4">
                  <c:v>45582</c:v>
                </c:pt>
                <c:pt idx="5">
                  <c:v>42497</c:v>
                </c:pt>
                <c:pt idx="6">
                  <c:v>49837</c:v>
                </c:pt>
                <c:pt idx="7">
                  <c:v>49206</c:v>
                </c:pt>
                <c:pt idx="8">
                  <c:v>47691</c:v>
                </c:pt>
                <c:pt idx="9">
                  <c:v>55510</c:v>
                </c:pt>
                <c:pt idx="10">
                  <c:v>56612</c:v>
                </c:pt>
                <c:pt idx="11">
                  <c:v>54945</c:v>
                </c:pt>
                <c:pt idx="12">
                  <c:v>615470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58-4E24-83DE-96C39161BA12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58-4E24-83DE-96C39161BA1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58-4E24-83DE-96C39161BA12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61315</c:v>
                </c:pt>
                <c:pt idx="1">
                  <c:v>58411</c:v>
                </c:pt>
                <c:pt idx="2">
                  <c:v>59958</c:v>
                </c:pt>
                <c:pt idx="3">
                  <c:v>49320</c:v>
                </c:pt>
                <c:pt idx="4">
                  <c:v>46526</c:v>
                </c:pt>
                <c:pt idx="5">
                  <c:v>40082</c:v>
                </c:pt>
                <c:pt idx="12">
                  <c:v>315612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58-4E24-83DE-96C39161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758-4E24-83DE-96C39161BA1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9068</c:v>
                      </c:pt>
                      <c:pt idx="1">
                        <c:v>15142</c:v>
                      </c:pt>
                      <c:pt idx="2">
                        <c:v>22329</c:v>
                      </c:pt>
                      <c:pt idx="3">
                        <c:v>19557</c:v>
                      </c:pt>
                      <c:pt idx="4">
                        <c:v>24025</c:v>
                      </c:pt>
                      <c:pt idx="5">
                        <c:v>26795</c:v>
                      </c:pt>
                      <c:pt idx="6">
                        <c:v>31224</c:v>
                      </c:pt>
                      <c:pt idx="7">
                        <c:v>36151</c:v>
                      </c:pt>
                      <c:pt idx="8">
                        <c:v>36202</c:v>
                      </c:pt>
                      <c:pt idx="9">
                        <c:v>42785</c:v>
                      </c:pt>
                      <c:pt idx="10">
                        <c:v>49146</c:v>
                      </c:pt>
                      <c:pt idx="11">
                        <c:v>46745</c:v>
                      </c:pt>
                      <c:pt idx="12">
                        <c:v>359169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758-4E24-83DE-96C39161BA1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58-4E24-83DE-96C39161BA1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58-4E24-83DE-96C39161BA1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58-4E24-83DE-96C39161BA1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58-4E24-83DE-96C39161BA1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58-4E24-83DE-96C39161BA1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58-4E24-83DE-96C39161BA1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58-4E24-83DE-96C39161BA1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58-4E24-83DE-96C39161BA1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58-4E24-83DE-96C39161BA1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58-4E24-83DE-96C39161BA1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58-4E24-83DE-96C39161BA1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58-4E24-83DE-96C39161BA1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58-4E24-83DE-96C39161BA12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7.4250573786288632E-2</c:v>
                </c:pt>
                <c:pt idx="1">
                  <c:v>0.10967361981838208</c:v>
                </c:pt>
                <c:pt idx="2">
                  <c:v>5.6491401184099344E-2</c:v>
                </c:pt>
                <c:pt idx="3">
                  <c:v>4.6622668336056661E-2</c:v>
                </c:pt>
                <c:pt idx="4">
                  <c:v>2.0709929358079915E-2</c:v>
                </c:pt>
                <c:pt idx="5">
                  <c:v>-5.6827540767583562E-2</c:v>
                </c:pt>
                <c:pt idx="12">
                  <c:v>4.6219532003619834E-2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58-4E24-83DE-96C39161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2-46FB-AF94-0C86E1FB5880}"/>
              </c:ext>
            </c:extLst>
          </c:dPt>
          <c:val>
            <c:numRef>
              <c:f>'Viajeros entr evol mensu '!$G$75:$G$87</c:f>
              <c:numCache>
                <c:formatCode>#,##0</c:formatCode>
                <c:ptCount val="13"/>
                <c:pt idx="0">
                  <c:v>4791</c:v>
                </c:pt>
                <c:pt idx="1">
                  <c:v>5012</c:v>
                </c:pt>
                <c:pt idx="2">
                  <c:v>5942</c:v>
                </c:pt>
                <c:pt idx="3">
                  <c:v>4760</c:v>
                </c:pt>
                <c:pt idx="4">
                  <c:v>5666</c:v>
                </c:pt>
                <c:pt idx="5">
                  <c:v>7333</c:v>
                </c:pt>
                <c:pt idx="6">
                  <c:v>9878</c:v>
                </c:pt>
                <c:pt idx="7">
                  <c:v>5339</c:v>
                </c:pt>
                <c:pt idx="8">
                  <c:v>8109</c:v>
                </c:pt>
                <c:pt idx="9">
                  <c:v>5022</c:v>
                </c:pt>
                <c:pt idx="10">
                  <c:v>6154</c:v>
                </c:pt>
                <c:pt idx="11">
                  <c:v>7182</c:v>
                </c:pt>
                <c:pt idx="12">
                  <c:v>75188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2-46FB-AF94-0C86E1FB5880}"/>
            </c:ext>
          </c:extLst>
        </c:ser>
        <c:ser>
          <c:idx val="0"/>
          <c:order val="2"/>
          <c:tx>
            <c:strRef>
              <c:f>'Viajeros entr evol mensu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42-46FB-AF94-0C86E1FB5880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'!$I$75:$I$87</c:f>
              <c:numCache>
                <c:formatCode>#,##0</c:formatCode>
                <c:ptCount val="13"/>
                <c:pt idx="0">
                  <c:v>4891</c:v>
                </c:pt>
                <c:pt idx="1">
                  <c:v>6097</c:v>
                </c:pt>
                <c:pt idx="2">
                  <c:v>7976</c:v>
                </c:pt>
                <c:pt idx="3">
                  <c:v>6754</c:v>
                </c:pt>
                <c:pt idx="4">
                  <c:v>9427</c:v>
                </c:pt>
                <c:pt idx="5">
                  <c:v>8899</c:v>
                </c:pt>
                <c:pt idx="6">
                  <c:v>11182</c:v>
                </c:pt>
                <c:pt idx="7">
                  <c:v>6735</c:v>
                </c:pt>
                <c:pt idx="8">
                  <c:v>8271</c:v>
                </c:pt>
                <c:pt idx="9">
                  <c:v>8452</c:v>
                </c:pt>
                <c:pt idx="10">
                  <c:v>7298</c:v>
                </c:pt>
                <c:pt idx="11">
                  <c:v>7480</c:v>
                </c:pt>
                <c:pt idx="12">
                  <c:v>93462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2-46FB-AF94-0C86E1FB5880}"/>
            </c:ext>
          </c:extLst>
        </c:ser>
        <c:ser>
          <c:idx val="1"/>
          <c:order val="3"/>
          <c:tx>
            <c:strRef>
              <c:f>'Viajeros entr evol mensu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2-46FB-AF94-0C86E1FB588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42-46FB-AF94-0C86E1FB5880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'!$K$75:$K$87</c:f>
              <c:numCache>
                <c:formatCode>#,##0</c:formatCode>
                <c:ptCount val="13"/>
                <c:pt idx="0">
                  <c:v>6126</c:v>
                </c:pt>
                <c:pt idx="1">
                  <c:v>6836</c:v>
                </c:pt>
                <c:pt idx="2">
                  <c:v>7344</c:v>
                </c:pt>
                <c:pt idx="3">
                  <c:v>7410</c:v>
                </c:pt>
                <c:pt idx="4">
                  <c:v>7995</c:v>
                </c:pt>
                <c:pt idx="5">
                  <c:v>8179</c:v>
                </c:pt>
                <c:pt idx="12">
                  <c:v>43890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42-46FB-AF94-0C86E1FB5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842-46FB-AF94-0C86E1FB588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2656</c:v>
                      </c:pt>
                      <c:pt idx="1">
                        <c:v>4007</c:v>
                      </c:pt>
                      <c:pt idx="2">
                        <c:v>5247</c:v>
                      </c:pt>
                      <c:pt idx="3">
                        <c:v>6233</c:v>
                      </c:pt>
                      <c:pt idx="4">
                        <c:v>6564</c:v>
                      </c:pt>
                      <c:pt idx="5">
                        <c:v>6807</c:v>
                      </c:pt>
                      <c:pt idx="6">
                        <c:v>7285</c:v>
                      </c:pt>
                      <c:pt idx="7">
                        <c:v>5224</c:v>
                      </c:pt>
                      <c:pt idx="8">
                        <c:v>6683</c:v>
                      </c:pt>
                      <c:pt idx="9">
                        <c:v>6599</c:v>
                      </c:pt>
                      <c:pt idx="10">
                        <c:v>6822</c:v>
                      </c:pt>
                      <c:pt idx="11">
                        <c:v>5738</c:v>
                      </c:pt>
                      <c:pt idx="12">
                        <c:v>69865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842-46FB-AF94-0C86E1FB58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42-46FB-AF94-0C86E1FB588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42-46FB-AF94-0C86E1FB588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42-46FB-AF94-0C86E1FB588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42-46FB-AF94-0C86E1FB588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42-46FB-AF94-0C86E1FB588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42-46FB-AF94-0C86E1FB588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42-46FB-AF94-0C86E1FB588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42-46FB-AF94-0C86E1FB588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42-46FB-AF94-0C86E1FB588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42-46FB-AF94-0C86E1FB588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42-46FB-AF94-0C86E1FB588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42-46FB-AF94-0C86E1FB588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42-46FB-AF94-0C86E1FB5880}"/>
              </c:ext>
            </c:extLst>
          </c:dPt>
          <c:cat>
            <c:strRef>
              <c:f>'Viajeros entr evol mensu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'!$L$75:$L$87</c:f>
              <c:numCache>
                <c:formatCode>0.0%</c:formatCode>
                <c:ptCount val="13"/>
                <c:pt idx="0">
                  <c:v>0.25250460028624011</c:v>
                </c:pt>
                <c:pt idx="1">
                  <c:v>0.12120715105789737</c:v>
                </c:pt>
                <c:pt idx="2">
                  <c:v>-7.9237713139418298E-2</c:v>
                </c:pt>
                <c:pt idx="3">
                  <c:v>9.7127628072253502E-2</c:v>
                </c:pt>
                <c:pt idx="4">
                  <c:v>-0.15190410522965947</c:v>
                </c:pt>
                <c:pt idx="5">
                  <c:v>-8.0907967187324403E-2</c:v>
                </c:pt>
                <c:pt idx="12">
                  <c:v>-3.4965034965035446E-3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842-46FB-AF94-0C86E1FB5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A4-446E-9067-503F9ACCB6EE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61741</c:v>
                </c:pt>
                <c:pt idx="1">
                  <c:v>55957</c:v>
                </c:pt>
                <c:pt idx="2">
                  <c:v>58643</c:v>
                </c:pt>
                <c:pt idx="3">
                  <c:v>46133</c:v>
                </c:pt>
                <c:pt idx="4">
                  <c:v>38316</c:v>
                </c:pt>
                <c:pt idx="5">
                  <c:v>40074</c:v>
                </c:pt>
                <c:pt idx="6">
                  <c:v>45242</c:v>
                </c:pt>
                <c:pt idx="7">
                  <c:v>42595</c:v>
                </c:pt>
                <c:pt idx="8">
                  <c:v>43154</c:v>
                </c:pt>
                <c:pt idx="9">
                  <c:v>43124</c:v>
                </c:pt>
                <c:pt idx="10">
                  <c:v>53169</c:v>
                </c:pt>
                <c:pt idx="11">
                  <c:v>55215</c:v>
                </c:pt>
                <c:pt idx="12">
                  <c:v>583363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4-446E-9067-503F9ACCB6EE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A4-446E-9067-503F9ACCB6EE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57077</c:v>
                </c:pt>
                <c:pt idx="1">
                  <c:v>52638</c:v>
                </c:pt>
                <c:pt idx="2">
                  <c:v>56752</c:v>
                </c:pt>
                <c:pt idx="3">
                  <c:v>47123</c:v>
                </c:pt>
                <c:pt idx="4">
                  <c:v>45582</c:v>
                </c:pt>
                <c:pt idx="5">
                  <c:v>42497</c:v>
                </c:pt>
                <c:pt idx="6">
                  <c:v>49837</c:v>
                </c:pt>
                <c:pt idx="7">
                  <c:v>49206</c:v>
                </c:pt>
                <c:pt idx="8">
                  <c:v>47691</c:v>
                </c:pt>
                <c:pt idx="9">
                  <c:v>55510</c:v>
                </c:pt>
                <c:pt idx="10">
                  <c:v>56612</c:v>
                </c:pt>
                <c:pt idx="11">
                  <c:v>54945</c:v>
                </c:pt>
                <c:pt idx="12">
                  <c:v>615470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A4-446E-9067-503F9ACCB6EE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A4-446E-9067-503F9ACCB6E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A4-446E-9067-503F9ACCB6EE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61315</c:v>
                </c:pt>
                <c:pt idx="1">
                  <c:v>58411</c:v>
                </c:pt>
                <c:pt idx="2">
                  <c:v>59958</c:v>
                </c:pt>
                <c:pt idx="3">
                  <c:v>49320</c:v>
                </c:pt>
                <c:pt idx="4">
                  <c:v>46526</c:v>
                </c:pt>
                <c:pt idx="5">
                  <c:v>40082</c:v>
                </c:pt>
                <c:pt idx="12">
                  <c:v>315612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A4-446E-9067-503F9ACCB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7A4-446E-9067-503F9ACCB6E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40065</c:v>
                      </c:pt>
                      <c:pt idx="1">
                        <c:v>41909</c:v>
                      </c:pt>
                      <c:pt idx="2">
                        <c:v>47103</c:v>
                      </c:pt>
                      <c:pt idx="3">
                        <c:v>43531</c:v>
                      </c:pt>
                      <c:pt idx="4">
                        <c:v>44866</c:v>
                      </c:pt>
                      <c:pt idx="5">
                        <c:v>40470</c:v>
                      </c:pt>
                      <c:pt idx="6">
                        <c:v>43286</c:v>
                      </c:pt>
                      <c:pt idx="7">
                        <c:v>41695</c:v>
                      </c:pt>
                      <c:pt idx="8">
                        <c:v>42224</c:v>
                      </c:pt>
                      <c:pt idx="9">
                        <c:v>48246</c:v>
                      </c:pt>
                      <c:pt idx="10">
                        <c:v>56046</c:v>
                      </c:pt>
                      <c:pt idx="11">
                        <c:v>54058</c:v>
                      </c:pt>
                      <c:pt idx="12">
                        <c:v>543499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7A4-446E-9067-503F9ACCB6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A4-446E-9067-503F9ACCB6E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A4-446E-9067-503F9ACCB6E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A4-446E-9067-503F9ACCB6E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A4-446E-9067-503F9ACCB6E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A4-446E-9067-503F9ACCB6E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A4-446E-9067-503F9ACCB6E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A4-446E-9067-503F9ACCB6E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A4-446E-9067-503F9ACCB6E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A4-446E-9067-503F9ACCB6E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A4-446E-9067-503F9ACCB6E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A4-446E-9067-503F9ACCB6E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A4-446E-9067-503F9ACCB6E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A4-446E-9067-503F9ACCB6EE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7.4250573786288632E-2</c:v>
                </c:pt>
                <c:pt idx="1">
                  <c:v>0.10967361981838208</c:v>
                </c:pt>
                <c:pt idx="2">
                  <c:v>5.6491401184099344E-2</c:v>
                </c:pt>
                <c:pt idx="3">
                  <c:v>4.6622668336056661E-2</c:v>
                </c:pt>
                <c:pt idx="4">
                  <c:v>2.0709929358079915E-2</c:v>
                </c:pt>
                <c:pt idx="5">
                  <c:v>-5.6827540767583562E-2</c:v>
                </c:pt>
                <c:pt idx="12">
                  <c:v>4.6219532003619834E-2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A4-446E-9067-503F9ACCB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66-409E-BD7B-6C0DB8C87C74}"/>
              </c:ext>
            </c:extLst>
          </c:dPt>
          <c:val>
            <c:numRef>
              <c:f>'Pernocta evol mensu TF cat'!$G$53:$G$65</c:f>
              <c:numCache>
                <c:formatCode>#,##0</c:formatCode>
                <c:ptCount val="13"/>
                <c:pt idx="0">
                  <c:v>36646</c:v>
                </c:pt>
                <c:pt idx="1">
                  <c:v>33731</c:v>
                </c:pt>
                <c:pt idx="2">
                  <c:v>33512</c:v>
                </c:pt>
                <c:pt idx="3">
                  <c:v>28433</c:v>
                </c:pt>
                <c:pt idx="4">
                  <c:v>22675</c:v>
                </c:pt>
                <c:pt idx="5">
                  <c:v>24289</c:v>
                </c:pt>
                <c:pt idx="6">
                  <c:v>28719</c:v>
                </c:pt>
                <c:pt idx="7">
                  <c:v>30070</c:v>
                </c:pt>
                <c:pt idx="8">
                  <c:v>29036</c:v>
                </c:pt>
                <c:pt idx="9">
                  <c:v>29987</c:v>
                </c:pt>
                <c:pt idx="10">
                  <c:v>36706</c:v>
                </c:pt>
                <c:pt idx="11">
                  <c:v>37306</c:v>
                </c:pt>
                <c:pt idx="12">
                  <c:v>371110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6-409E-BD7B-6C0DB8C87C74}"/>
            </c:ext>
          </c:extLst>
        </c:ser>
        <c:ser>
          <c:idx val="0"/>
          <c:order val="2"/>
          <c:tx>
            <c:strRef>
              <c:f>'Pernocta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66-409E-BD7B-6C0DB8C87C7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cat'!$I$53:$I$65</c:f>
              <c:numCache>
                <c:formatCode>#,##0</c:formatCode>
                <c:ptCount val="13"/>
                <c:pt idx="0">
                  <c:v>39716</c:v>
                </c:pt>
                <c:pt idx="1">
                  <c:v>36223</c:v>
                </c:pt>
                <c:pt idx="2">
                  <c:v>38616</c:v>
                </c:pt>
                <c:pt idx="3">
                  <c:v>32762</c:v>
                </c:pt>
                <c:pt idx="4">
                  <c:v>31774</c:v>
                </c:pt>
                <c:pt idx="5">
                  <c:v>29665</c:v>
                </c:pt>
                <c:pt idx="6">
                  <c:v>36707</c:v>
                </c:pt>
                <c:pt idx="7">
                  <c:v>37290</c:v>
                </c:pt>
                <c:pt idx="8">
                  <c:v>34069</c:v>
                </c:pt>
                <c:pt idx="9">
                  <c:v>38768</c:v>
                </c:pt>
                <c:pt idx="10">
                  <c:v>38946</c:v>
                </c:pt>
                <c:pt idx="11">
                  <c:v>36917</c:v>
                </c:pt>
                <c:pt idx="12">
                  <c:v>431453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66-409E-BD7B-6C0DB8C87C74}"/>
            </c:ext>
          </c:extLst>
        </c:ser>
        <c:ser>
          <c:idx val="1"/>
          <c:order val="3"/>
          <c:tx>
            <c:strRef>
              <c:f>'Pernocta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66-409E-BD7B-6C0DB8C87C7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66-409E-BD7B-6C0DB8C87C7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cat'!$K$53:$K$65</c:f>
              <c:numCache>
                <c:formatCode>#,##0</c:formatCode>
                <c:ptCount val="13"/>
                <c:pt idx="0">
                  <c:v>40288</c:v>
                </c:pt>
                <c:pt idx="1">
                  <c:v>40040</c:v>
                </c:pt>
                <c:pt idx="2">
                  <c:v>40323</c:v>
                </c:pt>
                <c:pt idx="3">
                  <c:v>32982</c:v>
                </c:pt>
                <c:pt idx="4">
                  <c:v>33700</c:v>
                </c:pt>
                <c:pt idx="5">
                  <c:v>28325</c:v>
                </c:pt>
                <c:pt idx="12">
                  <c:v>215658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66-409E-BD7B-6C0DB8C8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466-409E-BD7B-6C0DB8C87C7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25732</c:v>
                      </c:pt>
                      <c:pt idx="1">
                        <c:v>27332</c:v>
                      </c:pt>
                      <c:pt idx="2">
                        <c:v>30980</c:v>
                      </c:pt>
                      <c:pt idx="3">
                        <c:v>29287</c:v>
                      </c:pt>
                      <c:pt idx="4">
                        <c:v>26797</c:v>
                      </c:pt>
                      <c:pt idx="5">
                        <c:v>24434</c:v>
                      </c:pt>
                      <c:pt idx="6">
                        <c:v>27739</c:v>
                      </c:pt>
                      <c:pt idx="7">
                        <c:v>26708</c:v>
                      </c:pt>
                      <c:pt idx="8">
                        <c:v>24257</c:v>
                      </c:pt>
                      <c:pt idx="9">
                        <c:v>27227</c:v>
                      </c:pt>
                      <c:pt idx="10">
                        <c:v>33332</c:v>
                      </c:pt>
                      <c:pt idx="11">
                        <c:v>31034</c:v>
                      </c:pt>
                      <c:pt idx="12">
                        <c:v>334859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466-409E-BD7B-6C0DB8C87C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66-409E-BD7B-6C0DB8C87C7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66-409E-BD7B-6C0DB8C87C7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66-409E-BD7B-6C0DB8C87C7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66-409E-BD7B-6C0DB8C87C7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66-409E-BD7B-6C0DB8C87C7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66-409E-BD7B-6C0DB8C87C7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66-409E-BD7B-6C0DB8C87C7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66-409E-BD7B-6C0DB8C87C7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66-409E-BD7B-6C0DB8C87C7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66-409E-BD7B-6C0DB8C87C7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66-409E-BD7B-6C0DB8C87C7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66-409E-BD7B-6C0DB8C87C7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66-409E-BD7B-6C0DB8C87C74}"/>
              </c:ext>
            </c:extLst>
          </c:dPt>
          <c:cat>
            <c:strRef>
              <c:f>'Pernocta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cat'!$L$53:$L$65</c:f>
              <c:numCache>
                <c:formatCode>0.0%</c:formatCode>
                <c:ptCount val="13"/>
                <c:pt idx="0">
                  <c:v>1.4402256017725934E-2</c:v>
                </c:pt>
                <c:pt idx="1">
                  <c:v>0.10537503795930769</c:v>
                </c:pt>
                <c:pt idx="2">
                  <c:v>4.4204474829086404E-2</c:v>
                </c:pt>
                <c:pt idx="3">
                  <c:v>6.7150967584397314E-3</c:v>
                </c:pt>
                <c:pt idx="4">
                  <c:v>6.0615597658462805E-2</c:v>
                </c:pt>
                <c:pt idx="5">
                  <c:v>-4.5171077026799233E-2</c:v>
                </c:pt>
                <c:pt idx="12">
                  <c:v>3.3062522753837031E-2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66-409E-BD7B-6C0DB8C8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5B-4386-B58A-2069A0507CEB}"/>
              </c:ext>
            </c:extLst>
          </c:dPt>
          <c:val>
            <c:numRef>
              <c:f>'Pernocta evol mensu TF cat'!$G$75:$G$87</c:f>
              <c:numCache>
                <c:formatCode>#,##0</c:formatCode>
                <c:ptCount val="13"/>
                <c:pt idx="0">
                  <c:v>25095</c:v>
                </c:pt>
                <c:pt idx="1">
                  <c:v>22226</c:v>
                </c:pt>
                <c:pt idx="2">
                  <c:v>25131</c:v>
                </c:pt>
                <c:pt idx="3">
                  <c:v>17700</c:v>
                </c:pt>
                <c:pt idx="4">
                  <c:v>15641</c:v>
                </c:pt>
                <c:pt idx="5">
                  <c:v>15785</c:v>
                </c:pt>
                <c:pt idx="6">
                  <c:v>16523</c:v>
                </c:pt>
                <c:pt idx="7">
                  <c:v>12525</c:v>
                </c:pt>
                <c:pt idx="8">
                  <c:v>14118</c:v>
                </c:pt>
                <c:pt idx="9">
                  <c:v>13137</c:v>
                </c:pt>
                <c:pt idx="10">
                  <c:v>16463</c:v>
                </c:pt>
                <c:pt idx="11">
                  <c:v>17909</c:v>
                </c:pt>
                <c:pt idx="12">
                  <c:v>212253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5B-4386-B58A-2069A0507CEB}"/>
            </c:ext>
          </c:extLst>
        </c:ser>
        <c:ser>
          <c:idx val="0"/>
          <c:order val="2"/>
          <c:tx>
            <c:strRef>
              <c:f>'Pernocta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5B-4386-B58A-2069A0507CEB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cat'!$I$75:$I$87</c:f>
              <c:numCache>
                <c:formatCode>#,##0</c:formatCode>
                <c:ptCount val="13"/>
                <c:pt idx="0">
                  <c:v>17361</c:v>
                </c:pt>
                <c:pt idx="1">
                  <c:v>16415</c:v>
                </c:pt>
                <c:pt idx="2">
                  <c:v>18136</c:v>
                </c:pt>
                <c:pt idx="3">
                  <c:v>14361</c:v>
                </c:pt>
                <c:pt idx="4">
                  <c:v>13808</c:v>
                </c:pt>
                <c:pt idx="5">
                  <c:v>12832</c:v>
                </c:pt>
                <c:pt idx="6">
                  <c:v>13130</c:v>
                </c:pt>
                <c:pt idx="7">
                  <c:v>11916</c:v>
                </c:pt>
                <c:pt idx="8">
                  <c:v>13622</c:v>
                </c:pt>
                <c:pt idx="9">
                  <c:v>16742</c:v>
                </c:pt>
                <c:pt idx="10">
                  <c:v>17666</c:v>
                </c:pt>
                <c:pt idx="11">
                  <c:v>18028</c:v>
                </c:pt>
                <c:pt idx="12">
                  <c:v>184017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5B-4386-B58A-2069A0507CEB}"/>
            </c:ext>
          </c:extLst>
        </c:ser>
        <c:ser>
          <c:idx val="1"/>
          <c:order val="3"/>
          <c:tx>
            <c:strRef>
              <c:f>'Pernocta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5B-4386-B58A-2069A0507CE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5B-4386-B58A-2069A0507CEB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cat'!$K$75:$K$87</c:f>
              <c:numCache>
                <c:formatCode>#,##0</c:formatCode>
                <c:ptCount val="13"/>
                <c:pt idx="0">
                  <c:v>21027</c:v>
                </c:pt>
                <c:pt idx="1">
                  <c:v>18371</c:v>
                </c:pt>
                <c:pt idx="2">
                  <c:v>19635</c:v>
                </c:pt>
                <c:pt idx="3">
                  <c:v>16338</c:v>
                </c:pt>
                <c:pt idx="4">
                  <c:v>12826</c:v>
                </c:pt>
                <c:pt idx="5">
                  <c:v>11757</c:v>
                </c:pt>
                <c:pt idx="12">
                  <c:v>99954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5B-4386-B58A-2069A0507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E5B-4386-B58A-2069A0507CE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14333</c:v>
                      </c:pt>
                      <c:pt idx="1">
                        <c:v>14577</c:v>
                      </c:pt>
                      <c:pt idx="2">
                        <c:v>16123</c:v>
                      </c:pt>
                      <c:pt idx="3">
                        <c:v>14244</c:v>
                      </c:pt>
                      <c:pt idx="4">
                        <c:v>18069</c:v>
                      </c:pt>
                      <c:pt idx="5">
                        <c:v>16036</c:v>
                      </c:pt>
                      <c:pt idx="6">
                        <c:v>15547</c:v>
                      </c:pt>
                      <c:pt idx="7">
                        <c:v>14987</c:v>
                      </c:pt>
                      <c:pt idx="8">
                        <c:v>17967</c:v>
                      </c:pt>
                      <c:pt idx="9">
                        <c:v>21019</c:v>
                      </c:pt>
                      <c:pt idx="10">
                        <c:v>22714</c:v>
                      </c:pt>
                      <c:pt idx="11">
                        <c:v>23024</c:v>
                      </c:pt>
                      <c:pt idx="12">
                        <c:v>208640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E5B-4386-B58A-2069A0507C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5B-4386-B58A-2069A0507CE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5B-4386-B58A-2069A0507CE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5B-4386-B58A-2069A0507CE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5B-4386-B58A-2069A0507CE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5B-4386-B58A-2069A0507CE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5B-4386-B58A-2069A0507CE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5B-4386-B58A-2069A0507CE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5B-4386-B58A-2069A0507CE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5B-4386-B58A-2069A0507CE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5B-4386-B58A-2069A0507CE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5B-4386-B58A-2069A0507CE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5B-4386-B58A-2069A0507CE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5B-4386-B58A-2069A0507CEB}"/>
              </c:ext>
            </c:extLst>
          </c:dPt>
          <c:cat>
            <c:strRef>
              <c:f>'Pernocta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cat'!$L$75:$L$87</c:f>
              <c:numCache>
                <c:formatCode>0.0%</c:formatCode>
                <c:ptCount val="13"/>
                <c:pt idx="0">
                  <c:v>0.21116295144288921</c:v>
                </c:pt>
                <c:pt idx="1">
                  <c:v>0.11915930551325005</c:v>
                </c:pt>
                <c:pt idx="2">
                  <c:v>8.2653286281429095E-2</c:v>
                </c:pt>
                <c:pt idx="3">
                  <c:v>0.13766450804261532</c:v>
                </c:pt>
                <c:pt idx="4">
                  <c:v>-7.1118192352259579E-2</c:v>
                </c:pt>
                <c:pt idx="5">
                  <c:v>-8.3774937655860304E-2</c:v>
                </c:pt>
                <c:pt idx="12">
                  <c:v>7.5780568919311619E-2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5B-4386-B58A-2069A0507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85-4B01-B11E-57D7005FC608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2.6381660470879802</c:v>
                </c:pt>
                <c:pt idx="1">
                  <c:v>2.4732375690607733</c:v>
                </c:pt>
                <c:pt idx="2">
                  <c:v>2.5529145444255801</c:v>
                </c:pt>
                <c:pt idx="3">
                  <c:v>2.4243523043775292</c:v>
                </c:pt>
                <c:pt idx="4">
                  <c:v>2.197144331670394</c:v>
                </c:pt>
                <c:pt idx="5">
                  <c:v>2.0572924688125673</c:v>
                </c:pt>
                <c:pt idx="6">
                  <c:v>2.0914386094674557</c:v>
                </c:pt>
                <c:pt idx="7">
                  <c:v>2.8021182816919938</c:v>
                </c:pt>
                <c:pt idx="8">
                  <c:v>2.2043213975583593</c:v>
                </c:pt>
                <c:pt idx="9">
                  <c:v>2.2301287686818019</c:v>
                </c:pt>
                <c:pt idx="10">
                  <c:v>2.1195535180386686</c:v>
                </c:pt>
                <c:pt idx="11">
                  <c:v>2.241869341020748</c:v>
                </c:pt>
                <c:pt idx="12">
                  <c:v>2.3296593146357729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85-4B01-B11E-57D7005FC608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85-4B01-B11E-57D7005FC60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2.3200146329566702</c:v>
                </c:pt>
                <c:pt idx="1">
                  <c:v>2.1117708416914067</c:v>
                </c:pt>
                <c:pt idx="2">
                  <c:v>2.1110739128817468</c:v>
                </c:pt>
                <c:pt idx="3">
                  <c:v>2.2593373927218678</c:v>
                </c:pt>
                <c:pt idx="4">
                  <c:v>2.0151193633952253</c:v>
                </c:pt>
                <c:pt idx="5">
                  <c:v>2.0359794950414409</c:v>
                </c:pt>
                <c:pt idx="6">
                  <c:v>2.0875884890880911</c:v>
                </c:pt>
                <c:pt idx="7">
                  <c:v>2.8997583829335847</c:v>
                </c:pt>
                <c:pt idx="8">
                  <c:v>2.1866574965612107</c:v>
                </c:pt>
                <c:pt idx="9">
                  <c:v>2.2685847398749437</c:v>
                </c:pt>
                <c:pt idx="10">
                  <c:v>1.9873622130169206</c:v>
                </c:pt>
                <c:pt idx="11">
                  <c:v>2.0944992947813823</c:v>
                </c:pt>
                <c:pt idx="12">
                  <c:v>2.1778762283219097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85-4B01-B11E-57D7005FC608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85-4B01-B11E-57D7005FC60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85-4B01-B11E-57D7005FC60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2.1576113730734043</c:v>
                </c:pt>
                <c:pt idx="1">
                  <c:v>2.0968158811070827</c:v>
                </c:pt>
                <c:pt idx="2">
                  <c:v>2.1481083404987102</c:v>
                </c:pt>
                <c:pt idx="3">
                  <c:v>2.1392322706571241</c:v>
                </c:pt>
                <c:pt idx="4">
                  <c:v>2.2807980783371735</c:v>
                </c:pt>
                <c:pt idx="5">
                  <c:v>2.2807980783371735</c:v>
                </c:pt>
                <c:pt idx="12">
                  <c:v>2.1512643991547953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85-4B01-B11E-57D7005FC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985-4B01-B11E-57D7005FC60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2.8322493991234272</c:v>
                      </c:pt>
                      <c:pt idx="1">
                        <c:v>2.4567090685268771</c:v>
                      </c:pt>
                      <c:pt idx="2">
                        <c:v>2.3488082178119076</c:v>
                      </c:pt>
                      <c:pt idx="3">
                        <c:v>2.5104382929642446</c:v>
                      </c:pt>
                      <c:pt idx="4">
                        <c:v>2.4632700120786208</c:v>
                      </c:pt>
                      <c:pt idx="5">
                        <c:v>2.2983870967741935</c:v>
                      </c:pt>
                      <c:pt idx="6">
                        <c:v>2.3937399767737655</c:v>
                      </c:pt>
                      <c:pt idx="7">
                        <c:v>2.6865335051546393</c:v>
                      </c:pt>
                      <c:pt idx="8">
                        <c:v>2.1155368505436143</c:v>
                      </c:pt>
                      <c:pt idx="9">
                        <c:v>2.1997993799015139</c:v>
                      </c:pt>
                      <c:pt idx="10">
                        <c:v>2.2195556611619343</c:v>
                      </c:pt>
                      <c:pt idx="11">
                        <c:v>2.2557062382641351</c:v>
                      </c:pt>
                      <c:pt idx="12">
                        <c:v>2.3720011696365835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985-4B01-B11E-57D7005FC6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85-4B01-B11E-57D7005FC60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85-4B01-B11E-57D7005FC60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85-4B01-B11E-57D7005FC60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85-4B01-B11E-57D7005FC60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85-4B01-B11E-57D7005FC60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85-4B01-B11E-57D7005FC60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85-4B01-B11E-57D7005FC60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85-4B01-B11E-57D7005FC60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85-4B01-B11E-57D7005FC60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85-4B01-B11E-57D7005FC60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85-4B01-B11E-57D7005FC60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85-4B01-B11E-57D7005FC60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85-4B01-B11E-57D7005FC608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-0.16240325988326587</c:v>
                </c:pt>
                <c:pt idx="1">
                  <c:v>-1.4954960584323995E-2</c:v>
                </c:pt>
                <c:pt idx="2">
                  <c:v>3.7034427616963406E-2</c:v>
                </c:pt>
                <c:pt idx="3">
                  <c:v>-0.12010512206474377</c:v>
                </c:pt>
                <c:pt idx="4">
                  <c:v>0.26567871494194817</c:v>
                </c:pt>
                <c:pt idx="5">
                  <c:v>0.24481858329573258</c:v>
                </c:pt>
                <c:pt idx="12">
                  <c:v>8.1352653748418824E-3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85-4B01-B11E-57D7005FC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62-4226-8322-DB7B706648D3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2.1251545663310369</c:v>
                </c:pt>
                <c:pt idx="1">
                  <c:v>2.0574074074074074</c:v>
                </c:pt>
                <c:pt idx="2">
                  <c:v>2.0040615480746702</c:v>
                </c:pt>
                <c:pt idx="3">
                  <c:v>1.924949290060852</c:v>
                </c:pt>
                <c:pt idx="4">
                  <c:v>1.9562742152289081</c:v>
                </c:pt>
                <c:pt idx="5">
                  <c:v>1.8968067226890757</c:v>
                </c:pt>
                <c:pt idx="6">
                  <c:v>1.8462907283549119</c:v>
                </c:pt>
                <c:pt idx="7">
                  <c:v>2.3323659034719983</c:v>
                </c:pt>
                <c:pt idx="8">
                  <c:v>1.8926924689115552</c:v>
                </c:pt>
                <c:pt idx="9">
                  <c:v>1.9117393011385944</c:v>
                </c:pt>
                <c:pt idx="10">
                  <c:v>1.9577701566807881</c:v>
                </c:pt>
                <c:pt idx="11">
                  <c:v>1.910672057365169</c:v>
                </c:pt>
                <c:pt idx="12">
                  <c:v>1.9698887093879016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2-4226-8322-DB7B706648D3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62-4226-8322-DB7B706648D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1.9402484055052032</c:v>
                </c:pt>
                <c:pt idx="1">
                  <c:v>1.7700534759358288</c:v>
                </c:pt>
                <c:pt idx="2">
                  <c:v>1.9781357882623705</c:v>
                </c:pt>
                <c:pt idx="3">
                  <c:v>2.0816009928637915</c:v>
                </c:pt>
                <c:pt idx="4">
                  <c:v>1.7977128187175448</c:v>
                </c:pt>
                <c:pt idx="5">
                  <c:v>1.8684021113243763</c:v>
                </c:pt>
                <c:pt idx="6">
                  <c:v>1.8151767267854151</c:v>
                </c:pt>
                <c:pt idx="7">
                  <c:v>2.5127309495358028</c:v>
                </c:pt>
                <c:pt idx="8">
                  <c:v>1.9160999173711308</c:v>
                </c:pt>
                <c:pt idx="9">
                  <c:v>2.0762889061473206</c:v>
                </c:pt>
                <c:pt idx="10">
                  <c:v>1.7456904657431205</c:v>
                </c:pt>
                <c:pt idx="11">
                  <c:v>1.8034905310063127</c:v>
                </c:pt>
                <c:pt idx="12">
                  <c:v>1.9258028172171993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62-4226-8322-DB7B706648D3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62-4226-8322-DB7B706648D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62-4226-8322-DB7B706648D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1.7940283400809716</c:v>
                </c:pt>
                <c:pt idx="1">
                  <c:v>1.8692814854682454</c:v>
                </c:pt>
                <c:pt idx="2">
                  <c:v>1.8782952548330405</c:v>
                </c:pt>
                <c:pt idx="3">
                  <c:v>1.9166132135984606</c:v>
                </c:pt>
                <c:pt idx="4">
                  <c:v>2.0087370411423353</c:v>
                </c:pt>
                <c:pt idx="5">
                  <c:v>1.9089116719242902</c:v>
                </c:pt>
                <c:pt idx="12">
                  <c:v>1.8974016948392594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62-4226-8322-DB7B70664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A62-4226-8322-DB7B706648D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2.2843450479233227</c:v>
                      </c:pt>
                      <c:pt idx="1">
                        <c:v>2.0040022234574764</c:v>
                      </c:pt>
                      <c:pt idx="2">
                        <c:v>1.9201727861771059</c:v>
                      </c:pt>
                      <c:pt idx="3">
                        <c:v>2.0611977950107447</c:v>
                      </c:pt>
                      <c:pt idx="4">
                        <c:v>2.0660325446112728</c:v>
                      </c:pt>
                      <c:pt idx="5">
                        <c:v>1.9585784511241842</c:v>
                      </c:pt>
                      <c:pt idx="6">
                        <c:v>2.0426347305389223</c:v>
                      </c:pt>
                      <c:pt idx="7">
                        <c:v>2.3593785183517224</c:v>
                      </c:pt>
                      <c:pt idx="8">
                        <c:v>1.9090131425460766</c:v>
                      </c:pt>
                      <c:pt idx="9">
                        <c:v>1.9914913013750666</c:v>
                      </c:pt>
                      <c:pt idx="10">
                        <c:v>1.8761151809675782</c:v>
                      </c:pt>
                      <c:pt idx="11">
                        <c:v>1.9508135403029736</c:v>
                      </c:pt>
                      <c:pt idx="12">
                        <c:v>2.016102486544193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A62-4226-8322-DB7B706648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62-4226-8322-DB7B706648D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62-4226-8322-DB7B706648D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62-4226-8322-DB7B706648D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62-4226-8322-DB7B706648D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62-4226-8322-DB7B706648D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62-4226-8322-DB7B706648D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62-4226-8322-DB7B706648D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62-4226-8322-DB7B706648D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62-4226-8322-DB7B706648D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62-4226-8322-DB7B706648D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62-4226-8322-DB7B706648D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62-4226-8322-DB7B706648D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62-4226-8322-DB7B706648D3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-0.1462200654242316</c:v>
                </c:pt>
                <c:pt idx="1">
                  <c:v>9.9228009532416506E-2</c:v>
                </c:pt>
                <c:pt idx="2">
                  <c:v>-9.984053342932997E-2</c:v>
                </c:pt>
                <c:pt idx="3">
                  <c:v>-0.16498777926533092</c:v>
                </c:pt>
                <c:pt idx="4">
                  <c:v>0.21102422242479046</c:v>
                </c:pt>
                <c:pt idx="5">
                  <c:v>4.0509560599913952E-2</c:v>
                </c:pt>
                <c:pt idx="12">
                  <c:v>-2.7521951578908244E-3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62-4226-8322-DB7B70664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57-46B4-8D03-DAD6B10C6F97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2.294748124330118</c:v>
                </c:pt>
                <c:pt idx="1">
                  <c:v>2.2830518345952244</c:v>
                </c:pt>
                <c:pt idx="2">
                  <c:v>2.1673225477335665</c:v>
                </c:pt>
                <c:pt idx="3">
                  <c:v>1.9390554298642535</c:v>
                </c:pt>
                <c:pt idx="4">
                  <c:v>2.1439621830683282</c:v>
                </c:pt>
                <c:pt idx="5">
                  <c:v>2.0647043224608859</c:v>
                </c:pt>
                <c:pt idx="6">
                  <c:v>2.0339616762735631</c:v>
                </c:pt>
                <c:pt idx="7">
                  <c:v>2.4482845610494448</c:v>
                </c:pt>
                <c:pt idx="8">
                  <c:v>2.1919419822723611</c:v>
                </c:pt>
                <c:pt idx="9">
                  <c:v>2.0768831842344095</c:v>
                </c:pt>
                <c:pt idx="10">
                  <c:v>2.198003900424458</c:v>
                </c:pt>
                <c:pt idx="11">
                  <c:v>2.2313143242787246</c:v>
                </c:pt>
                <c:pt idx="12">
                  <c:v>2.1603341584158415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7-46B4-8D03-DAD6B10C6F97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57-46B4-8D03-DAD6B10C6F9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2.1155871886120998</c:v>
                </c:pt>
                <c:pt idx="1">
                  <c:v>1.9233066377087009</c:v>
                </c:pt>
                <c:pt idx="2">
                  <c:v>2.2431515783981215</c:v>
                </c:pt>
                <c:pt idx="3">
                  <c:v>2.4042033235581624</c:v>
                </c:pt>
                <c:pt idx="4">
                  <c:v>2.0404564315352696</c:v>
                </c:pt>
                <c:pt idx="5">
                  <c:v>2.0485012221793388</c:v>
                </c:pt>
                <c:pt idx="6">
                  <c:v>2.0932064813438385</c:v>
                </c:pt>
                <c:pt idx="7">
                  <c:v>3.1525096525096523</c:v>
                </c:pt>
                <c:pt idx="8">
                  <c:v>2.2268828732243366</c:v>
                </c:pt>
                <c:pt idx="9">
                  <c:v>2.5478460238928444</c:v>
                </c:pt>
                <c:pt idx="10">
                  <c:v>1.9006354708261122</c:v>
                </c:pt>
                <c:pt idx="11">
                  <c:v>1.9319966583124477</c:v>
                </c:pt>
                <c:pt idx="12">
                  <c:v>2.1842455351361534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57-46B4-8D03-DAD6B10C6F97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57-46B4-8D03-DAD6B10C6F9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57-46B4-8D03-DAD6B10C6F9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1.8389566571502725</c:v>
                </c:pt>
                <c:pt idx="1">
                  <c:v>1.9663677130044843</c:v>
                </c:pt>
                <c:pt idx="2">
                  <c:v>2.0642757335817419</c:v>
                </c:pt>
                <c:pt idx="3">
                  <c:v>2.0723455671348741</c:v>
                </c:pt>
                <c:pt idx="4">
                  <c:v>2.2909289022064834</c:v>
                </c:pt>
                <c:pt idx="5">
                  <c:v>2.1949694472076167</c:v>
                </c:pt>
                <c:pt idx="12">
                  <c:v>2.0668108203521469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57-46B4-8D03-DAD6B10C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257-46B4-8D03-DAD6B10C6F9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2.4309420474853205</c:v>
                      </c:pt>
                      <c:pt idx="1">
                        <c:v>2.1549719326383321</c:v>
                      </c:pt>
                      <c:pt idx="2">
                        <c:v>1.9960493046776233</c:v>
                      </c:pt>
                      <c:pt idx="3">
                        <c:v>2.2903803131991052</c:v>
                      </c:pt>
                      <c:pt idx="4">
                        <c:v>2.3475718694169236</c:v>
                      </c:pt>
                      <c:pt idx="5">
                        <c:v>2.1499464476972512</c:v>
                      </c:pt>
                      <c:pt idx="6">
                        <c:v>2.3532442748091604</c:v>
                      </c:pt>
                      <c:pt idx="7">
                        <c:v>2.5090213231273921</c:v>
                      </c:pt>
                      <c:pt idx="8">
                        <c:v>2.1130181347150261</c:v>
                      </c:pt>
                      <c:pt idx="9">
                        <c:v>2.1841864716636197</c:v>
                      </c:pt>
                      <c:pt idx="10">
                        <c:v>2.0410624551328067</c:v>
                      </c:pt>
                      <c:pt idx="11">
                        <c:v>2.1458837772397095</c:v>
                      </c:pt>
                      <c:pt idx="12">
                        <c:v>2.2052106242598546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257-46B4-8D03-DAD6B10C6F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57-46B4-8D03-DAD6B10C6F9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57-46B4-8D03-DAD6B10C6F9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57-46B4-8D03-DAD6B10C6F9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57-46B4-8D03-DAD6B10C6F9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57-46B4-8D03-DAD6B10C6F9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57-46B4-8D03-DAD6B10C6F9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57-46B4-8D03-DAD6B10C6F9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57-46B4-8D03-DAD6B10C6F9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57-46B4-8D03-DAD6B10C6F9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57-46B4-8D03-DAD6B10C6F9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57-46B4-8D03-DAD6B10C6F9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57-46B4-8D03-DAD6B10C6F9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57-46B4-8D03-DAD6B10C6F97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-0.27663053146182737</c:v>
                </c:pt>
                <c:pt idx="1">
                  <c:v>4.3061075295783402E-2</c:v>
                </c:pt>
                <c:pt idx="2">
                  <c:v>-0.17887584481637964</c:v>
                </c:pt>
                <c:pt idx="3">
                  <c:v>-0.3318577564232883</c:v>
                </c:pt>
                <c:pt idx="4">
                  <c:v>0.25047247067121381</c:v>
                </c:pt>
                <c:pt idx="5">
                  <c:v>0.14646822502827783</c:v>
                </c:pt>
                <c:pt idx="12">
                  <c:v>-5.4088426459968364E-2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57-46B4-8D03-DAD6B10C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7-47E5-BC8F-06CA3972A69C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1.8939678563974118</c:v>
                </c:pt>
                <c:pt idx="1">
                  <c:v>1.7482043096568236</c:v>
                </c:pt>
                <c:pt idx="2">
                  <c:v>1.8155503197576575</c:v>
                </c:pt>
                <c:pt idx="3">
                  <c:v>1.9039915966386554</c:v>
                </c:pt>
                <c:pt idx="4">
                  <c:v>1.7250264737027885</c:v>
                </c:pt>
                <c:pt idx="5">
                  <c:v>1.7241238238101733</c:v>
                </c:pt>
                <c:pt idx="6">
                  <c:v>1.72433691030573</c:v>
                </c:pt>
                <c:pt idx="7">
                  <c:v>2.2463008053942688</c:v>
                </c:pt>
                <c:pt idx="8">
                  <c:v>1.6637069922308545</c:v>
                </c:pt>
                <c:pt idx="9">
                  <c:v>1.6581043409000398</c:v>
                </c:pt>
                <c:pt idx="10">
                  <c:v>1.6174845628859278</c:v>
                </c:pt>
                <c:pt idx="11">
                  <c:v>1.6460595934280144</c:v>
                </c:pt>
                <c:pt idx="12">
                  <c:v>1.7652284939086025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7-47E5-BC8F-06CA3972A69C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67-47E5-BC8F-06CA3972A69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1.6884072786751176</c:v>
                </c:pt>
                <c:pt idx="1">
                  <c:v>1.5848778087584057</c:v>
                </c:pt>
                <c:pt idx="2">
                  <c:v>1.723420260782347</c:v>
                </c:pt>
                <c:pt idx="3">
                  <c:v>1.7884216760438258</c:v>
                </c:pt>
                <c:pt idx="4">
                  <c:v>1.5991301580566457</c:v>
                </c:pt>
                <c:pt idx="5">
                  <c:v>1.7110911338352623</c:v>
                </c:pt>
                <c:pt idx="6">
                  <c:v>1.6479162940439993</c:v>
                </c:pt>
                <c:pt idx="7">
                  <c:v>2.1190794357832221</c:v>
                </c:pt>
                <c:pt idx="8">
                  <c:v>1.6357151493168904</c:v>
                </c:pt>
                <c:pt idx="9">
                  <c:v>1.6139375295787979</c:v>
                </c:pt>
                <c:pt idx="10">
                  <c:v>1.5619347766511373</c:v>
                </c:pt>
                <c:pt idx="11">
                  <c:v>1.700668449197861</c:v>
                </c:pt>
                <c:pt idx="12">
                  <c:v>1.6909225139628941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67-47E5-BC8F-06CA3972A69C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67-47E5-BC8F-06CA3972A69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67-47E5-BC8F-06CA3972A69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1.7375122428991185</c:v>
                </c:pt>
                <c:pt idx="1">
                  <c:v>1.7552662375658279</c:v>
                </c:pt>
                <c:pt idx="2">
                  <c:v>1.6608115468409586</c:v>
                </c:pt>
                <c:pt idx="3">
                  <c:v>1.7774628879892038</c:v>
                </c:pt>
                <c:pt idx="4">
                  <c:v>1.7495934959349593</c:v>
                </c:pt>
                <c:pt idx="5">
                  <c:v>1.6627949627093777</c:v>
                </c:pt>
                <c:pt idx="12">
                  <c:v>1.7224652540442014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67-47E5-BC8F-06CA3972A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C67-47E5-BC8F-06CA3972A69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2.0681475903614457</c:v>
                      </c:pt>
                      <c:pt idx="1">
                        <c:v>1.8160718742201147</c:v>
                      </c:pt>
                      <c:pt idx="2">
                        <c:v>1.8286639984753192</c:v>
                      </c:pt>
                      <c:pt idx="3">
                        <c:v>1.8968394031766405</c:v>
                      </c:pt>
                      <c:pt idx="4">
                        <c:v>1.801950030469226</c:v>
                      </c:pt>
                      <c:pt idx="5">
                        <c:v>1.8010871162039077</c:v>
                      </c:pt>
                      <c:pt idx="6">
                        <c:v>1.8192175703500344</c:v>
                      </c:pt>
                      <c:pt idx="7">
                        <c:v>2.2545941807044412</c:v>
                      </c:pt>
                      <c:pt idx="8">
                        <c:v>1.7204848122100853</c:v>
                      </c:pt>
                      <c:pt idx="9">
                        <c:v>1.7998181542657978</c:v>
                      </c:pt>
                      <c:pt idx="10">
                        <c:v>1.7077103488712988</c:v>
                      </c:pt>
                      <c:pt idx="11">
                        <c:v>1.7823283373997909</c:v>
                      </c:pt>
                      <c:pt idx="12">
                        <c:v>1.8401059185572175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C67-47E5-BC8F-06CA3972A6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67-47E5-BC8F-06CA3972A69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67-47E5-BC8F-06CA3972A69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67-47E5-BC8F-06CA3972A69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67-47E5-BC8F-06CA3972A69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67-47E5-BC8F-06CA3972A69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67-47E5-BC8F-06CA3972A69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67-47E5-BC8F-06CA3972A69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67-47E5-BC8F-06CA3972A69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67-47E5-BC8F-06CA3972A69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67-47E5-BC8F-06CA3972A69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67-47E5-BC8F-06CA3972A69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67-47E5-BC8F-06CA3972A69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67-47E5-BC8F-06CA3972A69C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4.9104964224000902E-2</c:v>
                </c:pt>
                <c:pt idx="1">
                  <c:v>0.17038842880742222</c:v>
                </c:pt>
                <c:pt idx="2">
                  <c:v>-6.260871394138845E-2</c:v>
                </c:pt>
                <c:pt idx="3">
                  <c:v>-1.0958788054622026E-2</c:v>
                </c:pt>
                <c:pt idx="4">
                  <c:v>0.15046333787831356</c:v>
                </c:pt>
                <c:pt idx="5">
                  <c:v>-4.829617112588469E-2</c:v>
                </c:pt>
                <c:pt idx="12">
                  <c:v>4.1237390998156487E-2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67-47E5-BC8F-06CA3972A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E1-4A64-A1CE-F33C9AD402D3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3.1189471070275641</c:v>
                </c:pt>
                <c:pt idx="1">
                  <c:v>2.9329920893438808</c:v>
                </c:pt>
                <c:pt idx="2">
                  <c:v>3.2440007867820615</c:v>
                </c:pt>
                <c:pt idx="3">
                  <c:v>3.2453800194525497</c:v>
                </c:pt>
                <c:pt idx="4">
                  <c:v>2.832846410684474</c:v>
                </c:pt>
                <c:pt idx="5">
                  <c:v>2.5758036490008687</c:v>
                </c:pt>
                <c:pt idx="6">
                  <c:v>2.8402999062792875</c:v>
                </c:pt>
                <c:pt idx="7">
                  <c:v>3.5430654459138693</c:v>
                </c:pt>
                <c:pt idx="8">
                  <c:v>3.0518715561466845</c:v>
                </c:pt>
                <c:pt idx="9">
                  <c:v>2.8442896092093304</c:v>
                </c:pt>
                <c:pt idx="10">
                  <c:v>2.355100841981594</c:v>
                </c:pt>
                <c:pt idx="11">
                  <c:v>2.6187499999999999</c:v>
                </c:pt>
                <c:pt idx="12">
                  <c:v>2.9240301210561435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1-4A64-A1CE-F33C9AD402D3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E1-4A64-A1CE-F33C9AD402D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2.6767302538231119</c:v>
                </c:pt>
                <c:pt idx="1">
                  <c:v>2.5131739661490142</c:v>
                </c:pt>
                <c:pt idx="2">
                  <c:v>2.2960590694778045</c:v>
                </c:pt>
                <c:pt idx="3">
                  <c:v>2.5470182046453234</c:v>
                </c:pt>
                <c:pt idx="4">
                  <c:v>2.6949461777047983</c:v>
                </c:pt>
                <c:pt idx="5">
                  <c:v>2.7010235658176627</c:v>
                </c:pt>
                <c:pt idx="6">
                  <c:v>2.9056002682763244</c:v>
                </c:pt>
                <c:pt idx="7">
                  <c:v>3.5911330049261085</c:v>
                </c:pt>
                <c:pt idx="8">
                  <c:v>2.8871153529702154</c:v>
                </c:pt>
                <c:pt idx="9">
                  <c:v>2.6849935316946958</c:v>
                </c:pt>
                <c:pt idx="10">
                  <c:v>2.2949812495013164</c:v>
                </c:pt>
                <c:pt idx="11">
                  <c:v>2.4013941102756893</c:v>
                </c:pt>
                <c:pt idx="12">
                  <c:v>2.6094646730263538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E1-4A64-A1CE-F33C9AD402D3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E1-4A64-A1CE-F33C9AD402D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E1-4A64-A1CE-F33C9AD402D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2.5023995612230907</c:v>
                </c:pt>
                <c:pt idx="1">
                  <c:v>2.3571153698145153</c:v>
                </c:pt>
                <c:pt idx="2">
                  <c:v>2.5069282136894824</c:v>
                </c:pt>
                <c:pt idx="3">
                  <c:v>2.4853723404255321</c:v>
                </c:pt>
                <c:pt idx="4">
                  <c:v>3.1050967996839196</c:v>
                </c:pt>
                <c:pt idx="5">
                  <c:v>2.864261614326499</c:v>
                </c:pt>
                <c:pt idx="12">
                  <c:v>2.5451493965007477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E1-4A64-A1CE-F33C9AD40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BE1-4A64-A1CE-F33C9AD402D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2.0474873213462423</c:v>
                      </c:pt>
                      <c:pt idx="1">
                        <c:v>1.9387617765814267</c:v>
                      </c:pt>
                      <c:pt idx="2">
                        <c:v>2.4245351364404732</c:v>
                      </c:pt>
                      <c:pt idx="3">
                        <c:v>2.3802021403091556</c:v>
                      </c:pt>
                      <c:pt idx="4">
                        <c:v>2.2334019557385485</c:v>
                      </c:pt>
                      <c:pt idx="5">
                        <c:v>2.3079900470002763</c:v>
                      </c:pt>
                      <c:pt idx="6">
                        <c:v>2.3885906040268456</c:v>
                      </c:pt>
                      <c:pt idx="7">
                        <c:v>2.9732067510548523</c:v>
                      </c:pt>
                      <c:pt idx="8">
                        <c:v>2.5249999999999999</c:v>
                      </c:pt>
                      <c:pt idx="9">
                        <c:v>2.6516457126712814</c:v>
                      </c:pt>
                      <c:pt idx="10">
                        <c:v>2.6218398130444021</c:v>
                      </c:pt>
                      <c:pt idx="11">
                        <c:v>3.0066280033140016</c:v>
                      </c:pt>
                      <c:pt idx="12">
                        <c:v>2.5550325790187771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BE1-4A64-A1CE-F33C9AD402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E1-4A64-A1CE-F33C9AD402D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E1-4A64-A1CE-F33C9AD402D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E1-4A64-A1CE-F33C9AD402D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E1-4A64-A1CE-F33C9AD402D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E1-4A64-A1CE-F33C9AD402D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E1-4A64-A1CE-F33C9AD402D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E1-4A64-A1CE-F33C9AD402D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E1-4A64-A1CE-F33C9AD402D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E1-4A64-A1CE-F33C9AD402D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E1-4A64-A1CE-F33C9AD402D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E1-4A64-A1CE-F33C9AD402D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E1-4A64-A1CE-F33C9AD402D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E1-4A64-A1CE-F33C9AD402D3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-0.17433069260002121</c:v>
                </c:pt>
                <c:pt idx="1">
                  <c:v>-0.15605859633449892</c:v>
                </c:pt>
                <c:pt idx="2">
                  <c:v>0.21086914421167791</c:v>
                </c:pt>
                <c:pt idx="3">
                  <c:v>-6.1645864219791235E-2</c:v>
                </c:pt>
                <c:pt idx="4">
                  <c:v>0.41015062197912133</c:v>
                </c:pt>
                <c:pt idx="5">
                  <c:v>0.16323804850883628</c:v>
                </c:pt>
                <c:pt idx="12">
                  <c:v>1.233764389030334E-4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E1-4A64-A1CE-F33C9AD40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4B-4CCA-A835-12A8F3C85E3D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3.6348208673790068</c:v>
                </c:pt>
                <c:pt idx="1">
                  <c:v>3.0872056015276894</c:v>
                </c:pt>
                <c:pt idx="2">
                  <c:v>4.0447897623400362</c:v>
                </c:pt>
                <c:pt idx="3">
                  <c:v>5.2445652173913047</c:v>
                </c:pt>
                <c:pt idx="4">
                  <c:v>3.4363636363636365</c:v>
                </c:pt>
                <c:pt idx="5">
                  <c:v>2.1683748169838948</c:v>
                </c:pt>
                <c:pt idx="6">
                  <c:v>3.1173553719008265</c:v>
                </c:pt>
                <c:pt idx="7">
                  <c:v>3.9154135338345863</c:v>
                </c:pt>
                <c:pt idx="8">
                  <c:v>3.7929373996789728</c:v>
                </c:pt>
                <c:pt idx="9">
                  <c:v>2.9451612903225808</c:v>
                </c:pt>
                <c:pt idx="10">
                  <c:v>2.8123827392120075</c:v>
                </c:pt>
                <c:pt idx="11">
                  <c:v>3.14419795221843</c:v>
                </c:pt>
                <c:pt idx="12">
                  <c:v>3.4241430979584191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4B-4CCA-A835-12A8F3C85E3D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4B-4CCA-A835-12A8F3C85E3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3.0897357098955132</c:v>
                </c:pt>
                <c:pt idx="1">
                  <c:v>3.2123893805309733</c:v>
                </c:pt>
                <c:pt idx="2">
                  <c:v>2.5038022813688214</c:v>
                </c:pt>
                <c:pt idx="3">
                  <c:v>3.081967213114754</c:v>
                </c:pt>
                <c:pt idx="4">
                  <c:v>2.8464646464646464</c:v>
                </c:pt>
                <c:pt idx="5">
                  <c:v>2.9555555555555557</c:v>
                </c:pt>
                <c:pt idx="6">
                  <c:v>3.04</c:v>
                </c:pt>
                <c:pt idx="7">
                  <c:v>3.1906976744186046</c:v>
                </c:pt>
                <c:pt idx="8">
                  <c:v>3.1057046979865772</c:v>
                </c:pt>
                <c:pt idx="9">
                  <c:v>2.8365155131264919</c:v>
                </c:pt>
                <c:pt idx="10">
                  <c:v>2.8414959928762245</c:v>
                </c:pt>
                <c:pt idx="11">
                  <c:v>2.7615720524017466</c:v>
                </c:pt>
                <c:pt idx="12">
                  <c:v>2.9500765110941085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4B-4CCA-A835-12A8F3C85E3D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4B-4CCA-A835-12A8F3C85E3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4B-4CCA-A835-12A8F3C85E3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3.3561197916666665</c:v>
                </c:pt>
                <c:pt idx="1">
                  <c:v>2.7242647058823528</c:v>
                </c:pt>
                <c:pt idx="2">
                  <c:v>3.2110874200426438</c:v>
                </c:pt>
                <c:pt idx="3">
                  <c:v>2.8283582089552239</c:v>
                </c:pt>
                <c:pt idx="4">
                  <c:v>3.6743648960739028</c:v>
                </c:pt>
                <c:pt idx="5">
                  <c:v>3</c:v>
                </c:pt>
                <c:pt idx="12">
                  <c:v>3.1033831033831034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4B-4CCA-A835-12A8F3C85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B4B-4CCA-A835-12A8F3C85E3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2.0192307692307692</c:v>
                      </c:pt>
                      <c:pt idx="1">
                        <c:v>2.23943661971831</c:v>
                      </c:pt>
                      <c:pt idx="2">
                        <c:v>4.3566433566433567</c:v>
                      </c:pt>
                      <c:pt idx="3">
                        <c:v>3.0357142857142856</c:v>
                      </c:pt>
                      <c:pt idx="4">
                        <c:v>2.6268656716417911</c:v>
                      </c:pt>
                      <c:pt idx="5">
                        <c:v>2.7709923664122136</c:v>
                      </c:pt>
                      <c:pt idx="6">
                        <c:v>2.4885057471264367</c:v>
                      </c:pt>
                      <c:pt idx="7">
                        <c:v>3.496</c:v>
                      </c:pt>
                      <c:pt idx="8">
                        <c:v>3.4175084175084174</c:v>
                      </c:pt>
                      <c:pt idx="9">
                        <c:v>3.5809682804674456</c:v>
                      </c:pt>
                      <c:pt idx="10">
                        <c:v>3.5132867132867132</c:v>
                      </c:pt>
                      <c:pt idx="11">
                        <c:v>3.325072886297376</c:v>
                      </c:pt>
                      <c:pt idx="12">
                        <c:v>3.3324340527577938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B4B-4CCA-A835-12A8F3C85E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4B-4CCA-A835-12A8F3C85E3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4B-4CCA-A835-12A8F3C85E3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4B-4CCA-A835-12A8F3C85E3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4B-4CCA-A835-12A8F3C85E3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4B-4CCA-A835-12A8F3C85E3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4B-4CCA-A835-12A8F3C85E3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4B-4CCA-A835-12A8F3C85E3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4B-4CCA-A835-12A8F3C85E3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4B-4CCA-A835-12A8F3C85E3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4B-4CCA-A835-12A8F3C85E3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4B-4CCA-A835-12A8F3C85E3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4B-4CCA-A835-12A8F3C85E3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4B-4CCA-A835-12A8F3C85E3D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0.26638408177115336</c:v>
                </c:pt>
                <c:pt idx="1">
                  <c:v>-0.48812467464862053</c:v>
                </c:pt>
                <c:pt idx="2">
                  <c:v>0.70728513867382237</c:v>
                </c:pt>
                <c:pt idx="3">
                  <c:v>-0.25360900415953003</c:v>
                </c:pt>
                <c:pt idx="4">
                  <c:v>0.82790024960925646</c:v>
                </c:pt>
                <c:pt idx="5">
                  <c:v>4.4444444444444287E-2</c:v>
                </c:pt>
                <c:pt idx="12">
                  <c:v>0.12952214858186917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4B-4CCA-A835-12A8F3C85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B-49E9-B598-6AAA3F54FABB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3.0904954499494437</c:v>
                </c:pt>
                <c:pt idx="1">
                  <c:v>2.8136952498457743</c:v>
                </c:pt>
                <c:pt idx="2">
                  <c:v>3.3477758521086076</c:v>
                </c:pt>
                <c:pt idx="3">
                  <c:v>3.0526849037487334</c:v>
                </c:pt>
                <c:pt idx="4">
                  <c:v>3.6533333333333333</c:v>
                </c:pt>
                <c:pt idx="5">
                  <c:v>3.1690821256038646</c:v>
                </c:pt>
                <c:pt idx="6">
                  <c:v>3.1252525252525252</c:v>
                </c:pt>
                <c:pt idx="7">
                  <c:v>4.5181674565560819</c:v>
                </c:pt>
                <c:pt idx="8">
                  <c:v>4.2538461538461538</c:v>
                </c:pt>
                <c:pt idx="9">
                  <c:v>4.0418250950570345</c:v>
                </c:pt>
                <c:pt idx="10">
                  <c:v>2.7167487684729066</c:v>
                </c:pt>
                <c:pt idx="11">
                  <c:v>2.922064244339126</c:v>
                </c:pt>
                <c:pt idx="12">
                  <c:v>3.2118560231337039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B-49E9-B598-6AAA3F54FABB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9B-49E9-B598-6AAA3F54FAB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2.6489778164419313</c:v>
                </c:pt>
                <c:pt idx="1">
                  <c:v>2.592752839372634</c:v>
                </c:pt>
                <c:pt idx="2">
                  <c:v>2.3437806072477962</c:v>
                </c:pt>
                <c:pt idx="3">
                  <c:v>3.4611503531786076</c:v>
                </c:pt>
                <c:pt idx="4">
                  <c:v>2.9536290322580645</c:v>
                </c:pt>
                <c:pt idx="5">
                  <c:v>3.1378299120234603</c:v>
                </c:pt>
                <c:pt idx="6">
                  <c:v>3.4524271844660195</c:v>
                </c:pt>
                <c:pt idx="7">
                  <c:v>4.0520607375271149</c:v>
                </c:pt>
                <c:pt idx="8">
                  <c:v>3.5015060240963853</c:v>
                </c:pt>
                <c:pt idx="9">
                  <c:v>3.105069124423963</c:v>
                </c:pt>
                <c:pt idx="10">
                  <c:v>2.802463054187192</c:v>
                </c:pt>
                <c:pt idx="11">
                  <c:v>2.4776853252647504</c:v>
                </c:pt>
                <c:pt idx="12">
                  <c:v>2.8030745281183109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9B-49E9-B598-6AAA3F54FABB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9B-49E9-B598-6AAA3F54FAB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9B-49E9-B598-6AAA3F54FAB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2.5611370716510904</c:v>
                </c:pt>
                <c:pt idx="1">
                  <c:v>2.5432866770347329</c:v>
                </c:pt>
                <c:pt idx="2">
                  <c:v>2.716786355475763</c:v>
                </c:pt>
                <c:pt idx="3">
                  <c:v>2.8779631255487268</c:v>
                </c:pt>
                <c:pt idx="4">
                  <c:v>2.7263581488933601</c:v>
                </c:pt>
                <c:pt idx="5">
                  <c:v>3.1467391304347827</c:v>
                </c:pt>
                <c:pt idx="12">
                  <c:v>2.6723565127735136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9B-49E9-B598-6AAA3F54F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C9B-49E9-B598-6AAA3F54FAB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2.1025641025641026</c:v>
                      </c:pt>
                      <c:pt idx="1">
                        <c:v>1.8482142857142858</c:v>
                      </c:pt>
                      <c:pt idx="2">
                        <c:v>2.0061475409836067</c:v>
                      </c:pt>
                      <c:pt idx="3">
                        <c:v>3.1631419939577041</c:v>
                      </c:pt>
                      <c:pt idx="4">
                        <c:v>1.9887005649717515</c:v>
                      </c:pt>
                      <c:pt idx="5">
                        <c:v>2.6368421052631579</c:v>
                      </c:pt>
                      <c:pt idx="6">
                        <c:v>2.7804347826086957</c:v>
                      </c:pt>
                      <c:pt idx="7">
                        <c:v>4.0877192982456139</c:v>
                      </c:pt>
                      <c:pt idx="8">
                        <c:v>3.1950718685831623</c:v>
                      </c:pt>
                      <c:pt idx="9">
                        <c:v>3.2486938349007315</c:v>
                      </c:pt>
                      <c:pt idx="10">
                        <c:v>3.2394548994159638</c:v>
                      </c:pt>
                      <c:pt idx="11">
                        <c:v>4.466221232368226</c:v>
                      </c:pt>
                      <c:pt idx="12">
                        <c:v>3.2031719989062073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C9B-49E9-B598-6AAA3F54FABB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CC9B-49E9-B598-6AAA3F54FABB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3.0078160919540231</c:v>
                      </c:pt>
                      <c:pt idx="1">
                        <c:v>2.9518987341772154</c:v>
                      </c:pt>
                      <c:pt idx="2">
                        <c:v>3.0681431005110733</c:v>
                      </c:pt>
                      <c:pt idx="3">
                        <c:v>2.8441330998248686</c:v>
                      </c:pt>
                      <c:pt idx="4">
                        <c:v>3.4113924050632911</c:v>
                      </c:pt>
                      <c:pt idx="5">
                        <c:v>2.2542372881355934</c:v>
                      </c:pt>
                      <c:pt idx="6">
                        <c:v>3.7381889763779528</c:v>
                      </c:pt>
                      <c:pt idx="7">
                        <c:v>5.3590664272890489</c:v>
                      </c:pt>
                      <c:pt idx="8">
                        <c:v>3.9280575539568345</c:v>
                      </c:pt>
                      <c:pt idx="9">
                        <c:v>3.7243816254416959</c:v>
                      </c:pt>
                      <c:pt idx="10">
                        <c:v>3.3473531544597535</c:v>
                      </c:pt>
                      <c:pt idx="11">
                        <c:v>3.2475832438238452</c:v>
                      </c:pt>
                      <c:pt idx="12">
                        <c:v>3.2618099887345098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CC9B-49E9-B598-6AAA3F54FAB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9B-49E9-B598-6AAA3F54FAB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9B-49E9-B598-6AAA3F54FAB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9B-49E9-B598-6AAA3F54FAB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9B-49E9-B598-6AAA3F54FAB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9B-49E9-B598-6AAA3F54FAB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9B-49E9-B598-6AAA3F54FAB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9B-49E9-B598-6AAA3F54FAB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9B-49E9-B598-6AAA3F54FAB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9B-49E9-B598-6AAA3F54FAB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9B-49E9-B598-6AAA3F54FAB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9B-49E9-B598-6AAA3F54FAB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9B-49E9-B598-6AAA3F54FAB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9B-49E9-B598-6AAA3F54FABB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-8.7840744790840919E-2</c:v>
                </c:pt>
                <c:pt idx="1">
                  <c:v>-4.9466162337901132E-2</c:v>
                </c:pt>
                <c:pt idx="2">
                  <c:v>0.37300574822796673</c:v>
                </c:pt>
                <c:pt idx="3">
                  <c:v>-0.58318722762988084</c:v>
                </c:pt>
                <c:pt idx="4">
                  <c:v>-0.22727088336470436</c:v>
                </c:pt>
                <c:pt idx="5">
                  <c:v>8.9092184113224171E-3</c:v>
                </c:pt>
                <c:pt idx="12">
                  <c:v>-2.5947303639556996E-2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9B-49E9-B598-6AAA3F54F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BE-49A9-B64C-0F33D0266428}"/>
              </c:ext>
            </c:extLst>
          </c:dPt>
          <c:val>
            <c:numRef>
              <c:f>'Viajeros entr evol mensu '!$G$97:$G$109</c:f>
              <c:numCache>
                <c:formatCode>#,##0</c:formatCode>
                <c:ptCount val="13"/>
                <c:pt idx="0">
                  <c:v>12081</c:v>
                </c:pt>
                <c:pt idx="1">
                  <c:v>10745</c:v>
                </c:pt>
                <c:pt idx="2">
                  <c:v>10168</c:v>
                </c:pt>
                <c:pt idx="3">
                  <c:v>7197</c:v>
                </c:pt>
                <c:pt idx="4">
                  <c:v>4792</c:v>
                </c:pt>
                <c:pt idx="5">
                  <c:v>4604</c:v>
                </c:pt>
                <c:pt idx="6">
                  <c:v>5335</c:v>
                </c:pt>
                <c:pt idx="7">
                  <c:v>5898</c:v>
                </c:pt>
                <c:pt idx="8">
                  <c:v>5263</c:v>
                </c:pt>
                <c:pt idx="9">
                  <c:v>6602</c:v>
                </c:pt>
                <c:pt idx="10">
                  <c:v>10214</c:v>
                </c:pt>
                <c:pt idx="11">
                  <c:v>11520</c:v>
                </c:pt>
                <c:pt idx="12">
                  <c:v>94419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E-49A9-B64C-0F33D0266428}"/>
            </c:ext>
          </c:extLst>
        </c:ser>
        <c:ser>
          <c:idx val="0"/>
          <c:order val="2"/>
          <c:tx>
            <c:strRef>
              <c:f>'Viajeros entr evol mensu 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BE-49A9-B64C-0F33D0266428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'!$I$97:$I$109</c:f>
              <c:numCache>
                <c:formatCode>#,##0</c:formatCode>
                <c:ptCount val="13"/>
                <c:pt idx="0">
                  <c:v>12686</c:v>
                </c:pt>
                <c:pt idx="1">
                  <c:v>11462</c:v>
                </c:pt>
                <c:pt idx="2">
                  <c:v>11241</c:v>
                </c:pt>
                <c:pt idx="3">
                  <c:v>7965</c:v>
                </c:pt>
                <c:pt idx="4">
                  <c:v>5481</c:v>
                </c:pt>
                <c:pt idx="5">
                  <c:v>4201</c:v>
                </c:pt>
                <c:pt idx="6">
                  <c:v>5964</c:v>
                </c:pt>
                <c:pt idx="7">
                  <c:v>6090</c:v>
                </c:pt>
                <c:pt idx="8">
                  <c:v>6077</c:v>
                </c:pt>
                <c:pt idx="9">
                  <c:v>7730</c:v>
                </c:pt>
                <c:pt idx="10">
                  <c:v>12533</c:v>
                </c:pt>
                <c:pt idx="11">
                  <c:v>12768</c:v>
                </c:pt>
                <c:pt idx="12">
                  <c:v>104198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BE-49A9-B64C-0F33D0266428}"/>
            </c:ext>
          </c:extLst>
        </c:ser>
        <c:ser>
          <c:idx val="1"/>
          <c:order val="3"/>
          <c:tx>
            <c:strRef>
              <c:f>'Viajeros entr evol mensu 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BE-49A9-B64C-0F33D026642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BE-49A9-B64C-0F33D0266428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'!$K$97:$K$109</c:f>
              <c:numCache>
                <c:formatCode>#,##0</c:formatCode>
                <c:ptCount val="13"/>
                <c:pt idx="0">
                  <c:v>14586</c:v>
                </c:pt>
                <c:pt idx="1">
                  <c:v>12993</c:v>
                </c:pt>
                <c:pt idx="2">
                  <c:v>11980</c:v>
                </c:pt>
                <c:pt idx="3">
                  <c:v>9024</c:v>
                </c:pt>
                <c:pt idx="4">
                  <c:v>5062</c:v>
                </c:pt>
                <c:pt idx="5">
                  <c:v>3853</c:v>
                </c:pt>
                <c:pt idx="12">
                  <c:v>57498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BE-49A9-B64C-0F33D0266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FBE-49A9-B64C-0F33D026642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7573</c:v>
                      </c:pt>
                      <c:pt idx="1">
                        <c:v>8064</c:v>
                      </c:pt>
                      <c:pt idx="2">
                        <c:v>8479</c:v>
                      </c:pt>
                      <c:pt idx="3">
                        <c:v>6637</c:v>
                      </c:pt>
                      <c:pt idx="4">
                        <c:v>5493</c:v>
                      </c:pt>
                      <c:pt idx="5">
                        <c:v>5199</c:v>
                      </c:pt>
                      <c:pt idx="6">
                        <c:v>5558</c:v>
                      </c:pt>
                      <c:pt idx="7">
                        <c:v>6638</c:v>
                      </c:pt>
                      <c:pt idx="8">
                        <c:v>7100</c:v>
                      </c:pt>
                      <c:pt idx="9">
                        <c:v>8769</c:v>
                      </c:pt>
                      <c:pt idx="10">
                        <c:v>11464</c:v>
                      </c:pt>
                      <c:pt idx="11">
                        <c:v>13271</c:v>
                      </c:pt>
                      <c:pt idx="12">
                        <c:v>94245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FBE-49A9-B64C-0F33D02664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BE-49A9-B64C-0F33D026642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BE-49A9-B64C-0F33D026642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BE-49A9-B64C-0F33D026642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BE-49A9-B64C-0F33D026642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BE-49A9-B64C-0F33D026642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E-49A9-B64C-0F33D026642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E-49A9-B64C-0F33D026642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E-49A9-B64C-0F33D026642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E-49A9-B64C-0F33D026642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E-49A9-B64C-0F33D026642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E-49A9-B64C-0F33D026642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E-49A9-B64C-0F33D026642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E-49A9-B64C-0F33D0266428}"/>
              </c:ext>
            </c:extLst>
          </c:dPt>
          <c:cat>
            <c:strRef>
              <c:f>'Viajeros entr evol mensu 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'!$L$97:$L$109</c:f>
              <c:numCache>
                <c:formatCode>0.0%</c:formatCode>
                <c:ptCount val="13"/>
                <c:pt idx="0">
                  <c:v>0.14977140154501023</c:v>
                </c:pt>
                <c:pt idx="1">
                  <c:v>0.13357180247775258</c:v>
                </c:pt>
                <c:pt idx="2">
                  <c:v>6.5741482074548552E-2</c:v>
                </c:pt>
                <c:pt idx="3">
                  <c:v>0.13295668549905848</c:v>
                </c:pt>
                <c:pt idx="4">
                  <c:v>-7.6445904032110934E-2</c:v>
                </c:pt>
                <c:pt idx="5">
                  <c:v>-8.2837419661985212E-2</c:v>
                </c:pt>
                <c:pt idx="12">
                  <c:v>8.4131533298137162E-2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BE-49A9-B64C-0F33D0266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3-42E5-9806-CCCC5B669405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3.3650975889781858</c:v>
                </c:pt>
                <c:pt idx="1">
                  <c:v>3.1713917525773194</c:v>
                </c:pt>
                <c:pt idx="2">
                  <c:v>3.0355220667384284</c:v>
                </c:pt>
                <c:pt idx="3">
                  <c:v>3.2119658119658121</c:v>
                </c:pt>
                <c:pt idx="4">
                  <c:v>3.05</c:v>
                </c:pt>
                <c:pt idx="5">
                  <c:v>2.4794520547945207</c:v>
                </c:pt>
                <c:pt idx="6">
                  <c:v>2.9655963302752295</c:v>
                </c:pt>
                <c:pt idx="7">
                  <c:v>3.7306967984934087</c:v>
                </c:pt>
                <c:pt idx="8">
                  <c:v>3.4807370184254607</c:v>
                </c:pt>
                <c:pt idx="9">
                  <c:v>2.5513196480938416</c:v>
                </c:pt>
                <c:pt idx="10">
                  <c:v>2.5370138017565873</c:v>
                </c:pt>
                <c:pt idx="11">
                  <c:v>2.7957497048406141</c:v>
                </c:pt>
                <c:pt idx="12">
                  <c:v>3.0756958192616746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3-42E5-9806-CCCC5B669405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83-42E5-9806-CCCC5B66940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2.6550116550116551</c:v>
                </c:pt>
                <c:pt idx="1">
                  <c:v>2.4119850187265919</c:v>
                </c:pt>
                <c:pt idx="2">
                  <c:v>2.5060240963855422</c:v>
                </c:pt>
                <c:pt idx="3">
                  <c:v>2.6920634920634923</c:v>
                </c:pt>
                <c:pt idx="4">
                  <c:v>2.6948275862068964</c:v>
                </c:pt>
                <c:pt idx="5">
                  <c:v>2.3545918367346941</c:v>
                </c:pt>
                <c:pt idx="6">
                  <c:v>2.8313413014608235</c:v>
                </c:pt>
                <c:pt idx="7">
                  <c:v>4.3499520613614573</c:v>
                </c:pt>
                <c:pt idx="8">
                  <c:v>3.2878998609179417</c:v>
                </c:pt>
                <c:pt idx="9">
                  <c:v>2.9884169884169882</c:v>
                </c:pt>
                <c:pt idx="10">
                  <c:v>2.5429141716566868</c:v>
                </c:pt>
                <c:pt idx="11">
                  <c:v>2.6145077720207253</c:v>
                </c:pt>
                <c:pt idx="12">
                  <c:v>2.8670023075309419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83-42E5-9806-CCCC5B669405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83-42E5-9806-CCCC5B66940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83-42E5-9806-CCCC5B66940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2.5772870662460567</c:v>
                </c:pt>
                <c:pt idx="1">
                  <c:v>2.6081677704194259</c:v>
                </c:pt>
                <c:pt idx="2">
                  <c:v>2.4431486880466471</c:v>
                </c:pt>
                <c:pt idx="3">
                  <c:v>2.7707509881422925</c:v>
                </c:pt>
                <c:pt idx="4">
                  <c:v>2.8373382624768948</c:v>
                </c:pt>
                <c:pt idx="5">
                  <c:v>3.3670886075949369</c:v>
                </c:pt>
                <c:pt idx="12">
                  <c:v>2.672145713016437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83-42E5-9806-CCCC5B66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083-42E5-9806-CCCC5B66940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2.2834645669291338</c:v>
                      </c:pt>
                      <c:pt idx="1">
                        <c:v>1.8796561604584527</c:v>
                      </c:pt>
                      <c:pt idx="2">
                        <c:v>1.9816176470588236</c:v>
                      </c:pt>
                      <c:pt idx="3">
                        <c:v>2.4818840579710146</c:v>
                      </c:pt>
                      <c:pt idx="4">
                        <c:v>2.5666251556662516</c:v>
                      </c:pt>
                      <c:pt idx="5">
                        <c:v>2.5984848484848486</c:v>
                      </c:pt>
                      <c:pt idx="6">
                        <c:v>2.5320623916811091</c:v>
                      </c:pt>
                      <c:pt idx="7">
                        <c:v>3.0444444444444443</c:v>
                      </c:pt>
                      <c:pt idx="8">
                        <c:v>2.6835443037974684</c:v>
                      </c:pt>
                      <c:pt idx="9">
                        <c:v>2.5418641390205372</c:v>
                      </c:pt>
                      <c:pt idx="10">
                        <c:v>2.5369515011547343</c:v>
                      </c:pt>
                      <c:pt idx="11">
                        <c:v>2.8218085106382977</c:v>
                      </c:pt>
                      <c:pt idx="12">
                        <c:v>2.5581721334454723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083-42E5-9806-CCCC5B6694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83-42E5-9806-CCCC5B66940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83-42E5-9806-CCCC5B66940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83-42E5-9806-CCCC5B66940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83-42E5-9806-CCCC5B66940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83-42E5-9806-CCCC5B66940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83-42E5-9806-CCCC5B66940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83-42E5-9806-CCCC5B66940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83-42E5-9806-CCCC5B66940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83-42E5-9806-CCCC5B66940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83-42E5-9806-CCCC5B66940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83-42E5-9806-CCCC5B66940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83-42E5-9806-CCCC5B66940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83-42E5-9806-CCCC5B669405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-7.7724588765598401E-2</c:v>
                </c:pt>
                <c:pt idx="1">
                  <c:v>0.19618275169283406</c:v>
                </c:pt>
                <c:pt idx="2">
                  <c:v>-6.2875408338895156E-2</c:v>
                </c:pt>
                <c:pt idx="3">
                  <c:v>7.8687496078800212E-2</c:v>
                </c:pt>
                <c:pt idx="4">
                  <c:v>0.14251067626999836</c:v>
                </c:pt>
                <c:pt idx="5">
                  <c:v>1.0124967708602428</c:v>
                </c:pt>
                <c:pt idx="12">
                  <c:v>0.12056676564801583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083-42E5-9806-CCCC5B66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3-4A98-AC3B-5C6D334E4829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2.8692579505300353</c:v>
                </c:pt>
                <c:pt idx="1">
                  <c:v>2.9292929292929295</c:v>
                </c:pt>
                <c:pt idx="2">
                  <c:v>2.9226519337016574</c:v>
                </c:pt>
                <c:pt idx="3">
                  <c:v>4.037383177570093</c:v>
                </c:pt>
                <c:pt idx="4">
                  <c:v>2.7593984962406015</c:v>
                </c:pt>
                <c:pt idx="5">
                  <c:v>2.324786324786325</c:v>
                </c:pt>
                <c:pt idx="6">
                  <c:v>2.6422764227642275</c:v>
                </c:pt>
                <c:pt idx="7">
                  <c:v>4.1339285714285712</c:v>
                </c:pt>
                <c:pt idx="8">
                  <c:v>3.06993006993007</c:v>
                </c:pt>
                <c:pt idx="9">
                  <c:v>2.3806451612903228</c:v>
                </c:pt>
                <c:pt idx="10">
                  <c:v>2.2638297872340427</c:v>
                </c:pt>
                <c:pt idx="11">
                  <c:v>2.6193548387096772</c:v>
                </c:pt>
                <c:pt idx="12">
                  <c:v>2.8288030519790177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3-4A98-AC3B-5C6D334E4829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A3-4A98-AC3B-5C6D334E482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2.8328173374613002</c:v>
                </c:pt>
                <c:pt idx="1">
                  <c:v>2.6576576576576576</c:v>
                </c:pt>
                <c:pt idx="2">
                  <c:v>2.2459016393442623</c:v>
                </c:pt>
                <c:pt idx="3">
                  <c:v>2.1925925925925926</c:v>
                </c:pt>
                <c:pt idx="4">
                  <c:v>2.5947712418300655</c:v>
                </c:pt>
                <c:pt idx="5">
                  <c:v>2.5315315315315314</c:v>
                </c:pt>
                <c:pt idx="6">
                  <c:v>3.4086021505376345</c:v>
                </c:pt>
                <c:pt idx="7">
                  <c:v>2.3281853281853282</c:v>
                </c:pt>
                <c:pt idx="8">
                  <c:v>3.317241379310345</c:v>
                </c:pt>
                <c:pt idx="9">
                  <c:v>2.9246231155778895</c:v>
                </c:pt>
                <c:pt idx="10">
                  <c:v>2.5864197530864197</c:v>
                </c:pt>
                <c:pt idx="11">
                  <c:v>2.6566666666666667</c:v>
                </c:pt>
                <c:pt idx="12">
                  <c:v>2.6870078740157481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A3-4A98-AC3B-5C6D334E4829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A3-4A98-AC3B-5C6D334E482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A3-4A98-AC3B-5C6D334E482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2.3111111111111109</c:v>
                </c:pt>
                <c:pt idx="1">
                  <c:v>2.7683823529411766</c:v>
                </c:pt>
                <c:pt idx="2">
                  <c:v>2.6934306569343067</c:v>
                </c:pt>
                <c:pt idx="3">
                  <c:v>3.4216867469879517</c:v>
                </c:pt>
                <c:pt idx="4">
                  <c:v>3.1</c:v>
                </c:pt>
                <c:pt idx="5">
                  <c:v>2.7625000000000002</c:v>
                </c:pt>
                <c:pt idx="12">
                  <c:v>2.7687713310580206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A3-4A98-AC3B-5C6D334E4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DA3-4A98-AC3B-5C6D334E482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1.6046511627906976</c:v>
                      </c:pt>
                      <c:pt idx="1">
                        <c:v>2.2702702702702702</c:v>
                      </c:pt>
                      <c:pt idx="2">
                        <c:v>1.65625</c:v>
                      </c:pt>
                      <c:pt idx="3">
                        <c:v>1.8064516129032258</c:v>
                      </c:pt>
                      <c:pt idx="4">
                        <c:v>2.2323232323232323</c:v>
                      </c:pt>
                      <c:pt idx="5">
                        <c:v>2.5396825396825395</c:v>
                      </c:pt>
                      <c:pt idx="6">
                        <c:v>2.5662650602409638</c:v>
                      </c:pt>
                      <c:pt idx="7">
                        <c:v>2.8058252427184467</c:v>
                      </c:pt>
                      <c:pt idx="8">
                        <c:v>2.9885057471264367</c:v>
                      </c:pt>
                      <c:pt idx="9">
                        <c:v>2.3220338983050848</c:v>
                      </c:pt>
                      <c:pt idx="10">
                        <c:v>2.6972704714640199</c:v>
                      </c:pt>
                      <c:pt idx="11">
                        <c:v>2.7487437185929648</c:v>
                      </c:pt>
                      <c:pt idx="12">
                        <c:v>2.5423728813559321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DA3-4A98-AC3B-5C6D334E48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A3-4A98-AC3B-5C6D334E482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A3-4A98-AC3B-5C6D334E482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A3-4A98-AC3B-5C6D334E482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A3-4A98-AC3B-5C6D334E482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A3-4A98-AC3B-5C6D334E482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A3-4A98-AC3B-5C6D334E482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A3-4A98-AC3B-5C6D334E482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A3-4A98-AC3B-5C6D334E482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A3-4A98-AC3B-5C6D334E482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A3-4A98-AC3B-5C6D334E482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A3-4A98-AC3B-5C6D334E482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A3-4A98-AC3B-5C6D334E482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A3-4A98-AC3B-5C6D334E4829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-0.52170622635018926</c:v>
                </c:pt>
                <c:pt idx="1">
                  <c:v>0.11072469528351903</c:v>
                </c:pt>
                <c:pt idx="2">
                  <c:v>0.44752901759004438</c:v>
                </c:pt>
                <c:pt idx="3">
                  <c:v>1.2290941543953591</c:v>
                </c:pt>
                <c:pt idx="4">
                  <c:v>0.50522875816993462</c:v>
                </c:pt>
                <c:pt idx="5">
                  <c:v>0.23096846846846875</c:v>
                </c:pt>
                <c:pt idx="12">
                  <c:v>0.20444125119999068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DA3-4A98-AC3B-5C6D334E4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4B-4E5F-933C-30A2B37DF521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3.3443223443223444</c:v>
                </c:pt>
                <c:pt idx="1">
                  <c:v>2.4355828220858897</c:v>
                </c:pt>
                <c:pt idx="2">
                  <c:v>3.1333333333333333</c:v>
                </c:pt>
                <c:pt idx="3">
                  <c:v>2.8167539267015709</c:v>
                </c:pt>
                <c:pt idx="4">
                  <c:v>3.6575342465753424</c:v>
                </c:pt>
                <c:pt idx="5">
                  <c:v>2.592233009708738</c:v>
                </c:pt>
                <c:pt idx="6">
                  <c:v>2.952054794520548</c:v>
                </c:pt>
                <c:pt idx="7">
                  <c:v>5.062176165803109</c:v>
                </c:pt>
                <c:pt idx="8">
                  <c:v>3.4752475247524752</c:v>
                </c:pt>
                <c:pt idx="9">
                  <c:v>4.169354838709677</c:v>
                </c:pt>
                <c:pt idx="10">
                  <c:v>2.3783783783783785</c:v>
                </c:pt>
                <c:pt idx="11">
                  <c:v>3.0121457489878543</c:v>
                </c:pt>
                <c:pt idx="12">
                  <c:v>3.1528013582342953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B-4E5F-933C-30A2B37DF521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4B-4E5F-933C-30A2B37DF52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2.9627659574468086</c:v>
                </c:pt>
                <c:pt idx="1">
                  <c:v>2.8980263157894739</c:v>
                </c:pt>
                <c:pt idx="2">
                  <c:v>2.6015936254980079</c:v>
                </c:pt>
                <c:pt idx="3">
                  <c:v>2.8721804511278197</c:v>
                </c:pt>
                <c:pt idx="4">
                  <c:v>3.2900763358778624</c:v>
                </c:pt>
                <c:pt idx="5">
                  <c:v>3.4951456310679609</c:v>
                </c:pt>
                <c:pt idx="6">
                  <c:v>4.0338164251207731</c:v>
                </c:pt>
                <c:pt idx="7">
                  <c:v>4.6287128712871288</c:v>
                </c:pt>
                <c:pt idx="8">
                  <c:v>3.6882129277566542</c:v>
                </c:pt>
                <c:pt idx="9">
                  <c:v>3.274193548387097</c:v>
                </c:pt>
                <c:pt idx="10">
                  <c:v>2.4775641025641026</c:v>
                </c:pt>
                <c:pt idx="11">
                  <c:v>2.7315436241610738</c:v>
                </c:pt>
                <c:pt idx="12">
                  <c:v>3.1659436008676791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4B-4E5F-933C-30A2B37DF521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4B-4E5F-933C-30A2B37DF52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4B-4E5F-933C-30A2B37DF52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2.7064935064935063</c:v>
                </c:pt>
                <c:pt idx="1">
                  <c:v>2.6038251366120218</c:v>
                </c:pt>
                <c:pt idx="2">
                  <c:v>3.1124999999999998</c:v>
                </c:pt>
                <c:pt idx="3">
                  <c:v>2.6422018348623855</c:v>
                </c:pt>
                <c:pt idx="4">
                  <c:v>2.9022556390977443</c:v>
                </c:pt>
                <c:pt idx="5">
                  <c:v>3.7647058823529411</c:v>
                </c:pt>
                <c:pt idx="12">
                  <c:v>2.8658536585365852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4B-4E5F-933C-30A2B37DF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94B-4E5F-933C-30A2B37DF52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2.1052631578947367</c:v>
                      </c:pt>
                      <c:pt idx="1">
                        <c:v>1.4772727272727273</c:v>
                      </c:pt>
                      <c:pt idx="2">
                        <c:v>2.4565217391304346</c:v>
                      </c:pt>
                      <c:pt idx="3">
                        <c:v>1.8571428571428572</c:v>
                      </c:pt>
                      <c:pt idx="4">
                        <c:v>1.6206896551724137</c:v>
                      </c:pt>
                      <c:pt idx="5">
                        <c:v>2.5921052631578947</c:v>
                      </c:pt>
                      <c:pt idx="6">
                        <c:v>3.2180451127819549</c:v>
                      </c:pt>
                      <c:pt idx="7">
                        <c:v>4.07</c:v>
                      </c:pt>
                      <c:pt idx="8">
                        <c:v>2.6967213114754101</c:v>
                      </c:pt>
                      <c:pt idx="9">
                        <c:v>2.4550898203592815</c:v>
                      </c:pt>
                      <c:pt idx="10">
                        <c:v>2.8636363636363638</c:v>
                      </c:pt>
                      <c:pt idx="11">
                        <c:v>2.9883720930232558</c:v>
                      </c:pt>
                      <c:pt idx="12">
                        <c:v>2.7591897974493622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94B-4E5F-933C-30A2B37DF52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4B-4E5F-933C-30A2B37DF52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4B-4E5F-933C-30A2B37DF52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4B-4E5F-933C-30A2B37DF52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4B-4E5F-933C-30A2B37DF52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4B-4E5F-933C-30A2B37DF52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4B-4E5F-933C-30A2B37DF52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4B-4E5F-933C-30A2B37DF52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4B-4E5F-933C-30A2B37DF52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4B-4E5F-933C-30A2B37DF52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4B-4E5F-933C-30A2B37DF52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4B-4E5F-933C-30A2B37DF52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4B-4E5F-933C-30A2B37DF52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4B-4E5F-933C-30A2B37DF521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-0.25627245095330231</c:v>
                </c:pt>
                <c:pt idx="1">
                  <c:v>-0.29420117917745214</c:v>
                </c:pt>
                <c:pt idx="2">
                  <c:v>0.51090637450199194</c:v>
                </c:pt>
                <c:pt idx="3">
                  <c:v>-0.22997861626543425</c:v>
                </c:pt>
                <c:pt idx="4">
                  <c:v>-0.3878206967801181</c:v>
                </c:pt>
                <c:pt idx="5">
                  <c:v>0.26956025128498018</c:v>
                </c:pt>
                <c:pt idx="12">
                  <c:v>-7.7905971663722706E-2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4B-4E5F-933C-30A2B37DF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2-479A-B7AB-BA87232A20A0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2.8692579505300353</c:v>
                </c:pt>
                <c:pt idx="1">
                  <c:v>2.9292929292929295</c:v>
                </c:pt>
                <c:pt idx="2">
                  <c:v>2.9226519337016574</c:v>
                </c:pt>
                <c:pt idx="3">
                  <c:v>4.037383177570093</c:v>
                </c:pt>
                <c:pt idx="4">
                  <c:v>2.7593984962406015</c:v>
                </c:pt>
                <c:pt idx="5">
                  <c:v>2.324786324786325</c:v>
                </c:pt>
                <c:pt idx="6">
                  <c:v>2.6422764227642275</c:v>
                </c:pt>
                <c:pt idx="7">
                  <c:v>4.1339285714285712</c:v>
                </c:pt>
                <c:pt idx="8">
                  <c:v>3.06993006993007</c:v>
                </c:pt>
                <c:pt idx="9">
                  <c:v>2.3806451612903228</c:v>
                </c:pt>
                <c:pt idx="10">
                  <c:v>2.2638297872340427</c:v>
                </c:pt>
                <c:pt idx="11">
                  <c:v>2.6193548387096772</c:v>
                </c:pt>
                <c:pt idx="12">
                  <c:v>2.8288030519790177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2-479A-B7AB-BA87232A20A0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02-479A-B7AB-BA87232A20A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2.8328173374613002</c:v>
                </c:pt>
                <c:pt idx="1">
                  <c:v>2.6576576576576576</c:v>
                </c:pt>
                <c:pt idx="2">
                  <c:v>2.2459016393442623</c:v>
                </c:pt>
                <c:pt idx="3">
                  <c:v>2.1925925925925926</c:v>
                </c:pt>
                <c:pt idx="4">
                  <c:v>2.5947712418300655</c:v>
                </c:pt>
                <c:pt idx="5">
                  <c:v>2.5315315315315314</c:v>
                </c:pt>
                <c:pt idx="6">
                  <c:v>3.4086021505376345</c:v>
                </c:pt>
                <c:pt idx="7">
                  <c:v>2.3281853281853282</c:v>
                </c:pt>
                <c:pt idx="8">
                  <c:v>3.317241379310345</c:v>
                </c:pt>
                <c:pt idx="9">
                  <c:v>2.9246231155778895</c:v>
                </c:pt>
                <c:pt idx="10">
                  <c:v>2.5864197530864197</c:v>
                </c:pt>
                <c:pt idx="11">
                  <c:v>2.6566666666666667</c:v>
                </c:pt>
                <c:pt idx="12">
                  <c:v>2.6870078740157481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02-479A-B7AB-BA87232A20A0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02-479A-B7AB-BA87232A20A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02-479A-B7AB-BA87232A20A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2.3111111111111109</c:v>
                </c:pt>
                <c:pt idx="1">
                  <c:v>2.7683823529411766</c:v>
                </c:pt>
                <c:pt idx="2">
                  <c:v>2.6934306569343067</c:v>
                </c:pt>
                <c:pt idx="3">
                  <c:v>3.4216867469879517</c:v>
                </c:pt>
                <c:pt idx="4">
                  <c:v>3.1</c:v>
                </c:pt>
                <c:pt idx="5">
                  <c:v>2.7625000000000002</c:v>
                </c:pt>
                <c:pt idx="12">
                  <c:v>2.7687713310580206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02-479A-B7AB-BA87232A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D02-479A-B7AB-BA87232A20A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1.6046511627906976</c:v>
                      </c:pt>
                      <c:pt idx="1">
                        <c:v>2.2702702702702702</c:v>
                      </c:pt>
                      <c:pt idx="2">
                        <c:v>1.65625</c:v>
                      </c:pt>
                      <c:pt idx="3">
                        <c:v>1.8064516129032258</c:v>
                      </c:pt>
                      <c:pt idx="4">
                        <c:v>2.2323232323232323</c:v>
                      </c:pt>
                      <c:pt idx="5">
                        <c:v>2.5396825396825395</c:v>
                      </c:pt>
                      <c:pt idx="6">
                        <c:v>2.5662650602409638</c:v>
                      </c:pt>
                      <c:pt idx="7">
                        <c:v>2.8058252427184467</c:v>
                      </c:pt>
                      <c:pt idx="8">
                        <c:v>2.9885057471264367</c:v>
                      </c:pt>
                      <c:pt idx="9">
                        <c:v>2.3220338983050848</c:v>
                      </c:pt>
                      <c:pt idx="10">
                        <c:v>2.6972704714640199</c:v>
                      </c:pt>
                      <c:pt idx="11">
                        <c:v>2.7487437185929648</c:v>
                      </c:pt>
                      <c:pt idx="12">
                        <c:v>2.5423728813559321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D02-479A-B7AB-BA87232A20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02-479A-B7AB-BA87232A20A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02-479A-B7AB-BA87232A20A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02-479A-B7AB-BA87232A20A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02-479A-B7AB-BA87232A20A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02-479A-B7AB-BA87232A20A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02-479A-B7AB-BA87232A20A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02-479A-B7AB-BA87232A20A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02-479A-B7AB-BA87232A20A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02-479A-B7AB-BA87232A20A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02-479A-B7AB-BA87232A20A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02-479A-B7AB-BA87232A20A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02-479A-B7AB-BA87232A20A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02-479A-B7AB-BA87232A20A0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-0.52170622635018926</c:v>
                </c:pt>
                <c:pt idx="1">
                  <c:v>0.11072469528351903</c:v>
                </c:pt>
                <c:pt idx="2">
                  <c:v>0.44752901759004438</c:v>
                </c:pt>
                <c:pt idx="3">
                  <c:v>1.2290941543953591</c:v>
                </c:pt>
                <c:pt idx="4">
                  <c:v>0.50522875816993462</c:v>
                </c:pt>
                <c:pt idx="5">
                  <c:v>0.23096846846846875</c:v>
                </c:pt>
                <c:pt idx="12">
                  <c:v>0.20444125119999068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02-479A-B7AB-BA87232A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CB-480B-9E20-E4137E10FF17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3.1305970149253732</c:v>
                </c:pt>
                <c:pt idx="1">
                  <c:v>2.8382978723404255</c:v>
                </c:pt>
                <c:pt idx="2">
                  <c:v>2.6414141414141414</c:v>
                </c:pt>
                <c:pt idx="3">
                  <c:v>2.0952380952380953</c:v>
                </c:pt>
                <c:pt idx="4">
                  <c:v>2.8461538461538463</c:v>
                </c:pt>
                <c:pt idx="5">
                  <c:v>5.8461538461538458</c:v>
                </c:pt>
                <c:pt idx="6">
                  <c:v>6.9347826086956523</c:v>
                </c:pt>
                <c:pt idx="7">
                  <c:v>5.666666666666667</c:v>
                </c:pt>
                <c:pt idx="8">
                  <c:v>2.2916666666666665</c:v>
                </c:pt>
                <c:pt idx="9">
                  <c:v>2.2410714285714284</c:v>
                </c:pt>
                <c:pt idx="10">
                  <c:v>2.1355932203389831</c:v>
                </c:pt>
                <c:pt idx="11">
                  <c:v>2.3860759493670884</c:v>
                </c:pt>
                <c:pt idx="12">
                  <c:v>2.901049475262369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B-480B-9E20-E4137E10FF17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CB-480B-9E20-E4137E10FF1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2.7339901477832513</c:v>
                </c:pt>
                <c:pt idx="1">
                  <c:v>2.1507537688442211</c:v>
                </c:pt>
                <c:pt idx="2">
                  <c:v>2.7602739726027399</c:v>
                </c:pt>
                <c:pt idx="3">
                  <c:v>2.2439024390243905</c:v>
                </c:pt>
                <c:pt idx="4">
                  <c:v>2</c:v>
                </c:pt>
                <c:pt idx="5">
                  <c:v>2.7777777777777777</c:v>
                </c:pt>
                <c:pt idx="6">
                  <c:v>2.6842105263157894</c:v>
                </c:pt>
                <c:pt idx="7">
                  <c:v>4.5909090909090908</c:v>
                </c:pt>
                <c:pt idx="8">
                  <c:v>3.75</c:v>
                </c:pt>
                <c:pt idx="9">
                  <c:v>2.2830188679245285</c:v>
                </c:pt>
                <c:pt idx="10">
                  <c:v>2.552941176470588</c:v>
                </c:pt>
                <c:pt idx="11">
                  <c:v>3.1875</c:v>
                </c:pt>
                <c:pt idx="12">
                  <c:v>2.6648936170212765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CB-480B-9E20-E4137E10FF17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CB-480B-9E20-E4137E10FF1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CB-480B-9E20-E4137E10FF1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3.5687500000000001</c:v>
                </c:pt>
                <c:pt idx="1">
                  <c:v>3.377049180327869</c:v>
                </c:pt>
                <c:pt idx="2">
                  <c:v>2.7647058823529411</c:v>
                </c:pt>
                <c:pt idx="3">
                  <c:v>2.5897435897435899</c:v>
                </c:pt>
                <c:pt idx="4">
                  <c:v>3.2272727272727271</c:v>
                </c:pt>
                <c:pt idx="5">
                  <c:v>6.1538461538461542</c:v>
                </c:pt>
                <c:pt idx="12">
                  <c:v>3.2392996108949417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CB-480B-9E20-E4137E10F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6CB-480B-9E20-E4137E10FF1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</c:v>
                      </c:pt>
                      <c:pt idx="1">
                        <c:v>2</c:v>
                      </c:pt>
                      <c:pt idx="2">
                        <c:v>2.25</c:v>
                      </c:pt>
                      <c:pt idx="3">
                        <c:v>2.1111111111111112</c:v>
                      </c:pt>
                      <c:pt idx="4">
                        <c:v>1.3571428571428572</c:v>
                      </c:pt>
                      <c:pt idx="5">
                        <c:v>5</c:v>
                      </c:pt>
                      <c:pt idx="6">
                        <c:v>4.0370370370370372</c:v>
                      </c:pt>
                      <c:pt idx="7">
                        <c:v>3.6</c:v>
                      </c:pt>
                      <c:pt idx="8">
                        <c:v>3.4117647058823528</c:v>
                      </c:pt>
                      <c:pt idx="9">
                        <c:v>2.2935779816513762</c:v>
                      </c:pt>
                      <c:pt idx="10">
                        <c:v>2.5089820359281436</c:v>
                      </c:pt>
                      <c:pt idx="11">
                        <c:v>2.5635359116022101</c:v>
                      </c:pt>
                      <c:pt idx="12">
                        <c:v>2.5981981981981983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6CB-480B-9E20-E4137E10FF1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CB-480B-9E20-E4137E10FF1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CB-480B-9E20-E4137E10FF1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CB-480B-9E20-E4137E10FF1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CB-480B-9E20-E4137E10FF1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CB-480B-9E20-E4137E10FF1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CB-480B-9E20-E4137E10FF1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CB-480B-9E20-E4137E10FF1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CB-480B-9E20-E4137E10FF1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CB-480B-9E20-E4137E10FF1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CB-480B-9E20-E4137E10FF1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CB-480B-9E20-E4137E10FF1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CB-480B-9E20-E4137E10FF1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CB-480B-9E20-E4137E10FF17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0.83475985221674875</c:v>
                </c:pt>
                <c:pt idx="1">
                  <c:v>1.226295411483648</c:v>
                </c:pt>
                <c:pt idx="2">
                  <c:v>4.4319097502012461E-3</c:v>
                </c:pt>
                <c:pt idx="3">
                  <c:v>0.34584115071919941</c:v>
                </c:pt>
                <c:pt idx="4">
                  <c:v>1.2272727272727271</c:v>
                </c:pt>
                <c:pt idx="5">
                  <c:v>3.3760683760683765</c:v>
                </c:pt>
                <c:pt idx="12">
                  <c:v>0.74453129998313283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CB-480B-9E20-E4137E10F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D-4884-9559-50F750843D58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2.3435897435897437</c:v>
                </c:pt>
                <c:pt idx="1">
                  <c:v>2.3452380952380953</c:v>
                </c:pt>
                <c:pt idx="2">
                  <c:v>2.1419753086419755</c:v>
                </c:pt>
                <c:pt idx="3">
                  <c:v>2.8341463414634145</c:v>
                </c:pt>
                <c:pt idx="4">
                  <c:v>1.6956521739130435</c:v>
                </c:pt>
                <c:pt idx="5">
                  <c:v>2.1923076923076925</c:v>
                </c:pt>
                <c:pt idx="6">
                  <c:v>3.7234042553191489</c:v>
                </c:pt>
                <c:pt idx="7">
                  <c:v>4.4210526315789478</c:v>
                </c:pt>
                <c:pt idx="8">
                  <c:v>2</c:v>
                </c:pt>
                <c:pt idx="9">
                  <c:v>1.6622807017543859</c:v>
                </c:pt>
                <c:pt idx="10">
                  <c:v>1.7654986522911051</c:v>
                </c:pt>
                <c:pt idx="11">
                  <c:v>1.9036402569593147</c:v>
                </c:pt>
                <c:pt idx="12">
                  <c:v>2.1686650679456436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D-4884-9559-50F750843D58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D-4884-9559-50F750843D5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2.1986607142857144</c:v>
                </c:pt>
                <c:pt idx="1">
                  <c:v>1.7648648648648648</c:v>
                </c:pt>
                <c:pt idx="2">
                  <c:v>1.639751552795031</c:v>
                </c:pt>
                <c:pt idx="3">
                  <c:v>1.641025641025641</c:v>
                </c:pt>
                <c:pt idx="4">
                  <c:v>2.7111111111111112</c:v>
                </c:pt>
                <c:pt idx="5">
                  <c:v>3.2173913043478262</c:v>
                </c:pt>
                <c:pt idx="6">
                  <c:v>3.6481481481481484</c:v>
                </c:pt>
                <c:pt idx="7">
                  <c:v>2.4285714285714284</c:v>
                </c:pt>
                <c:pt idx="8">
                  <c:v>2.4</c:v>
                </c:pt>
                <c:pt idx="9">
                  <c:v>2.2168674698795181</c:v>
                </c:pt>
                <c:pt idx="10">
                  <c:v>1.7411504424778761</c:v>
                </c:pt>
                <c:pt idx="11">
                  <c:v>2.0666666666666669</c:v>
                </c:pt>
                <c:pt idx="12">
                  <c:v>1.9666244190959019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9D-4884-9559-50F750843D58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D-4884-9559-50F750843D5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9D-4884-9559-50F750843D5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2.5</c:v>
                </c:pt>
                <c:pt idx="1">
                  <c:v>1.9671641791044776</c:v>
                </c:pt>
                <c:pt idx="2">
                  <c:v>2.4866920152091256</c:v>
                </c:pt>
                <c:pt idx="3">
                  <c:v>1.76</c:v>
                </c:pt>
                <c:pt idx="4">
                  <c:v>2.652173913043478</c:v>
                </c:pt>
                <c:pt idx="5">
                  <c:v>1.56</c:v>
                </c:pt>
                <c:pt idx="12">
                  <c:v>2.2606907894736841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9D-4884-9559-50F750843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A9D-4884-9559-50F750843D5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1.7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2.2400000000000002</c:v>
                      </c:pt>
                      <c:pt idx="5">
                        <c:v>2.2592592592592591</c:v>
                      </c:pt>
                      <c:pt idx="6">
                        <c:v>3.76</c:v>
                      </c:pt>
                      <c:pt idx="7">
                        <c:v>2.2142857142857144</c:v>
                      </c:pt>
                      <c:pt idx="8">
                        <c:v>3.4242424242424243</c:v>
                      </c:pt>
                      <c:pt idx="9">
                        <c:v>1.8473282442748091</c:v>
                      </c:pt>
                      <c:pt idx="10">
                        <c:v>1.9113924050632911</c:v>
                      </c:pt>
                      <c:pt idx="11">
                        <c:v>2.2438271604938271</c:v>
                      </c:pt>
                      <c:pt idx="12">
                        <c:v>2.1871599564744288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A9D-4884-9559-50F750843D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9D-4884-9559-50F750843D5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9D-4884-9559-50F750843D5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9D-4884-9559-50F750843D5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9D-4884-9559-50F750843D5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9D-4884-9559-50F750843D5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9D-4884-9559-50F750843D5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9D-4884-9559-50F750843D5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9D-4884-9559-50F750843D5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9D-4884-9559-50F750843D5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9D-4884-9559-50F750843D5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9D-4884-9559-50F750843D5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9D-4884-9559-50F750843D5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9D-4884-9559-50F750843D58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0.30133928571428559</c:v>
                </c:pt>
                <c:pt idx="1">
                  <c:v>0.20229931423961278</c:v>
                </c:pt>
                <c:pt idx="2">
                  <c:v>0.8469404624140946</c:v>
                </c:pt>
                <c:pt idx="3">
                  <c:v>0.11897435897435904</c:v>
                </c:pt>
                <c:pt idx="4">
                  <c:v>-5.8937198067633201E-2</c:v>
                </c:pt>
                <c:pt idx="5">
                  <c:v>-1.6573913043478261</c:v>
                </c:pt>
                <c:pt idx="12">
                  <c:v>0.34133595076400658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9D-4884-9559-50F750843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D-4DC1-A63A-B74EA62D5B0C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2.6381660470879802</c:v>
                </c:pt>
                <c:pt idx="1">
                  <c:v>2.4732375690607733</c:v>
                </c:pt>
                <c:pt idx="2">
                  <c:v>2.5529145444255801</c:v>
                </c:pt>
                <c:pt idx="3">
                  <c:v>2.4243523043775292</c:v>
                </c:pt>
                <c:pt idx="4">
                  <c:v>2.197144331670394</c:v>
                </c:pt>
                <c:pt idx="5">
                  <c:v>2.0572924688125673</c:v>
                </c:pt>
                <c:pt idx="6">
                  <c:v>2.0914386094674557</c:v>
                </c:pt>
                <c:pt idx="7">
                  <c:v>2.8021182816919938</c:v>
                </c:pt>
                <c:pt idx="8">
                  <c:v>2.2043213975583593</c:v>
                </c:pt>
                <c:pt idx="9">
                  <c:v>2.2301287686818019</c:v>
                </c:pt>
                <c:pt idx="10">
                  <c:v>2.1195535180386686</c:v>
                </c:pt>
                <c:pt idx="11">
                  <c:v>2.241869341020748</c:v>
                </c:pt>
                <c:pt idx="12">
                  <c:v>2.3296593146357729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D-4DC1-A63A-B74EA62D5B0C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D-4DC1-A63A-B74EA62D5B0C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2.3200146329566702</c:v>
                </c:pt>
                <c:pt idx="1">
                  <c:v>2.1117708416914067</c:v>
                </c:pt>
                <c:pt idx="2">
                  <c:v>2.1110739128817468</c:v>
                </c:pt>
                <c:pt idx="3">
                  <c:v>2.2593373927218678</c:v>
                </c:pt>
                <c:pt idx="4">
                  <c:v>2.0151193633952253</c:v>
                </c:pt>
                <c:pt idx="5">
                  <c:v>2.0359794950414409</c:v>
                </c:pt>
                <c:pt idx="6">
                  <c:v>2.0875884890880911</c:v>
                </c:pt>
                <c:pt idx="7">
                  <c:v>2.8997583829335847</c:v>
                </c:pt>
                <c:pt idx="8">
                  <c:v>2.1866574965612107</c:v>
                </c:pt>
                <c:pt idx="9">
                  <c:v>2.2685847398749437</c:v>
                </c:pt>
                <c:pt idx="10">
                  <c:v>1.9873622130169206</c:v>
                </c:pt>
                <c:pt idx="11">
                  <c:v>2.0944992947813823</c:v>
                </c:pt>
                <c:pt idx="12">
                  <c:v>2.1778762283219097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D-4DC1-A63A-B74EA62D5B0C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D-4DC1-A63A-B74EA62D5B0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4D-4DC1-A63A-B74EA62D5B0C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2.1576113730734043</c:v>
                </c:pt>
                <c:pt idx="1">
                  <c:v>2.0968158811070827</c:v>
                </c:pt>
                <c:pt idx="2">
                  <c:v>2.1481083404987102</c:v>
                </c:pt>
                <c:pt idx="3">
                  <c:v>2.1392322706571241</c:v>
                </c:pt>
                <c:pt idx="4">
                  <c:v>2.2807980783371735</c:v>
                </c:pt>
                <c:pt idx="5">
                  <c:v>2.1019455661020503</c:v>
                </c:pt>
                <c:pt idx="12">
                  <c:v>2.1512643991547953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4D-4DC1-A63A-B74EA62D5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B4D-4DC1-A63A-B74EA62D5B0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2.8322493991234272</c:v>
                      </c:pt>
                      <c:pt idx="1">
                        <c:v>2.4567090685268771</c:v>
                      </c:pt>
                      <c:pt idx="2">
                        <c:v>2.3488082178119076</c:v>
                      </c:pt>
                      <c:pt idx="3">
                        <c:v>2.5104382929642446</c:v>
                      </c:pt>
                      <c:pt idx="4">
                        <c:v>2.4632700120786208</c:v>
                      </c:pt>
                      <c:pt idx="5">
                        <c:v>2.2983870967741935</c:v>
                      </c:pt>
                      <c:pt idx="6">
                        <c:v>2.3937399767737655</c:v>
                      </c:pt>
                      <c:pt idx="7">
                        <c:v>2.6865335051546393</c:v>
                      </c:pt>
                      <c:pt idx="8">
                        <c:v>2.1155368505436143</c:v>
                      </c:pt>
                      <c:pt idx="9">
                        <c:v>2.1997993799015139</c:v>
                      </c:pt>
                      <c:pt idx="10">
                        <c:v>2.2195556611619343</c:v>
                      </c:pt>
                      <c:pt idx="11">
                        <c:v>2.2557062382641351</c:v>
                      </c:pt>
                      <c:pt idx="12">
                        <c:v>2.3720011696365835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B4D-4DC1-A63A-B74EA62D5B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4D-4DC1-A63A-B74EA62D5B0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4D-4DC1-A63A-B74EA62D5B0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4D-4DC1-A63A-B74EA62D5B0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4D-4DC1-A63A-B74EA62D5B0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4D-4DC1-A63A-B74EA62D5B0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4D-4DC1-A63A-B74EA62D5B0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4D-4DC1-A63A-B74EA62D5B0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D-4DC1-A63A-B74EA62D5B0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D-4DC1-A63A-B74EA62D5B0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4D-4DC1-A63A-B74EA62D5B0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4D-4DC1-A63A-B74EA62D5B0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4D-4DC1-A63A-B74EA62D5B0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4D-4DC1-A63A-B74EA62D5B0C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-0.16240325988326587</c:v>
                </c:pt>
                <c:pt idx="1">
                  <c:v>-1.4954960584323995E-2</c:v>
                </c:pt>
                <c:pt idx="2">
                  <c:v>3.7034427616963406E-2</c:v>
                </c:pt>
                <c:pt idx="3">
                  <c:v>-0.12010512206474377</c:v>
                </c:pt>
                <c:pt idx="4">
                  <c:v>0.26567871494194817</c:v>
                </c:pt>
                <c:pt idx="5">
                  <c:v>6.5966071060609366E-2</c:v>
                </c:pt>
                <c:pt idx="12">
                  <c:v>8.1352653748418824E-3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4D-4DC1-A63A-B74EA62D5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99-442A-98E1-03688B509BF7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2.6381660470879802</c:v>
                </c:pt>
                <c:pt idx="1">
                  <c:v>2.4732375690607733</c:v>
                </c:pt>
                <c:pt idx="2">
                  <c:v>2.5529145444255801</c:v>
                </c:pt>
                <c:pt idx="3">
                  <c:v>2.4243523043775292</c:v>
                </c:pt>
                <c:pt idx="4">
                  <c:v>2.197144331670394</c:v>
                </c:pt>
                <c:pt idx="5">
                  <c:v>2.0572924688125673</c:v>
                </c:pt>
                <c:pt idx="6">
                  <c:v>2.0914386094674557</c:v>
                </c:pt>
                <c:pt idx="7">
                  <c:v>2.8021182816919938</c:v>
                </c:pt>
                <c:pt idx="8">
                  <c:v>2.2043213975583593</c:v>
                </c:pt>
                <c:pt idx="9">
                  <c:v>2.2301287686818019</c:v>
                </c:pt>
                <c:pt idx="10">
                  <c:v>2.1195535180386686</c:v>
                </c:pt>
                <c:pt idx="11">
                  <c:v>2.241869341020748</c:v>
                </c:pt>
                <c:pt idx="12">
                  <c:v>2.3296593146357729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9-442A-98E1-03688B509BF7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99-442A-98E1-03688B509BF7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2.3200146329566702</c:v>
                </c:pt>
                <c:pt idx="1">
                  <c:v>2.1117708416914067</c:v>
                </c:pt>
                <c:pt idx="2">
                  <c:v>2.1110739128817468</c:v>
                </c:pt>
                <c:pt idx="3">
                  <c:v>2.2593373927218678</c:v>
                </c:pt>
                <c:pt idx="4">
                  <c:v>2.0151193633952253</c:v>
                </c:pt>
                <c:pt idx="5">
                  <c:v>2.0359794950414409</c:v>
                </c:pt>
                <c:pt idx="6">
                  <c:v>2.0875884890880911</c:v>
                </c:pt>
                <c:pt idx="7">
                  <c:v>2.8997583829335847</c:v>
                </c:pt>
                <c:pt idx="8">
                  <c:v>2.1866574965612107</c:v>
                </c:pt>
                <c:pt idx="9">
                  <c:v>2.2685847398749437</c:v>
                </c:pt>
                <c:pt idx="10">
                  <c:v>1.9873622130169206</c:v>
                </c:pt>
                <c:pt idx="11">
                  <c:v>2.0944992947813823</c:v>
                </c:pt>
                <c:pt idx="12">
                  <c:v>2.1778762283219097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99-442A-98E1-03688B509BF7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99-442A-98E1-03688B509BF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99-442A-98E1-03688B509BF7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2.1576113730734043</c:v>
                </c:pt>
                <c:pt idx="1">
                  <c:v>2.0968158811070827</c:v>
                </c:pt>
                <c:pt idx="2">
                  <c:v>2.1481083404987102</c:v>
                </c:pt>
                <c:pt idx="3">
                  <c:v>2.1392322706571241</c:v>
                </c:pt>
                <c:pt idx="4">
                  <c:v>2.2807980783371735</c:v>
                </c:pt>
                <c:pt idx="5">
                  <c:v>2.1019455661020503</c:v>
                </c:pt>
                <c:pt idx="12">
                  <c:v>2.1512643991547953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99-442A-98E1-03688B509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499-442A-98E1-03688B509BF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2.8322493991234272</c:v>
                      </c:pt>
                      <c:pt idx="1">
                        <c:v>2.4567090685268771</c:v>
                      </c:pt>
                      <c:pt idx="2">
                        <c:v>2.3488082178119076</c:v>
                      </c:pt>
                      <c:pt idx="3">
                        <c:v>2.5104382929642446</c:v>
                      </c:pt>
                      <c:pt idx="4">
                        <c:v>2.4632700120786208</c:v>
                      </c:pt>
                      <c:pt idx="5">
                        <c:v>2.2983870967741935</c:v>
                      </c:pt>
                      <c:pt idx="6">
                        <c:v>2.3937399767737655</c:v>
                      </c:pt>
                      <c:pt idx="7">
                        <c:v>2.6865335051546393</c:v>
                      </c:pt>
                      <c:pt idx="8">
                        <c:v>2.1155368505436143</c:v>
                      </c:pt>
                      <c:pt idx="9">
                        <c:v>2.1997993799015139</c:v>
                      </c:pt>
                      <c:pt idx="10">
                        <c:v>2.2195556611619343</c:v>
                      </c:pt>
                      <c:pt idx="11">
                        <c:v>2.2557062382641351</c:v>
                      </c:pt>
                      <c:pt idx="12">
                        <c:v>2.3720011696365835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499-442A-98E1-03688B509B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99-442A-98E1-03688B509B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99-442A-98E1-03688B509B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99-442A-98E1-03688B509B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99-442A-98E1-03688B509B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99-442A-98E1-03688B509B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99-442A-98E1-03688B509B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99-442A-98E1-03688B509B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99-442A-98E1-03688B509B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99-442A-98E1-03688B509B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99-442A-98E1-03688B509B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99-442A-98E1-03688B509B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99-442A-98E1-03688B509B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99-442A-98E1-03688B509BF7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-0.16240325988326587</c:v>
                </c:pt>
                <c:pt idx="1">
                  <c:v>-1.4954960584323995E-2</c:v>
                </c:pt>
                <c:pt idx="2">
                  <c:v>3.7034427616963406E-2</c:v>
                </c:pt>
                <c:pt idx="3">
                  <c:v>-0.12010512206474377</c:v>
                </c:pt>
                <c:pt idx="4">
                  <c:v>0.26567871494194817</c:v>
                </c:pt>
                <c:pt idx="5">
                  <c:v>6.5966071060609366E-2</c:v>
                </c:pt>
                <c:pt idx="12">
                  <c:v>8.1352653748418824E-3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99-442A-98E1-03688B509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7-4119-B74C-4E0913C68538}"/>
              </c:ext>
            </c:extLst>
          </c:dPt>
          <c:val>
            <c:numRef>
              <c:f>'EM evol mensu TF cat '!$G$53:$G$65</c:f>
              <c:numCache>
                <c:formatCode>0.00</c:formatCode>
                <c:ptCount val="13"/>
                <c:pt idx="0">
                  <c:v>2.6799765979230656</c:v>
                </c:pt>
                <c:pt idx="1">
                  <c:v>2.5754752996869512</c:v>
                </c:pt>
                <c:pt idx="2">
                  <c:v>2.5351388153415537</c:v>
                </c:pt>
                <c:pt idx="3">
                  <c:v>2.5466188983430365</c:v>
                </c:pt>
                <c:pt idx="4">
                  <c:v>2.2173870526109916</c:v>
                </c:pt>
                <c:pt idx="5">
                  <c:v>2.1963106971697259</c:v>
                </c:pt>
                <c:pt idx="6">
                  <c:v>2.2843620744511615</c:v>
                </c:pt>
                <c:pt idx="7">
                  <c:v>3.2368137782561894</c:v>
                </c:pt>
                <c:pt idx="8">
                  <c:v>2.3288418350978506</c:v>
                </c:pt>
                <c:pt idx="9">
                  <c:v>2.3148834336884359</c:v>
                </c:pt>
                <c:pt idx="10">
                  <c:v>2.2874057456222348</c:v>
                </c:pt>
                <c:pt idx="11">
                  <c:v>2.4197963287280273</c:v>
                </c:pt>
                <c:pt idx="12">
                  <c:v>2.4546260285207819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7-4119-B74C-4E0913C68538}"/>
            </c:ext>
          </c:extLst>
        </c:ser>
        <c:ser>
          <c:idx val="0"/>
          <c:order val="2"/>
          <c:tx>
            <c:strRef>
              <c:f>'EM evol mensu TF cat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7-4119-B74C-4E0913C68538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'!$I$53:$I$65</c:f>
              <c:numCache>
                <c:formatCode>0.00</c:formatCode>
                <c:ptCount val="13"/>
                <c:pt idx="0">
                  <c:v>2.5616615067079462</c:v>
                </c:pt>
                <c:pt idx="1">
                  <c:v>2.3074914001783666</c:v>
                </c:pt>
                <c:pt idx="2">
                  <c:v>2.2286604720955734</c:v>
                </c:pt>
                <c:pt idx="3">
                  <c:v>2.4463859020310634</c:v>
                </c:pt>
                <c:pt idx="4">
                  <c:v>2.0691586350612137</c:v>
                </c:pt>
                <c:pt idx="5">
                  <c:v>2.0636521739130433</c:v>
                </c:pt>
                <c:pt idx="6">
                  <c:v>2.2098007344530735</c:v>
                </c:pt>
                <c:pt idx="7">
                  <c:v>3.1288806846786374</c:v>
                </c:pt>
                <c:pt idx="8">
                  <c:v>2.2692999400519551</c:v>
                </c:pt>
                <c:pt idx="9">
                  <c:v>2.3762182041066504</c:v>
                </c:pt>
                <c:pt idx="10">
                  <c:v>2.0624900704337237</c:v>
                </c:pt>
                <c:pt idx="11">
                  <c:v>2.2777023692003948</c:v>
                </c:pt>
                <c:pt idx="12">
                  <c:v>2.3121811361200431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7-4119-B74C-4E0913C68538}"/>
            </c:ext>
          </c:extLst>
        </c:ser>
        <c:ser>
          <c:idx val="1"/>
          <c:order val="3"/>
          <c:tx>
            <c:strRef>
              <c:f>'EM evol mensu TF cat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7-4119-B74C-4E0913C6853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07-4119-B74C-4E0913C68538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'!$K$53:$K$65</c:f>
              <c:numCache>
                <c:formatCode>0.00</c:formatCode>
                <c:ptCount val="13"/>
                <c:pt idx="0">
                  <c:v>2.3469649306769194</c:v>
                </c:pt>
                <c:pt idx="1">
                  <c:v>2.2318840579710146</c:v>
                </c:pt>
                <c:pt idx="2">
                  <c:v>2.3134251290877796</c:v>
                </c:pt>
                <c:pt idx="3">
                  <c:v>2.2467302452316078</c:v>
                </c:pt>
                <c:pt idx="4">
                  <c:v>2.3376803551609324</c:v>
                </c:pt>
                <c:pt idx="5">
                  <c:v>2.1202934351373606</c:v>
                </c:pt>
                <c:pt idx="12">
                  <c:v>2.2702992915118276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07-4119-B74C-4E0913C68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807-4119-B74C-4E0913C6853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3.0459280303030303</c:v>
                      </c:pt>
                      <c:pt idx="1">
                        <c:v>2.5615745079662604</c:v>
                      </c:pt>
                      <c:pt idx="2">
                        <c:v>2.4389859864588255</c:v>
                      </c:pt>
                      <c:pt idx="3">
                        <c:v>2.5931468036125378</c:v>
                      </c:pt>
                      <c:pt idx="4">
                        <c:v>2.4652253909843607</c:v>
                      </c:pt>
                      <c:pt idx="5">
                        <c:v>2.4094270781974165</c:v>
                      </c:pt>
                      <c:pt idx="6">
                        <c:v>2.5594205572983943</c:v>
                      </c:pt>
                      <c:pt idx="7">
                        <c:v>3.04468764249886</c:v>
                      </c:pt>
                      <c:pt idx="8">
                        <c:v>2.1439809086088033</c:v>
                      </c:pt>
                      <c:pt idx="9">
                        <c:v>2.1939564867042707</c:v>
                      </c:pt>
                      <c:pt idx="10">
                        <c:v>2.2719651012200939</c:v>
                      </c:pt>
                      <c:pt idx="11">
                        <c:v>2.2874622245153682</c:v>
                      </c:pt>
                      <c:pt idx="12">
                        <c:v>2.4676964118587734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807-4119-B74C-4E0913C685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'!$L$52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07-4119-B74C-4E0913C6853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07-4119-B74C-4E0913C6853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07-4119-B74C-4E0913C6853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07-4119-B74C-4E0913C6853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07-4119-B74C-4E0913C6853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07-4119-B74C-4E0913C6853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07-4119-B74C-4E0913C6853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07-4119-B74C-4E0913C6853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07-4119-B74C-4E0913C6853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07-4119-B74C-4E0913C6853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07-4119-B74C-4E0913C6853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07-4119-B74C-4E0913C6853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07-4119-B74C-4E0913C68538}"/>
              </c:ext>
            </c:extLst>
          </c:dPt>
          <c:cat>
            <c:strRef>
              <c:f>'EM evol mensu TF cat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'!$L$53:$L$65</c:f>
              <c:numCache>
                <c:formatCode>0.00</c:formatCode>
                <c:ptCount val="13"/>
                <c:pt idx="0">
                  <c:v>-0.21469657603102688</c:v>
                </c:pt>
                <c:pt idx="1">
                  <c:v>-7.5607342207351991E-2</c:v>
                </c:pt>
                <c:pt idx="2">
                  <c:v>8.4764656992206255E-2</c:v>
                </c:pt>
                <c:pt idx="3">
                  <c:v>-0.19965565679945563</c:v>
                </c:pt>
                <c:pt idx="4">
                  <c:v>0.26852172009971875</c:v>
                </c:pt>
                <c:pt idx="5">
                  <c:v>5.664126122431723E-2</c:v>
                </c:pt>
                <c:pt idx="12">
                  <c:v>-7.4033227246319555E-3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07-4119-B74C-4E0913C68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1-42DC-AB75-5A9052A78CD8}"/>
              </c:ext>
            </c:extLst>
          </c:dPt>
          <c:val>
            <c:numRef>
              <c:f>'EM evol mensu TF cat '!$G$75:$G$87</c:f>
              <c:numCache>
                <c:formatCode>0.00</c:formatCode>
                <c:ptCount val="13"/>
                <c:pt idx="0">
                  <c:v>2.5794017884674685</c:v>
                </c:pt>
                <c:pt idx="1">
                  <c:v>2.3327036104114192</c:v>
                </c:pt>
                <c:pt idx="2">
                  <c:v>2.5770098441345364</c:v>
                </c:pt>
                <c:pt idx="3">
                  <c:v>2.250762970498474</c:v>
                </c:pt>
                <c:pt idx="4">
                  <c:v>2.1684458616387077</c:v>
                </c:pt>
                <c:pt idx="5">
                  <c:v>1.8747030878859858</c:v>
                </c:pt>
                <c:pt idx="6">
                  <c:v>1.8237306843267109</c:v>
                </c:pt>
                <c:pt idx="7">
                  <c:v>2.1189308069700559</c:v>
                </c:pt>
                <c:pt idx="8">
                  <c:v>1.9859333239555492</c:v>
                </c:pt>
                <c:pt idx="9">
                  <c:v>2.0581231395895347</c:v>
                </c:pt>
                <c:pt idx="10">
                  <c:v>1.8215313122372205</c:v>
                </c:pt>
                <c:pt idx="11">
                  <c:v>1.9440946591402519</c:v>
                </c:pt>
                <c:pt idx="12">
                  <c:v>2.1392374444410849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1-42DC-AB75-5A9052A78CD8}"/>
            </c:ext>
          </c:extLst>
        </c:ser>
        <c:ser>
          <c:idx val="0"/>
          <c:order val="2"/>
          <c:tx>
            <c:strRef>
              <c:f>'EM evol mensu TF cat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1-42DC-AB75-5A9052A78CD8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'!$I$75:$I$87</c:f>
              <c:numCache>
                <c:formatCode>0.00</c:formatCode>
                <c:ptCount val="13"/>
                <c:pt idx="0">
                  <c:v>1.9082215871620136</c:v>
                </c:pt>
                <c:pt idx="1">
                  <c:v>1.7788253142609449</c:v>
                </c:pt>
                <c:pt idx="2">
                  <c:v>1.8978652155713687</c:v>
                </c:pt>
                <c:pt idx="3">
                  <c:v>1.9237776289350301</c:v>
                </c:pt>
                <c:pt idx="4">
                  <c:v>1.9008810572687225</c:v>
                </c:pt>
                <c:pt idx="5">
                  <c:v>1.9747614650661742</c:v>
                </c:pt>
                <c:pt idx="6">
                  <c:v>1.8080418617460754</c:v>
                </c:pt>
                <c:pt idx="7">
                  <c:v>2.3591368045931498</c:v>
                </c:pt>
                <c:pt idx="8">
                  <c:v>2.004119464469619</c:v>
                </c:pt>
                <c:pt idx="9">
                  <c:v>2.0532254108413048</c:v>
                </c:pt>
                <c:pt idx="10">
                  <c:v>1.8396334478808705</c:v>
                </c:pt>
                <c:pt idx="11">
                  <c:v>1.7983042394014963</c:v>
                </c:pt>
                <c:pt idx="12">
                  <c:v>1.9168237830855928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01-42DC-AB75-5A9052A78CD8}"/>
            </c:ext>
          </c:extLst>
        </c:ser>
        <c:ser>
          <c:idx val="1"/>
          <c:order val="3"/>
          <c:tx>
            <c:strRef>
              <c:f>'EM evol mensu TF cat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01-42DC-AB75-5A9052A78CD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01-42DC-AB75-5A9052A78CD8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'!$K$75:$K$87</c:f>
              <c:numCache>
                <c:formatCode>0.00</c:formatCode>
                <c:ptCount val="13"/>
                <c:pt idx="0">
                  <c:v>1.868734447209385</c:v>
                </c:pt>
                <c:pt idx="1">
                  <c:v>1.8524755470404357</c:v>
                </c:pt>
                <c:pt idx="2">
                  <c:v>1.8732112192329708</c:v>
                </c:pt>
                <c:pt idx="3">
                  <c:v>1.9508059701492537</c:v>
                </c:pt>
                <c:pt idx="4">
                  <c:v>2.1437405983620259</c:v>
                </c:pt>
                <c:pt idx="5">
                  <c:v>2.0590192644483363</c:v>
                </c:pt>
                <c:pt idx="12">
                  <c:v>1.9326359751735338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01-42DC-AB75-5A9052A78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201-42DC-AB75-5A9052A78CD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2.5154440154440154</c:v>
                      </c:pt>
                      <c:pt idx="1">
                        <c:v>2.2815777116919707</c:v>
                      </c:pt>
                      <c:pt idx="2">
                        <c:v>2.1930087051142548</c:v>
                      </c:pt>
                      <c:pt idx="3">
                        <c:v>2.3559378101223949</c:v>
                      </c:pt>
                      <c:pt idx="4">
                        <c:v>2.460375816993464</c:v>
                      </c:pt>
                      <c:pt idx="5">
                        <c:v>2.1475826972010177</c:v>
                      </c:pt>
                      <c:pt idx="6">
                        <c:v>2.1458937198067631</c:v>
                      </c:pt>
                      <c:pt idx="7">
                        <c:v>2.2209543568464731</c:v>
                      </c:pt>
                      <c:pt idx="8">
                        <c:v>2.0783111625216888</c:v>
                      </c:pt>
                      <c:pt idx="9">
                        <c:v>2.2074144087376601</c:v>
                      </c:pt>
                      <c:pt idx="10">
                        <c:v>2.1468809073724007</c:v>
                      </c:pt>
                      <c:pt idx="11">
                        <c:v>2.214271975379881</c:v>
                      </c:pt>
                      <c:pt idx="12">
                        <c:v>2.233020099749556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201-42DC-AB75-5A9052A78CD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'!$L$74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01-42DC-AB75-5A9052A78CD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01-42DC-AB75-5A9052A78CD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01-42DC-AB75-5A9052A78CD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01-42DC-AB75-5A9052A78CD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01-42DC-AB75-5A9052A78CD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01-42DC-AB75-5A9052A78CD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01-42DC-AB75-5A9052A78CD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01-42DC-AB75-5A9052A78CD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01-42DC-AB75-5A9052A78CD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01-42DC-AB75-5A9052A78CD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01-42DC-AB75-5A9052A78CD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01-42DC-AB75-5A9052A78CD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01-42DC-AB75-5A9052A78CD8}"/>
              </c:ext>
            </c:extLst>
          </c:dPt>
          <c:cat>
            <c:strRef>
              <c:f>'EM evol mensu TF cat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'!$L$75:$L$87</c:f>
              <c:numCache>
                <c:formatCode>0.00</c:formatCode>
                <c:ptCount val="13"/>
                <c:pt idx="0">
                  <c:v>-3.9487139952628647E-2</c:v>
                </c:pt>
                <c:pt idx="1">
                  <c:v>7.3650232779490787E-2</c:v>
                </c:pt>
                <c:pt idx="2">
                  <c:v>-2.4653996338397821E-2</c:v>
                </c:pt>
                <c:pt idx="3">
                  <c:v>2.7028341214223595E-2</c:v>
                </c:pt>
                <c:pt idx="4">
                  <c:v>0.24285954109330343</c:v>
                </c:pt>
                <c:pt idx="5">
                  <c:v>8.4257799382162046E-2</c:v>
                </c:pt>
                <c:pt idx="12">
                  <c:v>4.0660980773322031E-2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01-42DC-AB75-5A9052A78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9F-49F2-95D0-BA3351CB2780}"/>
              </c:ext>
            </c:extLst>
          </c:dPt>
          <c:val>
            <c:numRef>
              <c:f>'Viajeros entr evol mensu '!$G$119:$G$131</c:f>
              <c:numCache>
                <c:formatCode>#,##0</c:formatCode>
                <c:ptCount val="13"/>
                <c:pt idx="0">
                  <c:v>1591</c:v>
                </c:pt>
                <c:pt idx="1">
                  <c:v>1571</c:v>
                </c:pt>
                <c:pt idx="2">
                  <c:v>1094</c:v>
                </c:pt>
                <c:pt idx="3">
                  <c:v>736</c:v>
                </c:pt>
                <c:pt idx="4">
                  <c:v>385</c:v>
                </c:pt>
                <c:pt idx="5">
                  <c:v>683</c:v>
                </c:pt>
                <c:pt idx="6">
                  <c:v>605</c:v>
                </c:pt>
                <c:pt idx="7">
                  <c:v>532</c:v>
                </c:pt>
                <c:pt idx="8">
                  <c:v>623</c:v>
                </c:pt>
                <c:pt idx="9">
                  <c:v>620</c:v>
                </c:pt>
                <c:pt idx="10">
                  <c:v>1066</c:v>
                </c:pt>
                <c:pt idx="11">
                  <c:v>1172</c:v>
                </c:pt>
                <c:pt idx="12">
                  <c:v>10678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9F-49F2-95D0-BA3351CB2780}"/>
            </c:ext>
          </c:extLst>
        </c:ser>
        <c:ser>
          <c:idx val="0"/>
          <c:order val="2"/>
          <c:tx>
            <c:strRef>
              <c:f>'Viajeros entr evol mensu 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9F-49F2-95D0-BA3351CB2780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'!$I$119:$I$131</c:f>
              <c:numCache>
                <c:formatCode>#,##0</c:formatCode>
                <c:ptCount val="13"/>
                <c:pt idx="0">
                  <c:v>1627</c:v>
                </c:pt>
                <c:pt idx="1">
                  <c:v>1243</c:v>
                </c:pt>
                <c:pt idx="2">
                  <c:v>1052</c:v>
                </c:pt>
                <c:pt idx="3">
                  <c:v>732</c:v>
                </c:pt>
                <c:pt idx="4">
                  <c:v>495</c:v>
                </c:pt>
                <c:pt idx="5">
                  <c:v>360</c:v>
                </c:pt>
                <c:pt idx="6">
                  <c:v>600</c:v>
                </c:pt>
                <c:pt idx="7">
                  <c:v>645</c:v>
                </c:pt>
                <c:pt idx="8">
                  <c:v>596</c:v>
                </c:pt>
                <c:pt idx="9">
                  <c:v>838</c:v>
                </c:pt>
                <c:pt idx="10">
                  <c:v>1123</c:v>
                </c:pt>
                <c:pt idx="11">
                  <c:v>1145</c:v>
                </c:pt>
                <c:pt idx="12">
                  <c:v>10456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9F-49F2-95D0-BA3351CB2780}"/>
            </c:ext>
          </c:extLst>
        </c:ser>
        <c:ser>
          <c:idx val="1"/>
          <c:order val="3"/>
          <c:tx>
            <c:strRef>
              <c:f>'Viajeros entr evol mensu 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9F-49F2-95D0-BA3351CB278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9F-49F2-95D0-BA3351CB2780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'!$K$119:$K$131</c:f>
              <c:numCache>
                <c:formatCode>#,##0</c:formatCode>
                <c:ptCount val="13"/>
                <c:pt idx="0">
                  <c:v>1536</c:v>
                </c:pt>
                <c:pt idx="1">
                  <c:v>1360</c:v>
                </c:pt>
                <c:pt idx="2">
                  <c:v>938</c:v>
                </c:pt>
                <c:pt idx="3">
                  <c:v>670</c:v>
                </c:pt>
                <c:pt idx="4">
                  <c:v>433</c:v>
                </c:pt>
                <c:pt idx="5">
                  <c:v>354</c:v>
                </c:pt>
                <c:pt idx="12">
                  <c:v>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9F-49F2-95D0-BA3351CB2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29F-49F2-95D0-BA3351CB278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805</c:v>
                      </c:pt>
                      <c:pt idx="1">
                        <c:v>857</c:v>
                      </c:pt>
                      <c:pt idx="2">
                        <c:v>816</c:v>
                      </c:pt>
                      <c:pt idx="3">
                        <c:v>609</c:v>
                      </c:pt>
                      <c:pt idx="4">
                        <c:v>466</c:v>
                      </c:pt>
                      <c:pt idx="5">
                        <c:v>513</c:v>
                      </c:pt>
                      <c:pt idx="6">
                        <c:v>730</c:v>
                      </c:pt>
                      <c:pt idx="7">
                        <c:v>825</c:v>
                      </c:pt>
                      <c:pt idx="8">
                        <c:v>1068</c:v>
                      </c:pt>
                      <c:pt idx="9">
                        <c:v>998</c:v>
                      </c:pt>
                      <c:pt idx="10">
                        <c:v>917</c:v>
                      </c:pt>
                      <c:pt idx="11">
                        <c:v>1313</c:v>
                      </c:pt>
                      <c:pt idx="12">
                        <c:v>9917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29F-49F2-95D0-BA3351CB27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9F-49F2-95D0-BA3351CB278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9F-49F2-95D0-BA3351CB278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9F-49F2-95D0-BA3351CB278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9F-49F2-95D0-BA3351CB278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9F-49F2-95D0-BA3351CB278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9F-49F2-95D0-BA3351CB278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9F-49F2-95D0-BA3351CB278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9F-49F2-95D0-BA3351CB278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9F-49F2-95D0-BA3351CB278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9F-49F2-95D0-BA3351CB278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9F-49F2-95D0-BA3351CB278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9F-49F2-95D0-BA3351CB278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9F-49F2-95D0-BA3351CB2780}"/>
              </c:ext>
            </c:extLst>
          </c:dPt>
          <c:cat>
            <c:strRef>
              <c:f>'Viajeros entr evol mensu 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'!$L$119:$L$131</c:f>
              <c:numCache>
                <c:formatCode>0.0%</c:formatCode>
                <c:ptCount val="13"/>
                <c:pt idx="0">
                  <c:v>-5.5931161647203465E-2</c:v>
                </c:pt>
                <c:pt idx="1">
                  <c:v>9.4127111826226795E-2</c:v>
                </c:pt>
                <c:pt idx="2">
                  <c:v>-0.10836501901140683</c:v>
                </c:pt>
                <c:pt idx="3">
                  <c:v>-8.4699453551912551E-2</c:v>
                </c:pt>
                <c:pt idx="4">
                  <c:v>-0.12525252525252528</c:v>
                </c:pt>
                <c:pt idx="5">
                  <c:v>-1.6666666666666718E-2</c:v>
                </c:pt>
                <c:pt idx="12">
                  <c:v>-3.9571610092575815E-2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9F-49F2-95D0-BA3351CB2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45-4DA0-A761-E891EA1ED696}"/>
              </c:ext>
            </c:extLst>
          </c:dPt>
          <c:val>
            <c:numRef>
              <c:f>'EM evol mensu TF cat '!$G$97:$G$109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5-4DA0-A761-E891EA1ED696}"/>
            </c:ext>
          </c:extLst>
        </c:ser>
        <c:ser>
          <c:idx val="0"/>
          <c:order val="2"/>
          <c:tx>
            <c:strRef>
              <c:f>'EM evol mensu TF cat 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5-4DA0-A761-E891EA1ED696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'!$I$97:$I$109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45-4DA0-A761-E891EA1ED696}"/>
            </c:ext>
          </c:extLst>
        </c:ser>
        <c:ser>
          <c:idx val="1"/>
          <c:order val="3"/>
          <c:tx>
            <c:strRef>
              <c:f>'EM evol mensu TF cat 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45-4DA0-A761-E891EA1ED69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45-4DA0-A761-E891EA1ED696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'!$K$97:$K$109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45-4DA0-A761-E891EA1ED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845-4DA0-A761-E891EA1ED69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845-4DA0-A761-E891EA1ED6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'!$L$96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45-4DA0-A761-E891EA1ED69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45-4DA0-A761-E891EA1ED69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45-4DA0-A761-E891EA1ED69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45-4DA0-A761-E891EA1ED69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45-4DA0-A761-E891EA1ED69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45-4DA0-A761-E891EA1ED69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45-4DA0-A761-E891EA1ED69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45-4DA0-A761-E891EA1ED69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45-4DA0-A761-E891EA1ED69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45-4DA0-A761-E891EA1ED69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45-4DA0-A761-E891EA1ED69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45-4DA0-A761-E891EA1ED69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45-4DA0-A761-E891EA1ED696}"/>
              </c:ext>
            </c:extLst>
          </c:dPt>
          <c:cat>
            <c:strRef>
              <c:f>'EM evol mensu TF cat 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'!$L$97:$L$109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845-4DA0-A761-E891EA1ED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95-42D8-94C2-FEBB9A7A8648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0.71819999999999995</c:v>
                </c:pt>
                <c:pt idx="1">
                  <c:v>0.69579999999999997</c:v>
                </c:pt>
                <c:pt idx="2">
                  <c:v>0.68220000000000003</c:v>
                </c:pt>
                <c:pt idx="3">
                  <c:v>0.55449999999999999</c:v>
                </c:pt>
                <c:pt idx="4">
                  <c:v>0.44569999999999999</c:v>
                </c:pt>
                <c:pt idx="5">
                  <c:v>0.48170000000000002</c:v>
                </c:pt>
                <c:pt idx="6">
                  <c:v>0.52629999999999999</c:v>
                </c:pt>
                <c:pt idx="7">
                  <c:v>0.52239999999999998</c:v>
                </c:pt>
                <c:pt idx="8">
                  <c:v>0.57379999999999998</c:v>
                </c:pt>
                <c:pt idx="9">
                  <c:v>0.52039999999999997</c:v>
                </c:pt>
                <c:pt idx="10">
                  <c:v>0.66159999999999997</c:v>
                </c:pt>
                <c:pt idx="11">
                  <c:v>0.66480000000000006</c:v>
                </c:pt>
                <c:pt idx="12">
                  <c:v>0.58707862058971227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5-42D8-94C2-FEBB9A7A8648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95-42D8-94C2-FEBB9A7A864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0.68730000000000002</c:v>
                </c:pt>
                <c:pt idx="1">
                  <c:v>0.70169999999999999</c:v>
                </c:pt>
                <c:pt idx="2">
                  <c:v>0.68340000000000001</c:v>
                </c:pt>
                <c:pt idx="3">
                  <c:v>0.58630000000000004</c:v>
                </c:pt>
                <c:pt idx="4">
                  <c:v>0.54890000000000005</c:v>
                </c:pt>
                <c:pt idx="5">
                  <c:v>0.52880000000000005</c:v>
                </c:pt>
                <c:pt idx="6">
                  <c:v>0.60099999999999998</c:v>
                </c:pt>
                <c:pt idx="7">
                  <c:v>0.62690000000000001</c:v>
                </c:pt>
                <c:pt idx="8">
                  <c:v>0.5696</c:v>
                </c:pt>
                <c:pt idx="9">
                  <c:v>0.6694</c:v>
                </c:pt>
                <c:pt idx="10">
                  <c:v>0.70440000000000003</c:v>
                </c:pt>
                <c:pt idx="11">
                  <c:v>0.66159999999999997</c:v>
                </c:pt>
                <c:pt idx="12">
                  <c:v>0.63035262548776616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5-42D8-94C2-FEBB9A7A8648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95-42D8-94C2-FEBB9A7A864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95-42D8-94C2-FEBB9A7A864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0.67069999999999996</c:v>
                </c:pt>
                <c:pt idx="1">
                  <c:v>0.69420000000000004</c:v>
                </c:pt>
                <c:pt idx="2">
                  <c:v>0.64359999999999995</c:v>
                </c:pt>
                <c:pt idx="3">
                  <c:v>0.54710000000000003</c:v>
                </c:pt>
                <c:pt idx="4">
                  <c:v>0.50180000000000002</c:v>
                </c:pt>
                <c:pt idx="5">
                  <c:v>0.45520000000000005</c:v>
                </c:pt>
                <c:pt idx="12">
                  <c:v>0.58486199004882933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95-42D8-94C2-FEBB9A7A8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295-42D8-94C2-FEBB9A7A864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0.51840000000000008</c:v>
                      </c:pt>
                      <c:pt idx="1">
                        <c:v>0.60040000000000004</c:v>
                      </c:pt>
                      <c:pt idx="2">
                        <c:v>0.59799999999999998</c:v>
                      </c:pt>
                      <c:pt idx="3">
                        <c:v>0.55030000000000001</c:v>
                      </c:pt>
                      <c:pt idx="4">
                        <c:v>0.53539999999999999</c:v>
                      </c:pt>
                      <c:pt idx="5">
                        <c:v>0.49780000000000002</c:v>
                      </c:pt>
                      <c:pt idx="6">
                        <c:v>0.52890000000000004</c:v>
                      </c:pt>
                      <c:pt idx="7">
                        <c:v>0.51259999999999994</c:v>
                      </c:pt>
                      <c:pt idx="8">
                        <c:v>0.498</c:v>
                      </c:pt>
                      <c:pt idx="9">
                        <c:v>0.54949999999999999</c:v>
                      </c:pt>
                      <c:pt idx="10">
                        <c:v>0.65969999999999995</c:v>
                      </c:pt>
                      <c:pt idx="11">
                        <c:v>0.61580000000000001</c:v>
                      </c:pt>
                      <c:pt idx="12">
                        <c:v>0.55540181632567553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295-42D8-94C2-FEBB9A7A86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95-42D8-94C2-FEBB9A7A864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95-42D8-94C2-FEBB9A7A864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95-42D8-94C2-FEBB9A7A864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95-42D8-94C2-FEBB9A7A864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95-42D8-94C2-FEBB9A7A864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95-42D8-94C2-FEBB9A7A864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95-42D8-94C2-FEBB9A7A864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95-42D8-94C2-FEBB9A7A864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95-42D8-94C2-FEBB9A7A864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95-42D8-94C2-FEBB9A7A864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95-42D8-94C2-FEBB9A7A864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95-42D8-94C2-FEBB9A7A864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95-42D8-94C2-FEBB9A7A8648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-2.4152480721664538E-2</c:v>
                </c:pt>
                <c:pt idx="1">
                  <c:v>-1.0688328345446751E-2</c:v>
                </c:pt>
                <c:pt idx="2">
                  <c:v>-5.8238220661398943E-2</c:v>
                </c:pt>
                <c:pt idx="3">
                  <c:v>-6.6859969298993738E-2</c:v>
                </c:pt>
                <c:pt idx="4">
                  <c:v>-8.5807979595554751E-2</c:v>
                </c:pt>
                <c:pt idx="5">
                  <c:v>-0.13918305597579428</c:v>
                </c:pt>
                <c:pt idx="12">
                  <c:v>-5.9900108686383846E-2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95-42D8-94C2-FEBB9A7A8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546570048309177"/>
          <c:y val="0.19562368325463131"/>
          <c:w val="0.87427463768115943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7E-4DE2-A438-80C80872204A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mens'!$G$97:$G$109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7E-4DE2-A438-80C80872204A}"/>
            </c:ext>
          </c:extLst>
        </c:ser>
        <c:ser>
          <c:idx val="0"/>
          <c:order val="1"/>
          <c:tx>
            <c:strRef>
              <c:f>'tasa de ocupación evol mens'!$I$95:$J$95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7E-4DE2-A438-80C80872204A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mens'!$I$97:$I$109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7E-4DE2-A438-80C80872204A}"/>
            </c:ext>
          </c:extLst>
        </c:ser>
        <c:ser>
          <c:idx val="1"/>
          <c:order val="2"/>
          <c:tx>
            <c:strRef>
              <c:f>'tasa de ocupación evol mens'!$K$95:$L$95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7E-4DE2-A438-80C80872204A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mens'!$K$97:$K$109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7E-4DE2-A438-80C808722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7E-4DE2-A438-80C80872204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7E-4DE2-A438-80C80872204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7E-4DE2-A438-80C80872204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7E-4DE2-A438-80C80872204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7E-4DE2-A438-80C80872204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7E-4DE2-A438-80C80872204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7E-4DE2-A438-80C80872204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7E-4DE2-A438-80C80872204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7E-4DE2-A438-80C80872204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7E-4DE2-A438-80C80872204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7E-4DE2-A438-80C80872204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7E-4DE2-A438-80C80872204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7E-4DE2-A438-80C80872204A}"/>
              </c:ext>
            </c:extLst>
          </c:dPt>
          <c:cat>
            <c:strRef>
              <c:f>'tasa de ocupación evol mens'!$B$97:$B$108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mens'!$L$97:$L$109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7E-4DE2-A438-80C808722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39082125603864"/>
          <c:y val="0.15564305555555558"/>
          <c:w val="0.8970059178743961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2E-4FFF-97E5-342FE509DCC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mens'!$G$75:$G$87</c:f>
              <c:numCache>
                <c:formatCode>0.0%</c:formatCode>
                <c:ptCount val="13"/>
                <c:pt idx="0">
                  <c:v>0.74129999999999996</c:v>
                </c:pt>
                <c:pt idx="1">
                  <c:v>0.70180000000000009</c:v>
                </c:pt>
                <c:pt idx="2">
                  <c:v>0.74239999999999995</c:v>
                </c:pt>
                <c:pt idx="3">
                  <c:v>0.5403</c:v>
                </c:pt>
                <c:pt idx="4">
                  <c:v>0.46200000000000002</c:v>
                </c:pt>
                <c:pt idx="5">
                  <c:v>0.48180000000000001</c:v>
                </c:pt>
                <c:pt idx="6">
                  <c:v>0.48810000000000003</c:v>
                </c:pt>
                <c:pt idx="7">
                  <c:v>0.37380000000000002</c:v>
                </c:pt>
                <c:pt idx="8">
                  <c:v>0.56969999999999998</c:v>
                </c:pt>
                <c:pt idx="9">
                  <c:v>0.51300000000000001</c:v>
                </c:pt>
                <c:pt idx="10">
                  <c:v>0.65959999999999996</c:v>
                </c:pt>
                <c:pt idx="11">
                  <c:v>0.69440000000000002</c:v>
                </c:pt>
                <c:pt idx="12">
                  <c:v>0.57796021729363234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E-4FFF-97E5-342FE509DCC7}"/>
            </c:ext>
          </c:extLst>
        </c:ser>
        <c:ser>
          <c:idx val="0"/>
          <c:order val="1"/>
          <c:tx>
            <c:strRef>
              <c:f>'tasa de ocupación evol mens'!$I$73:$J$73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2E-4FFF-97E5-342FE509DCC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mens'!$I$75:$I$87</c:f>
              <c:numCache>
                <c:formatCode>0.0%</c:formatCode>
                <c:ptCount val="13"/>
                <c:pt idx="0">
                  <c:v>0.67310000000000003</c:v>
                </c:pt>
                <c:pt idx="1">
                  <c:v>0.70459999999999989</c:v>
                </c:pt>
                <c:pt idx="2">
                  <c:v>0.70319999999999994</c:v>
                </c:pt>
                <c:pt idx="3">
                  <c:v>0.57540000000000002</c:v>
                </c:pt>
                <c:pt idx="4">
                  <c:v>0.53539999999999999</c:v>
                </c:pt>
                <c:pt idx="5">
                  <c:v>0.5141</c:v>
                </c:pt>
                <c:pt idx="6">
                  <c:v>0.51149999999999995</c:v>
                </c:pt>
                <c:pt idx="7">
                  <c:v>0.47049999999999997</c:v>
                </c:pt>
                <c:pt idx="8">
                  <c:v>0.48100000000000004</c:v>
                </c:pt>
                <c:pt idx="9">
                  <c:v>0.65229999999999999</c:v>
                </c:pt>
                <c:pt idx="10">
                  <c:v>0.70779999999999998</c:v>
                </c:pt>
                <c:pt idx="11">
                  <c:v>0.69900000000000007</c:v>
                </c:pt>
                <c:pt idx="12">
                  <c:v>0.60072079836253411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2E-4FFF-97E5-342FE509DCC7}"/>
            </c:ext>
          </c:extLst>
        </c:ser>
        <c:ser>
          <c:idx val="1"/>
          <c:order val="2"/>
          <c:tx>
            <c:strRef>
              <c:f>'tasa de ocupación evol mens'!$K$73:$L$73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2E-4FFF-97E5-342FE509DCC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mens'!$K$75:$K$87</c:f>
              <c:numCache>
                <c:formatCode>0.0%</c:formatCode>
                <c:ptCount val="13"/>
                <c:pt idx="0">
                  <c:v>0.81530000000000002</c:v>
                </c:pt>
                <c:pt idx="1">
                  <c:v>0.7389</c:v>
                </c:pt>
                <c:pt idx="2">
                  <c:v>0.71329999999999993</c:v>
                </c:pt>
                <c:pt idx="3">
                  <c:v>0.61329999999999996</c:v>
                </c:pt>
                <c:pt idx="4">
                  <c:v>0.47340000000000004</c:v>
                </c:pt>
                <c:pt idx="5">
                  <c:v>0.47909999999999997</c:v>
                </c:pt>
                <c:pt idx="12">
                  <c:v>0.63885515601631104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2E-4FFF-97E5-342FE509D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2E-4FFF-97E5-342FE509DCC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2E-4FFF-97E5-342FE509DCC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2E-4FFF-97E5-342FE509DCC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2E-4FFF-97E5-342FE509DCC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2E-4FFF-97E5-342FE509DCC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E-4FFF-97E5-342FE509DCC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2E-4FFF-97E5-342FE509DCC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2E-4FFF-97E5-342FE509DCC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2E-4FFF-97E5-342FE509DCC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2E-4FFF-97E5-342FE509DCC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2E-4FFF-97E5-342FE509DCC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2E-4FFF-97E5-342FE509DCC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2E-4FFF-97E5-342FE509DCC7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mens'!$L$75:$L$87</c:f>
              <c:numCache>
                <c:formatCode>0.0%</c:formatCode>
                <c:ptCount val="13"/>
                <c:pt idx="0">
                  <c:v>0.21126132818303378</c:v>
                </c:pt>
                <c:pt idx="1">
                  <c:v>4.8680102185637342E-2</c:v>
                </c:pt>
                <c:pt idx="2">
                  <c:v>1.4362912400454952E-2</c:v>
                </c:pt>
                <c:pt idx="3">
                  <c:v>6.5867222801529346E-2</c:v>
                </c:pt>
                <c:pt idx="4">
                  <c:v>-0.11580127007844587</c:v>
                </c:pt>
                <c:pt idx="5">
                  <c:v>-6.8080140050573834E-2</c:v>
                </c:pt>
                <c:pt idx="12">
                  <c:v>3.5446876699797736E-2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2E-4FFF-97E5-342FE509D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2F-4C1A-8828-359ADB1BF909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0.71819999999999995</c:v>
                </c:pt>
                <c:pt idx="1">
                  <c:v>0.69579999999999997</c:v>
                </c:pt>
                <c:pt idx="2">
                  <c:v>0.68220000000000003</c:v>
                </c:pt>
                <c:pt idx="3">
                  <c:v>0.55449999999999999</c:v>
                </c:pt>
                <c:pt idx="4">
                  <c:v>0.44569999999999999</c:v>
                </c:pt>
                <c:pt idx="5">
                  <c:v>0.48170000000000002</c:v>
                </c:pt>
                <c:pt idx="6">
                  <c:v>0.52629999999999999</c:v>
                </c:pt>
                <c:pt idx="7">
                  <c:v>0.52239999999999998</c:v>
                </c:pt>
                <c:pt idx="8">
                  <c:v>0.57379999999999998</c:v>
                </c:pt>
                <c:pt idx="9">
                  <c:v>0.52039999999999997</c:v>
                </c:pt>
                <c:pt idx="10">
                  <c:v>0.66159999999999997</c:v>
                </c:pt>
                <c:pt idx="11">
                  <c:v>0.66480000000000006</c:v>
                </c:pt>
                <c:pt idx="12">
                  <c:v>0.58707862058971227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F-4C1A-8828-359ADB1BF909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2F-4C1A-8828-359ADB1BF90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0.68730000000000002</c:v>
                </c:pt>
                <c:pt idx="1">
                  <c:v>0.70169999999999999</c:v>
                </c:pt>
                <c:pt idx="2">
                  <c:v>0.68340000000000001</c:v>
                </c:pt>
                <c:pt idx="3">
                  <c:v>0.58630000000000004</c:v>
                </c:pt>
                <c:pt idx="4">
                  <c:v>0.54890000000000005</c:v>
                </c:pt>
                <c:pt idx="5">
                  <c:v>0.52880000000000005</c:v>
                </c:pt>
                <c:pt idx="6">
                  <c:v>0.60099999999999998</c:v>
                </c:pt>
                <c:pt idx="7">
                  <c:v>0.62690000000000001</c:v>
                </c:pt>
                <c:pt idx="8">
                  <c:v>0.5696</c:v>
                </c:pt>
                <c:pt idx="9">
                  <c:v>0.6694</c:v>
                </c:pt>
                <c:pt idx="10">
                  <c:v>0.70440000000000003</c:v>
                </c:pt>
                <c:pt idx="11">
                  <c:v>0.66159999999999997</c:v>
                </c:pt>
                <c:pt idx="12">
                  <c:v>0.63035262548776616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2F-4C1A-8828-359ADB1BF909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2F-4C1A-8828-359ADB1BF90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2F-4C1A-8828-359ADB1BF90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0.67069999999999996</c:v>
                </c:pt>
                <c:pt idx="1">
                  <c:v>0.69420000000000004</c:v>
                </c:pt>
                <c:pt idx="2">
                  <c:v>0.64359999999999995</c:v>
                </c:pt>
                <c:pt idx="3">
                  <c:v>0.54710000000000003</c:v>
                </c:pt>
                <c:pt idx="4">
                  <c:v>0.50180000000000002</c:v>
                </c:pt>
                <c:pt idx="5">
                  <c:v>0.45520000000000005</c:v>
                </c:pt>
                <c:pt idx="12">
                  <c:v>0.58486199004882933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2F-4C1A-8828-359ADB1BF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02F-4C1A-8828-359ADB1BF90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0.51840000000000008</c:v>
                      </c:pt>
                      <c:pt idx="1">
                        <c:v>0.60040000000000004</c:v>
                      </c:pt>
                      <c:pt idx="2">
                        <c:v>0.59799999999999998</c:v>
                      </c:pt>
                      <c:pt idx="3">
                        <c:v>0.55030000000000001</c:v>
                      </c:pt>
                      <c:pt idx="4">
                        <c:v>0.53539999999999999</c:v>
                      </c:pt>
                      <c:pt idx="5">
                        <c:v>0.49780000000000002</c:v>
                      </c:pt>
                      <c:pt idx="6">
                        <c:v>0.52890000000000004</c:v>
                      </c:pt>
                      <c:pt idx="7">
                        <c:v>0.51259999999999994</c:v>
                      </c:pt>
                      <c:pt idx="8">
                        <c:v>0.498</c:v>
                      </c:pt>
                      <c:pt idx="9">
                        <c:v>0.54949999999999999</c:v>
                      </c:pt>
                      <c:pt idx="10">
                        <c:v>0.65969999999999995</c:v>
                      </c:pt>
                      <c:pt idx="11">
                        <c:v>0.61580000000000001</c:v>
                      </c:pt>
                      <c:pt idx="12">
                        <c:v>0.55540181632567553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02F-4C1A-8828-359ADB1BF9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2F-4C1A-8828-359ADB1BF90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2F-4C1A-8828-359ADB1BF90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2F-4C1A-8828-359ADB1BF90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2F-4C1A-8828-359ADB1BF90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2F-4C1A-8828-359ADB1BF90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2F-4C1A-8828-359ADB1BF90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2F-4C1A-8828-359ADB1BF90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2F-4C1A-8828-359ADB1BF90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2F-4C1A-8828-359ADB1BF90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2F-4C1A-8828-359ADB1BF90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2F-4C1A-8828-359ADB1BF90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2F-4C1A-8828-359ADB1BF90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2F-4C1A-8828-359ADB1BF909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-2.4152480721664538E-2</c:v>
                </c:pt>
                <c:pt idx="1">
                  <c:v>-1.0688328345446751E-2</c:v>
                </c:pt>
                <c:pt idx="2">
                  <c:v>-5.8238220661398943E-2</c:v>
                </c:pt>
                <c:pt idx="3">
                  <c:v>-6.6859969298993738E-2</c:v>
                </c:pt>
                <c:pt idx="4">
                  <c:v>-8.5807979595554751E-2</c:v>
                </c:pt>
                <c:pt idx="5">
                  <c:v>-0.13918305597579428</c:v>
                </c:pt>
                <c:pt idx="12">
                  <c:v>-5.9900108686383846E-2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2F-4C1A-8828-359ADB1BF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5001701508510548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99-48C2-8AA2-79C3AA2A5A28}"/>
              </c:ext>
            </c:extLst>
          </c:dPt>
          <c:val>
            <c:numRef>
              <c:f>'tasa de ocupación evol mens'!$G$53:$G$65</c:f>
              <c:numCache>
                <c:formatCode>0.0%</c:formatCode>
                <c:ptCount val="13"/>
                <c:pt idx="0">
                  <c:v>0.70319999999999994</c:v>
                </c:pt>
                <c:pt idx="1">
                  <c:v>0.69189999999999996</c:v>
                </c:pt>
                <c:pt idx="2">
                  <c:v>0.6431</c:v>
                </c:pt>
                <c:pt idx="3">
                  <c:v>0.56380000000000008</c:v>
                </c:pt>
                <c:pt idx="4">
                  <c:v>0.43509999999999999</c:v>
                </c:pt>
                <c:pt idx="5">
                  <c:v>0.48159999999999997</c:v>
                </c:pt>
                <c:pt idx="6">
                  <c:v>0.55110000000000003</c:v>
                </c:pt>
                <c:pt idx="7">
                  <c:v>0.62619999999999998</c:v>
                </c:pt>
                <c:pt idx="8">
                  <c:v>0.57579999999999998</c:v>
                </c:pt>
                <c:pt idx="9">
                  <c:v>0.52369999999999994</c:v>
                </c:pt>
                <c:pt idx="10">
                  <c:v>0.66239999999999999</c:v>
                </c:pt>
                <c:pt idx="11">
                  <c:v>0.65159999999999996</c:v>
                </c:pt>
                <c:pt idx="12">
                  <c:v>0.59242432466085382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9-48C2-8AA2-79C3AA2A5A28}"/>
            </c:ext>
          </c:extLst>
        </c:ser>
        <c:ser>
          <c:idx val="0"/>
          <c:order val="2"/>
          <c:tx>
            <c:strRef>
              <c:f>'tasa de ocupación evol mens'!$I$51:$J$51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99-48C2-8AA2-79C3AA2A5A2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mens'!$I$53:$I$65</c:f>
              <c:numCache>
                <c:formatCode>0.0%</c:formatCode>
                <c:ptCount val="13"/>
                <c:pt idx="0">
                  <c:v>0.69359999999999999</c:v>
                </c:pt>
                <c:pt idx="1">
                  <c:v>0.70040000000000002</c:v>
                </c:pt>
                <c:pt idx="2">
                  <c:v>0.6744</c:v>
                </c:pt>
                <c:pt idx="3">
                  <c:v>0.59130000000000005</c:v>
                </c:pt>
                <c:pt idx="4">
                  <c:v>0.55490000000000006</c:v>
                </c:pt>
                <c:pt idx="5">
                  <c:v>0.53539999999999999</c:v>
                </c:pt>
                <c:pt idx="6">
                  <c:v>0.6411</c:v>
                </c:pt>
                <c:pt idx="7">
                  <c:v>0.70140000000000002</c:v>
                </c:pt>
                <c:pt idx="8">
                  <c:v>0.6149</c:v>
                </c:pt>
                <c:pt idx="9">
                  <c:v>0.67709999999999992</c:v>
                </c:pt>
                <c:pt idx="10">
                  <c:v>0.70290000000000008</c:v>
                </c:pt>
                <c:pt idx="11">
                  <c:v>0.64480000000000004</c:v>
                </c:pt>
                <c:pt idx="12">
                  <c:v>0.64389915575102641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99-48C2-8AA2-79C3AA2A5A28}"/>
            </c:ext>
          </c:extLst>
        </c:ser>
        <c:ser>
          <c:idx val="1"/>
          <c:order val="3"/>
          <c:tx>
            <c:strRef>
              <c:f>'tasa de ocupación evol mens'!$K$51:$L$51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99-48C2-8AA2-79C3AA2A5A2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99-48C2-8AA2-79C3AA2A5A2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mens'!$K$53:$K$65</c:f>
              <c:numCache>
                <c:formatCode>0.0%</c:formatCode>
                <c:ptCount val="13"/>
                <c:pt idx="0">
                  <c:v>0.6139</c:v>
                </c:pt>
                <c:pt idx="1">
                  <c:v>0.67549999999999999</c:v>
                </c:pt>
                <c:pt idx="2">
                  <c:v>0.61439999999999995</c:v>
                </c:pt>
                <c:pt idx="3">
                  <c:v>0.51929999999999998</c:v>
                </c:pt>
                <c:pt idx="4">
                  <c:v>0.51350000000000007</c:v>
                </c:pt>
                <c:pt idx="5">
                  <c:v>0.44600000000000001</c:v>
                </c:pt>
                <c:pt idx="12">
                  <c:v>0.56281561784762657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99-48C2-8AA2-79C3AA2A5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699-48C2-8AA2-79C3AA2A5A2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mens'!$C$53:$C$65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0.49819999999999998</c:v>
                      </c:pt>
                      <c:pt idx="1">
                        <c:v>0.58590000000000009</c:v>
                      </c:pt>
                      <c:pt idx="2">
                        <c:v>0.59989999999999999</c:v>
                      </c:pt>
                      <c:pt idx="3">
                        <c:v>0.58599999999999997</c:v>
                      </c:pt>
                      <c:pt idx="4">
                        <c:v>0.51639999999999997</c:v>
                      </c:pt>
                      <c:pt idx="5">
                        <c:v>0.48649999999999999</c:v>
                      </c:pt>
                      <c:pt idx="6">
                        <c:v>0.53449999999999998</c:v>
                      </c:pt>
                      <c:pt idx="7">
                        <c:v>0.55869999999999997</c:v>
                      </c:pt>
                      <c:pt idx="8">
                        <c:v>0.48299999999999998</c:v>
                      </c:pt>
                      <c:pt idx="9">
                        <c:v>0.52469999999999994</c:v>
                      </c:pt>
                      <c:pt idx="10">
                        <c:v>0.66370000000000007</c:v>
                      </c:pt>
                      <c:pt idx="11">
                        <c:v>0.59799999999999998</c:v>
                      </c:pt>
                      <c:pt idx="12">
                        <c:v>0.55261090702655957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699-48C2-8AA2-79C3AA2A5A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99-48C2-8AA2-79C3AA2A5A2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99-48C2-8AA2-79C3AA2A5A2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99-48C2-8AA2-79C3AA2A5A2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99-48C2-8AA2-79C3AA2A5A2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99-48C2-8AA2-79C3AA2A5A2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99-48C2-8AA2-79C3AA2A5A2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99-48C2-8AA2-79C3AA2A5A2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99-48C2-8AA2-79C3AA2A5A2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99-48C2-8AA2-79C3AA2A5A2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99-48C2-8AA2-79C3AA2A5A2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99-48C2-8AA2-79C3AA2A5A2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99-48C2-8AA2-79C3AA2A5A2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99-48C2-8AA2-79C3AA2A5A28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mens'!$L$53:$L$65</c:f>
              <c:numCache>
                <c:formatCode>0.0%</c:formatCode>
                <c:ptCount val="13"/>
                <c:pt idx="0">
                  <c:v>-0.11490772779700109</c:v>
                </c:pt>
                <c:pt idx="1">
                  <c:v>-3.5551113649343269E-2</c:v>
                </c:pt>
                <c:pt idx="2">
                  <c:v>-8.8967971530249157E-2</c:v>
                </c:pt>
                <c:pt idx="3">
                  <c:v>-0.12176560121765612</c:v>
                </c:pt>
                <c:pt idx="4">
                  <c:v>-7.4608037484231393E-2</c:v>
                </c:pt>
                <c:pt idx="5">
                  <c:v>-0.1669779604034366</c:v>
                </c:pt>
                <c:pt idx="12">
                  <c:v>-9.869320759266087E-2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99-48C2-8AA2-79C3AA2A5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43681</c:v>
                </c:pt>
                <c:pt idx="1">
                  <c:v>18360</c:v>
                </c:pt>
                <c:pt idx="2">
                  <c:v>25684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65-4BCF-9634-13A472E8A47D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45322</c:v>
                </c:pt>
                <c:pt idx="1">
                  <c:v>15081</c:v>
                </c:pt>
                <c:pt idx="2">
                  <c:v>28809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65-4BCF-9634-13A472E8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565-4BCF-9634-13A472E8A47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565-4BCF-9634-13A472E8A47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565-4BCF-9634-13A472E8A47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65-4BCF-9634-13A472E8A47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65-4BCF-9634-13A472E8A47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65-4BCF-9634-13A472E8A47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65-4BCF-9634-13A472E8A47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65-4BCF-9634-13A472E8A47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65-4BCF-9634-13A472E8A47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0.50802582612204639</c:v>
                </c:pt>
                <c:pt idx="1">
                  <c:v>0.16904676500919158</c:v>
                </c:pt>
                <c:pt idx="2">
                  <c:v>0.32292740886876203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65-4BCF-9634-13A472E8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65-4BCF-9634-13A472E8A4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65-4BCF-9634-13A472E8A4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65-4BCF-9634-13A472E8A4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65-4BCF-9634-13A472E8A4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65-4BCF-9634-13A472E8A4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65-4BCF-9634-13A472E8A47D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65-4BCF-9634-13A472E8A47D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65-4BCF-9634-13A472E8A47D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65-4BCF-9634-13A472E8A47D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65-4BCF-9634-13A472E8A47D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65-4BCF-9634-13A472E8A47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65-4BCF-9634-13A472E8A47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3.7567821249513411E-2</c:v>
                </c:pt>
                <c:pt idx="1">
                  <c:v>-0.1785947712418301</c:v>
                </c:pt>
                <c:pt idx="2">
                  <c:v>0.12167107927114151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65-4BCF-9634-13A472E8A4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DB-4ED6-B5B5-DE3F48A299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DB-4ED6-B5B5-DE3F48A299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DB-4ED6-B5B5-DE3F48A299E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DB-4ED6-B5B5-DE3F48A299E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DB-4ED6-B5B5-DE3F48A299E6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DB-4ED6-B5B5-DE3F48A299E6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B-4ED6-B5B5-DE3F48A299E6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B-4ED6-B5B5-DE3F48A299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DB-4ED6-B5B5-DE3F48A299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DB-4ED6-B5B5-DE3F48A299E6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DB-4ED6-B5B5-DE3F48A299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45322</c:v>
                </c:pt>
                <c:pt idx="1">
                  <c:v>15081</c:v>
                </c:pt>
                <c:pt idx="2">
                  <c:v>28809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DB-4ED6-B5B5-DE3F48A29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8-4559-8CA6-38934DF3E461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8-4559-8CA6-38934DF3E461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8-4559-8CA6-38934DF3E461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8-4559-8CA6-38934DF3E461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8-4559-8CA6-38934DF3E461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8-4559-8CA6-38934DF3E461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8-4559-8CA6-38934DF3E461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8-4559-8CA6-38934DF3E461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C8-4559-8CA6-38934DF3E461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8-4559-8CA6-38934DF3E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2BC8-4559-8CA6-38934DF3E461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8-4559-8CA6-38934DF3E461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C8-4559-8CA6-38934DF3E461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8-4559-8CA6-38934DF3E461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C8-4559-8CA6-38934DF3E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2BC8-4559-8CA6-38934DF3E461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2BC8-4559-8CA6-38934DF3E461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C8-4559-8CA6-38934DF3E461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C8-4559-8CA6-38934DF3E461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C8-4559-8CA6-38934DF3E461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C8-4559-8CA6-38934DF3E461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C8-4559-8CA6-38934DF3E461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C8-4559-8CA6-38934DF3E461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C8-4559-8CA6-38934DF3E461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C8-4559-8CA6-38934DF3E461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C8-4559-8CA6-38934DF3E461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C8-4559-8CA6-38934DF3E461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C8-4559-8CA6-38934DF3E461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C8-4559-8CA6-38934DF3E461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C8-4559-8CA6-38934DF3E461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C8-4559-8CA6-38934DF3E461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C8-4559-8CA6-38934DF3E461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C8-4559-8CA6-38934DF3E4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2BC8-4559-8CA6-38934DF3E461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C8-4559-8CA6-38934DF3E4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C8-4559-8CA6-38934DF3E4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C8-4559-8CA6-38934DF3E4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C8-4559-8CA6-38934DF3E4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BC8-4559-8CA6-38934DF3E4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BC8-4559-8CA6-38934DF3E4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BC8-4559-8CA6-38934DF3E4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BC8-4559-8CA6-38934DF3E4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BC8-4559-8CA6-38934DF3E4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BC8-4559-8CA6-38934DF3E4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2BC8-4559-8CA6-38934DF3E4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2BC8-4559-8CA6-38934DF3E4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2BC8-4559-8CA6-38934DF3E4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2BC8-4559-8CA6-38934DF3E4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2BC8-4559-8CA6-38934DF3E46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2BC8-4559-8CA6-38934DF3E46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C8-4559-8CA6-38934DF3E461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C8-4559-8CA6-38934DF3E461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C8-4559-8CA6-38934DF3E461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C8-4559-8CA6-38934DF3E461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C8-4559-8CA6-38934DF3E461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C8-4559-8CA6-38934DF3E461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C8-4559-8CA6-38934DF3E461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C8-4559-8CA6-38934DF3E461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BC8-4559-8CA6-38934DF3E461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C8-4559-8CA6-38934DF3E461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C8-4559-8CA6-38934DF3E461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BC8-4559-8CA6-38934DF3E461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C8-4559-8CA6-38934DF3E461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BC8-4559-8CA6-38934DF3E461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BC8-4559-8CA6-38934DF3E461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BC8-4559-8CA6-38934DF3E4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2BC8-4559-8CA6-38934DF3E461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BC8-4559-8CA6-38934DF3E461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C8-4559-8CA6-38934DF3E461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BC8-4559-8CA6-38934DF3E461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C8-4559-8CA6-38934DF3E461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BC8-4559-8CA6-38934DF3E461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C8-4559-8CA6-38934DF3E461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BC8-4559-8CA6-38934DF3E461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C8-4559-8CA6-38934DF3E461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BC8-4559-8CA6-38934DF3E461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C8-4559-8CA6-38934DF3E461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BC8-4559-8CA6-38934DF3E461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C8-4559-8CA6-38934DF3E461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BC8-4559-8CA6-38934DF3E461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BC8-4559-8CA6-38934DF3E461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BC8-4559-8CA6-38934DF3E461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BC8-4559-8CA6-38934DF3E4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2BC8-4559-8CA6-38934DF3E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07C-47E6-81B9-88C7BA9EB423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7C-47E6-81B9-88C7BA9EB423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C-47E6-81B9-88C7BA9EB423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C-47E6-81B9-88C7BA9EB423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31264</c:v>
                </c:pt>
                <c:pt idx="1">
                  <c:v>57948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7C-47E6-81B9-88C7BA9EB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1D-40E0-B6E7-2FE378938691}"/>
              </c:ext>
            </c:extLst>
          </c:dPt>
          <c:val>
            <c:numRef>
              <c:f>'Viajeros entr evol mensu '!$G$141:$G$153</c:f>
              <c:numCache>
                <c:formatCode>#,##0</c:formatCode>
                <c:ptCount val="13"/>
                <c:pt idx="0">
                  <c:v>1978</c:v>
                </c:pt>
                <c:pt idx="1">
                  <c:v>1621</c:v>
                </c:pt>
                <c:pt idx="2">
                  <c:v>1731</c:v>
                </c:pt>
                <c:pt idx="3">
                  <c:v>987</c:v>
                </c:pt>
                <c:pt idx="4">
                  <c:v>450</c:v>
                </c:pt>
                <c:pt idx="5">
                  <c:v>414</c:v>
                </c:pt>
                <c:pt idx="6">
                  <c:v>495</c:v>
                </c:pt>
                <c:pt idx="7">
                  <c:v>633</c:v>
                </c:pt>
                <c:pt idx="8">
                  <c:v>520</c:v>
                </c:pt>
                <c:pt idx="9">
                  <c:v>789</c:v>
                </c:pt>
                <c:pt idx="10">
                  <c:v>1624</c:v>
                </c:pt>
                <c:pt idx="11">
                  <c:v>1899</c:v>
                </c:pt>
                <c:pt idx="12">
                  <c:v>13141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D-40E0-B6E7-2FE378938691}"/>
            </c:ext>
          </c:extLst>
        </c:ser>
        <c:ser>
          <c:idx val="0"/>
          <c:order val="3"/>
          <c:tx>
            <c:strRef>
              <c:f>'Viajeros entr evol mensu 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1D-40E0-B6E7-2FE378938691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'!$I$141:$I$153</c:f>
              <c:numCache>
                <c:formatCode>#,##0</c:formatCode>
                <c:ptCount val="13"/>
                <c:pt idx="0">
                  <c:v>2299</c:v>
                </c:pt>
                <c:pt idx="1">
                  <c:v>1849</c:v>
                </c:pt>
                <c:pt idx="2">
                  <c:v>2042</c:v>
                </c:pt>
                <c:pt idx="3">
                  <c:v>991</c:v>
                </c:pt>
                <c:pt idx="4">
                  <c:v>496</c:v>
                </c:pt>
                <c:pt idx="5">
                  <c:v>341</c:v>
                </c:pt>
                <c:pt idx="6">
                  <c:v>515</c:v>
                </c:pt>
                <c:pt idx="7">
                  <c:v>461</c:v>
                </c:pt>
                <c:pt idx="8">
                  <c:v>664</c:v>
                </c:pt>
                <c:pt idx="9">
                  <c:v>1085</c:v>
                </c:pt>
                <c:pt idx="10">
                  <c:v>2030</c:v>
                </c:pt>
                <c:pt idx="11">
                  <c:v>2644</c:v>
                </c:pt>
                <c:pt idx="12">
                  <c:v>15417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1D-40E0-B6E7-2FE378938691}"/>
            </c:ext>
          </c:extLst>
        </c:ser>
        <c:ser>
          <c:idx val="1"/>
          <c:order val="4"/>
          <c:tx>
            <c:strRef>
              <c:f>'Viajeros entr evol mensu 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1D-40E0-B6E7-2FE37893869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1D-40E0-B6E7-2FE378938691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'!$K$141:$K$153</c:f>
              <c:numCache>
                <c:formatCode>#,##0</c:formatCode>
                <c:ptCount val="13"/>
                <c:pt idx="0">
                  <c:v>2568</c:v>
                </c:pt>
                <c:pt idx="1">
                  <c:v>1929</c:v>
                </c:pt>
                <c:pt idx="2">
                  <c:v>2228</c:v>
                </c:pt>
                <c:pt idx="3">
                  <c:v>1139</c:v>
                </c:pt>
                <c:pt idx="4">
                  <c:v>497</c:v>
                </c:pt>
                <c:pt idx="5">
                  <c:v>368</c:v>
                </c:pt>
                <c:pt idx="12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1D-40E0-B6E7-2FE378938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21D-40E0-B6E7-2FE37893869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951</c:v>
                      </c:pt>
                      <c:pt idx="1">
                        <c:v>938</c:v>
                      </c:pt>
                      <c:pt idx="2">
                        <c:v>1100</c:v>
                      </c:pt>
                      <c:pt idx="3">
                        <c:v>852</c:v>
                      </c:pt>
                      <c:pt idx="4">
                        <c:v>480</c:v>
                      </c:pt>
                      <c:pt idx="5">
                        <c:v>330</c:v>
                      </c:pt>
                      <c:pt idx="6">
                        <c:v>456</c:v>
                      </c:pt>
                      <c:pt idx="7">
                        <c:v>554</c:v>
                      </c:pt>
                      <c:pt idx="8">
                        <c:v>710</c:v>
                      </c:pt>
                      <c:pt idx="9">
                        <c:v>1127</c:v>
                      </c:pt>
                      <c:pt idx="10">
                        <c:v>1713</c:v>
                      </c:pt>
                      <c:pt idx="11">
                        <c:v>2050</c:v>
                      </c:pt>
                      <c:pt idx="12">
                        <c:v>11261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21D-40E0-B6E7-2FE378938691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'Viajeros entr evol mensu 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321D-40E0-B6E7-2FE378938691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('Viajeros entr evol mensu '!$E$141:$E$152,'Viajeros entr evol mensu 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2175</c:v>
                      </c:pt>
                      <c:pt idx="1">
                        <c:v>1580</c:v>
                      </c:pt>
                      <c:pt idx="2">
                        <c:v>1761</c:v>
                      </c:pt>
                      <c:pt idx="3">
                        <c:v>1142</c:v>
                      </c:pt>
                      <c:pt idx="4">
                        <c:v>474</c:v>
                      </c:pt>
                      <c:pt idx="5">
                        <c:v>472</c:v>
                      </c:pt>
                      <c:pt idx="6">
                        <c:v>508</c:v>
                      </c:pt>
                      <c:pt idx="7">
                        <c:v>557</c:v>
                      </c:pt>
                      <c:pt idx="8">
                        <c:v>556</c:v>
                      </c:pt>
                      <c:pt idx="9">
                        <c:v>849</c:v>
                      </c:pt>
                      <c:pt idx="10">
                        <c:v>1379</c:v>
                      </c:pt>
                      <c:pt idx="11">
                        <c:v>1862</c:v>
                      </c:pt>
                      <c:pt idx="12">
                        <c:v>13315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321D-40E0-B6E7-2FE3789386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1D-40E0-B6E7-2FE37893869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1D-40E0-B6E7-2FE37893869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1D-40E0-B6E7-2FE37893869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1D-40E0-B6E7-2FE37893869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1D-40E0-B6E7-2FE37893869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1D-40E0-B6E7-2FE37893869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1D-40E0-B6E7-2FE37893869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1D-40E0-B6E7-2FE37893869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1D-40E0-B6E7-2FE37893869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1D-40E0-B6E7-2FE37893869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1D-40E0-B6E7-2FE37893869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1D-40E0-B6E7-2FE37893869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1D-40E0-B6E7-2FE378938691}"/>
              </c:ext>
            </c:extLst>
          </c:dPt>
          <c:cat>
            <c:strRef>
              <c:f>'Viajeros entr evol mensu 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'!$L$141:$L$153</c:f>
              <c:numCache>
                <c:formatCode>0.0%</c:formatCode>
                <c:ptCount val="13"/>
                <c:pt idx="0">
                  <c:v>0.11700739451935616</c:v>
                </c:pt>
                <c:pt idx="1">
                  <c:v>4.326663061114111E-2</c:v>
                </c:pt>
                <c:pt idx="2">
                  <c:v>9.1087169441723903E-2</c:v>
                </c:pt>
                <c:pt idx="3">
                  <c:v>0.14934409687184669</c:v>
                </c:pt>
                <c:pt idx="4">
                  <c:v>2.0161290322580072E-3</c:v>
                </c:pt>
                <c:pt idx="5">
                  <c:v>7.9178885630498463E-2</c:v>
                </c:pt>
                <c:pt idx="12">
                  <c:v>8.8675480169618348E-2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1D-40E0-B6E7-2FE378938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Santa Cruz de Tenerife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75359</c:v>
                </c:pt>
                <c:pt idx="1">
                  <c:v>34556</c:v>
                </c:pt>
                <c:pt idx="2">
                  <c:v>40803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7-4D29-91B3-E294AE577CE0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87725</c:v>
                </c:pt>
                <c:pt idx="1">
                  <c:v>30335</c:v>
                </c:pt>
                <c:pt idx="2">
                  <c:v>57390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7-4D29-91B3-E294AE577CE0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89212</c:v>
                </c:pt>
                <c:pt idx="1">
                  <c:v>31264</c:v>
                </c:pt>
                <c:pt idx="2">
                  <c:v>57948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7-4D29-91B3-E294AE577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1.695069820461681E-2</c:v>
                </c:pt>
                <c:pt idx="1">
                  <c:v>3.0624690951046585E-2</c:v>
                </c:pt>
                <c:pt idx="2">
                  <c:v>9.722948248823915E-3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37-4D29-91B3-E294AE577CE0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0.35044612832354394</c:v>
                </c:pt>
                <c:pt idx="2">
                  <c:v>0.64955387167645606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37-4D29-91B3-E294AE577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B0-4A8B-BE84-1314D68F8C4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B0-4A8B-BE84-1314D68F8C4F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B0-4A8B-BE84-1314D68F8C4F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0-4A8B-BE84-1314D68F8C4F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12010</c:v>
                </c:pt>
                <c:pt idx="1">
                  <c:v>33312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B0-4A8B-BE84-1314D68F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Santa Cruz de Tenerife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41855</c:v>
                </c:pt>
                <c:pt idx="1">
                  <c:v>15631</c:v>
                </c:pt>
                <c:pt idx="2">
                  <c:v>26224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5-449B-9F77-674A5FF2E594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43681</c:v>
                </c:pt>
                <c:pt idx="1">
                  <c:v>12716</c:v>
                </c:pt>
                <c:pt idx="2">
                  <c:v>30965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25-449B-9F77-674A5FF2E594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45322</c:v>
                </c:pt>
                <c:pt idx="1">
                  <c:v>12010</c:v>
                </c:pt>
                <c:pt idx="2">
                  <c:v>33312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25-449B-9F77-674A5FF2E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3.7567821249513411E-2</c:v>
                </c:pt>
                <c:pt idx="1">
                  <c:v>-5.5520603963510551E-2</c:v>
                </c:pt>
                <c:pt idx="2">
                  <c:v>7.5795252704666582E-2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25-449B-9F77-674A5FF2E594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0.26499271876792729</c:v>
                </c:pt>
                <c:pt idx="2">
                  <c:v>0.73500728123207271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25-449B-9F77-674A5FF2E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F8-4136-A5C5-95543559F90C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F8-4136-A5C5-95543559F90C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8-4136-A5C5-95543559F90C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8-4136-A5C5-95543559F90C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19254</c:v>
                </c:pt>
                <c:pt idx="1">
                  <c:v>24636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F8-4136-A5C5-95543559F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Santa Cruz de Tenerife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33504</c:v>
                </c:pt>
                <c:pt idx="1">
                  <c:v>18925</c:v>
                </c:pt>
                <c:pt idx="2">
                  <c:v>14579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F-4E7E-82FB-A245B278DD11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44044</c:v>
                </c:pt>
                <c:pt idx="1">
                  <c:v>17619</c:v>
                </c:pt>
                <c:pt idx="2">
                  <c:v>26425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F-4E7E-82FB-A245B278DD11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43890</c:v>
                </c:pt>
                <c:pt idx="1">
                  <c:v>19254</c:v>
                </c:pt>
                <c:pt idx="2">
                  <c:v>24636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F-4E7E-82FB-A245B278D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-3.4965034965035446E-3</c:v>
                </c:pt>
                <c:pt idx="1">
                  <c:v>9.2797548101481331E-2</c:v>
                </c:pt>
                <c:pt idx="2">
                  <c:v>-6.7701040681173108E-2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5F-4E7E-82FB-A245B278DD11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0.43868762816131235</c:v>
                </c:pt>
                <c:pt idx="2">
                  <c:v>0.56131237183868765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5F-4E7E-82FB-A245B278D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8C-4ED5-B847-F724118720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8C-4ED5-B847-F724118720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8C-4ED5-B847-F724118720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8C-4ED5-B847-F724118720E9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8C-4ED5-B847-F724118720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D8C-4ED5-B847-F724118720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D8C-4ED5-B847-F724118720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D8C-4ED5-B847-F724118720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D8C-4ED5-B847-F724118720E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D8C-4ED5-B847-F724118720E9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C-4ED5-B847-F724118720E9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C-4ED5-B847-F724118720E9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C-4ED5-B847-F724118720E9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C-4ED5-B847-F724118720E9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C-4ED5-B847-F724118720E9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C-4ED5-B847-F724118720E9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8C-4ED5-B847-F724118720E9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8C-4ED5-B847-F724118720E9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8C-4ED5-B847-F724118720E9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D8C-4ED5-B847-F724118720E9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D8C-4ED5-B847-F72411872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C-4352-BBC6-DFAEEF69BFD7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C-4352-BBC6-DFAEEF69BFD7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C-4352-BBC6-DFAEEF69BFD7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C-4352-BBC6-DFAEEF69BFD7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C-4352-BBC6-DFAEEF69BFD7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C-4352-BBC6-DFAEEF69BFD7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C-4352-BBC6-DFAEEF69BFD7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C-4352-BBC6-DFAEEF69BFD7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1C-4352-BBC6-DFAEEF69BFD7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C-4352-BBC6-DFAEEF69B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771C-4352-BBC6-DFAEEF69BFD7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1C-4352-BBC6-DFAEEF69BFD7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1C-4352-BBC6-DFAEEF69BFD7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1C-4352-BBC6-DFAEEF69BFD7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1C-4352-BBC6-DFAEEF69B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71C-4352-BBC6-DFAEEF69BFD7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771C-4352-BBC6-DFAEEF69BFD7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1C-4352-BBC6-DFAEEF69BFD7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1C-4352-BBC6-DFAEEF69BFD7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1C-4352-BBC6-DFAEEF69BFD7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1C-4352-BBC6-DFAEEF69BFD7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1C-4352-BBC6-DFAEEF69BFD7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1C-4352-BBC6-DFAEEF69BFD7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1C-4352-BBC6-DFAEEF69BFD7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1C-4352-BBC6-DFAEEF69BFD7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1C-4352-BBC6-DFAEEF69BFD7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1C-4352-BBC6-DFAEEF69BFD7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1C-4352-BBC6-DFAEEF69BFD7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1C-4352-BBC6-DFAEEF69BFD7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1C-4352-BBC6-DFAEEF69BFD7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1C-4352-BBC6-DFAEEF69BFD7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1C-4352-BBC6-DFAEEF69BFD7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1C-4352-BBC6-DFAEEF69BF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771C-4352-BBC6-DFAEEF69BFD7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71C-4352-BBC6-DFAEEF69BF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71C-4352-BBC6-DFAEEF69BF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71C-4352-BBC6-DFAEEF69BF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71C-4352-BBC6-DFAEEF69BF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71C-4352-BBC6-DFAEEF69BF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71C-4352-BBC6-DFAEEF69BF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71C-4352-BBC6-DFAEEF69BF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71C-4352-BBC6-DFAEEF69BF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71C-4352-BBC6-DFAEEF69BF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71C-4352-BBC6-DFAEEF69BF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771C-4352-BBC6-DFAEEF69BF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771C-4352-BBC6-DFAEEF69BFD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771C-4352-BBC6-DFAEEF69BFD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771C-4352-BBC6-DFAEEF69BFD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771C-4352-BBC6-DFAEEF69BFD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771C-4352-BBC6-DFAEEF69BFD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1C-4352-BBC6-DFAEEF69BFD7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71C-4352-BBC6-DFAEEF69BFD7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71C-4352-BBC6-DFAEEF69BFD7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71C-4352-BBC6-DFAEEF69BFD7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71C-4352-BBC6-DFAEEF69BFD7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71C-4352-BBC6-DFAEEF69BFD7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71C-4352-BBC6-DFAEEF69BFD7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71C-4352-BBC6-DFAEEF69BFD7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71C-4352-BBC6-DFAEEF69BFD7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71C-4352-BBC6-DFAEEF69BFD7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71C-4352-BBC6-DFAEEF69BFD7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71C-4352-BBC6-DFAEEF69BFD7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71C-4352-BBC6-DFAEEF69BFD7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71C-4352-BBC6-DFAEEF69BFD7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71C-4352-BBC6-DFAEEF69BFD7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71C-4352-BBC6-DFAEEF69BF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771C-4352-BBC6-DFAEEF69BFD7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71C-4352-BBC6-DFAEEF69BFD7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71C-4352-BBC6-DFAEEF69BFD7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71C-4352-BBC6-DFAEEF69BFD7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71C-4352-BBC6-DFAEEF69BFD7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71C-4352-BBC6-DFAEEF69BFD7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71C-4352-BBC6-DFAEEF69BFD7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71C-4352-BBC6-DFAEEF69BFD7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71C-4352-BBC6-DFAEEF69BFD7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71C-4352-BBC6-DFAEEF69BFD7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71C-4352-BBC6-DFAEEF69BFD7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71C-4352-BBC6-DFAEEF69BFD7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71C-4352-BBC6-DFAEEF69BFD7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71C-4352-BBC6-DFAEEF69BFD7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71C-4352-BBC6-DFAEEF69BFD7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71C-4352-BBC6-DFAEEF69BFD7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71C-4352-BBC6-DFAEEF69BF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771C-4352-BBC6-DFAEEF69B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D-482E-A2B3-91491BF4769E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5D-482E-A2B3-91491BF4769E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5D-482E-A2B3-91491BF47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5D-482E-A2B3-91491BF4769E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5D-482E-A2B3-91491BF47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51-4A4E-AE25-36C1370D74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51-4A4E-AE25-36C1370D74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51-4A4E-AE25-36C1370D74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51-4A4E-AE25-36C1370D744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51-4A4E-AE25-36C1370D744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051-4A4E-AE25-36C1370D74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051-4A4E-AE25-36C1370D744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051-4A4E-AE25-36C1370D744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051-4A4E-AE25-36C1370D744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051-4A4E-AE25-36C1370D7445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1-4A4E-AE25-36C1370D7445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1-4A4E-AE25-36C1370D7445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1-4A4E-AE25-36C1370D7445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1-4A4E-AE25-36C1370D7445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1-4A4E-AE25-36C1370D7445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51-4A4E-AE25-36C1370D7445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1-4A4E-AE25-36C1370D7445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51-4A4E-AE25-36C1370D7445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51-4A4E-AE25-36C1370D7445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051-4A4E-AE25-36C1370D7445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051-4A4E-AE25-36C1370D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BB-43EC-AC8D-7CDB68D6413D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B-43EC-AC8D-7CDB68D6413D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BB-43EC-AC8D-7CDB68D6413D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B-43EC-AC8D-7CDB68D6413D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B-43EC-AC8D-7CDB68D6413D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B-43EC-AC8D-7CDB68D6413D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B-43EC-AC8D-7CDB68D6413D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BB-43EC-AC8D-7CDB68D6413D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BB-43EC-AC8D-7CDB68D6413D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BB-43EC-AC8D-7CDB68D64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9EBB-43EC-AC8D-7CDB68D6413D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BB-43EC-AC8D-7CDB68D6413D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BB-43EC-AC8D-7CDB68D6413D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BB-43EC-AC8D-7CDB68D6413D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BB-43EC-AC8D-7CDB68D64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9EBB-43EC-AC8D-7CDB68D6413D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9EBB-43EC-AC8D-7CDB68D6413D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BB-43EC-AC8D-7CDB68D6413D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BB-43EC-AC8D-7CDB68D6413D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BB-43EC-AC8D-7CDB68D6413D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BB-43EC-AC8D-7CDB68D6413D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BB-43EC-AC8D-7CDB68D6413D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BB-43EC-AC8D-7CDB68D6413D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BB-43EC-AC8D-7CDB68D6413D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BB-43EC-AC8D-7CDB68D6413D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BB-43EC-AC8D-7CDB68D6413D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BB-43EC-AC8D-7CDB68D6413D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BB-43EC-AC8D-7CDB68D6413D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BB-43EC-AC8D-7CDB68D6413D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BB-43EC-AC8D-7CDB68D6413D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BB-43EC-AC8D-7CDB68D6413D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BB-43EC-AC8D-7CDB68D6413D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BB-43EC-AC8D-7CDB68D641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9EBB-43EC-AC8D-7CDB68D6413D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BB-43EC-AC8D-7CDB68D641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EBB-43EC-AC8D-7CDB68D641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EBB-43EC-AC8D-7CDB68D641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EBB-43EC-AC8D-7CDB68D641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EBB-43EC-AC8D-7CDB68D641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EBB-43EC-AC8D-7CDB68D641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EBB-43EC-AC8D-7CDB68D641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EBB-43EC-AC8D-7CDB68D641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EBB-43EC-AC8D-7CDB68D641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EBB-43EC-AC8D-7CDB68D641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9EBB-43EC-AC8D-7CDB68D641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9EBB-43EC-AC8D-7CDB68D6413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9EBB-43EC-AC8D-7CDB68D6413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9EBB-43EC-AC8D-7CDB68D6413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9EBB-43EC-AC8D-7CDB68D6413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9EBB-43EC-AC8D-7CDB68D6413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BB-43EC-AC8D-7CDB68D6413D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BB-43EC-AC8D-7CDB68D6413D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EBB-43EC-AC8D-7CDB68D6413D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EBB-43EC-AC8D-7CDB68D6413D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EBB-43EC-AC8D-7CDB68D6413D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EBB-43EC-AC8D-7CDB68D6413D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EBB-43EC-AC8D-7CDB68D6413D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EBB-43EC-AC8D-7CDB68D6413D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EBB-43EC-AC8D-7CDB68D6413D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EBB-43EC-AC8D-7CDB68D6413D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EBB-43EC-AC8D-7CDB68D6413D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EBB-43EC-AC8D-7CDB68D6413D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EBB-43EC-AC8D-7CDB68D6413D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EBB-43EC-AC8D-7CDB68D6413D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EBB-43EC-AC8D-7CDB68D6413D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EBB-43EC-AC8D-7CDB68D641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9EBB-43EC-AC8D-7CDB68D6413D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EBB-43EC-AC8D-7CDB68D6413D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EBB-43EC-AC8D-7CDB68D6413D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EBB-43EC-AC8D-7CDB68D6413D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EBB-43EC-AC8D-7CDB68D6413D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EBB-43EC-AC8D-7CDB68D6413D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EBB-43EC-AC8D-7CDB68D6413D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EBB-43EC-AC8D-7CDB68D6413D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EBB-43EC-AC8D-7CDB68D6413D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EBB-43EC-AC8D-7CDB68D6413D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EBB-43EC-AC8D-7CDB68D6413D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EBB-43EC-AC8D-7CDB68D6413D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EBB-43EC-AC8D-7CDB68D6413D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EBB-43EC-AC8D-7CDB68D6413D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EBB-43EC-AC8D-7CDB68D6413D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EBB-43EC-AC8D-7CDB68D6413D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EBB-43EC-AC8D-7CDB68D641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9EBB-43EC-AC8D-7CDB68D64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7-4EFE-9A70-D8C13364D4CB}"/>
              </c:ext>
            </c:extLst>
          </c:dPt>
          <c:val>
            <c:numRef>
              <c:f>'Viajeros entr evol mensu '!$G$163:$G$175</c:f>
              <c:numCache>
                <c:formatCode>#,##0</c:formatCode>
                <c:ptCount val="13"/>
                <c:pt idx="0">
                  <c:v>871</c:v>
                </c:pt>
                <c:pt idx="1">
                  <c:v>776</c:v>
                </c:pt>
                <c:pt idx="2">
                  <c:v>929</c:v>
                </c:pt>
                <c:pt idx="3">
                  <c:v>585</c:v>
                </c:pt>
                <c:pt idx="4">
                  <c:v>640</c:v>
                </c:pt>
                <c:pt idx="5">
                  <c:v>365</c:v>
                </c:pt>
                <c:pt idx="6">
                  <c:v>436</c:v>
                </c:pt>
                <c:pt idx="7">
                  <c:v>1062</c:v>
                </c:pt>
                <c:pt idx="8">
                  <c:v>597</c:v>
                </c:pt>
                <c:pt idx="9">
                  <c:v>682</c:v>
                </c:pt>
                <c:pt idx="10">
                  <c:v>797</c:v>
                </c:pt>
                <c:pt idx="11">
                  <c:v>847</c:v>
                </c:pt>
                <c:pt idx="12">
                  <c:v>8587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7-4EFE-9A70-D8C13364D4CB}"/>
            </c:ext>
          </c:extLst>
        </c:ser>
        <c:ser>
          <c:idx val="0"/>
          <c:order val="2"/>
          <c:tx>
            <c:strRef>
              <c:f>'Viajeros entr evol mensu 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F7-4EFE-9A70-D8C13364D4CB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'!$I$163:$I$175</c:f>
              <c:numCache>
                <c:formatCode>#,##0</c:formatCode>
                <c:ptCount val="13"/>
                <c:pt idx="0">
                  <c:v>858</c:v>
                </c:pt>
                <c:pt idx="1">
                  <c:v>1068</c:v>
                </c:pt>
                <c:pt idx="2">
                  <c:v>747</c:v>
                </c:pt>
                <c:pt idx="3">
                  <c:v>630</c:v>
                </c:pt>
                <c:pt idx="4">
                  <c:v>580</c:v>
                </c:pt>
                <c:pt idx="5">
                  <c:v>392</c:v>
                </c:pt>
                <c:pt idx="6">
                  <c:v>753</c:v>
                </c:pt>
                <c:pt idx="7">
                  <c:v>1043</c:v>
                </c:pt>
                <c:pt idx="8">
                  <c:v>719</c:v>
                </c:pt>
                <c:pt idx="9">
                  <c:v>777</c:v>
                </c:pt>
                <c:pt idx="10">
                  <c:v>1002</c:v>
                </c:pt>
                <c:pt idx="11">
                  <c:v>965</c:v>
                </c:pt>
                <c:pt idx="12">
                  <c:v>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F7-4EFE-9A70-D8C13364D4CB}"/>
            </c:ext>
          </c:extLst>
        </c:ser>
        <c:ser>
          <c:idx val="1"/>
          <c:order val="3"/>
          <c:tx>
            <c:strRef>
              <c:f>'Viajeros entr evol mensu 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F7-4EFE-9A70-D8C13364D4C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F7-4EFE-9A70-D8C13364D4CB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'!$K$163:$K$175</c:f>
              <c:numCache>
                <c:formatCode>#,##0</c:formatCode>
                <c:ptCount val="13"/>
                <c:pt idx="0">
                  <c:v>951</c:v>
                </c:pt>
                <c:pt idx="1">
                  <c:v>906</c:v>
                </c:pt>
                <c:pt idx="2">
                  <c:v>1029</c:v>
                </c:pt>
                <c:pt idx="3">
                  <c:v>759</c:v>
                </c:pt>
                <c:pt idx="4">
                  <c:v>541</c:v>
                </c:pt>
                <c:pt idx="5">
                  <c:v>316</c:v>
                </c:pt>
                <c:pt idx="12">
                  <c:v>4502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F7-4EFE-9A70-D8C13364D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8F7-4EFE-9A70-D8C13364D4C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659</c:v>
                      </c:pt>
                      <c:pt idx="1">
                        <c:v>884</c:v>
                      </c:pt>
                      <c:pt idx="2">
                        <c:v>918</c:v>
                      </c:pt>
                      <c:pt idx="3">
                        <c:v>591</c:v>
                      </c:pt>
                      <c:pt idx="4">
                        <c:v>585</c:v>
                      </c:pt>
                      <c:pt idx="5">
                        <c:v>399</c:v>
                      </c:pt>
                      <c:pt idx="6">
                        <c:v>405</c:v>
                      </c:pt>
                      <c:pt idx="7">
                        <c:v>879</c:v>
                      </c:pt>
                      <c:pt idx="8">
                        <c:v>557</c:v>
                      </c:pt>
                      <c:pt idx="9">
                        <c:v>660</c:v>
                      </c:pt>
                      <c:pt idx="10">
                        <c:v>960</c:v>
                      </c:pt>
                      <c:pt idx="11">
                        <c:v>1027</c:v>
                      </c:pt>
                      <c:pt idx="12">
                        <c:v>8524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8F7-4EFE-9A70-D8C13364D4C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F7-4EFE-9A70-D8C13364D4C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F7-4EFE-9A70-D8C13364D4C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F7-4EFE-9A70-D8C13364D4C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F7-4EFE-9A70-D8C13364D4C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F7-4EFE-9A70-D8C13364D4C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F7-4EFE-9A70-D8C13364D4C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F7-4EFE-9A70-D8C13364D4C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F7-4EFE-9A70-D8C13364D4C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F7-4EFE-9A70-D8C13364D4C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F7-4EFE-9A70-D8C13364D4C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F7-4EFE-9A70-D8C13364D4C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F7-4EFE-9A70-D8C13364D4C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F7-4EFE-9A70-D8C13364D4CB}"/>
              </c:ext>
            </c:extLst>
          </c:dPt>
          <c:cat>
            <c:strRef>
              <c:f>'Viajeros entr evol mensu 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'!$L$163:$L$175</c:f>
              <c:numCache>
                <c:formatCode>0.0%</c:formatCode>
                <c:ptCount val="13"/>
                <c:pt idx="0">
                  <c:v>0.10839160839160833</c:v>
                </c:pt>
                <c:pt idx="1">
                  <c:v>-0.151685393258427</c:v>
                </c:pt>
                <c:pt idx="2">
                  <c:v>0.3775100401606426</c:v>
                </c:pt>
                <c:pt idx="3">
                  <c:v>0.2047619047619047</c:v>
                </c:pt>
                <c:pt idx="4">
                  <c:v>-6.7241379310344795E-2</c:v>
                </c:pt>
                <c:pt idx="5">
                  <c:v>-0.19387755102040816</c:v>
                </c:pt>
                <c:pt idx="12">
                  <c:v>5.3099415204678424E-2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8F7-4EFE-9A70-D8C13364D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2-4BD3-A07D-2BE76CEBAD42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A2-4BD3-A07D-2BE76CEBAD42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2-4BD3-A07D-2BE76CEBA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2-4BD3-A07D-2BE76CEBAD42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A2-4BD3-A07D-2BE76CEBA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64-4BFE-AAC2-11D3B64B4E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64-4BFE-AAC2-11D3B64B4E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64-4BFE-AAC2-11D3B64B4E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64-4BFE-AAC2-11D3B64B4E2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64-4BFE-AAC2-11D3B64B4E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164-4BFE-AAC2-11D3B64B4E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164-4BFE-AAC2-11D3B64B4E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164-4BFE-AAC2-11D3B64B4E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164-4BFE-AAC2-11D3B64B4E2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164-4BFE-AAC2-11D3B64B4E2F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4-4BFE-AAC2-11D3B64B4E2F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4-4BFE-AAC2-11D3B64B4E2F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4-4BFE-AAC2-11D3B64B4E2F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4-4BFE-AAC2-11D3B64B4E2F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4-4BFE-AAC2-11D3B64B4E2F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4-4BFE-AAC2-11D3B64B4E2F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4-4BFE-AAC2-11D3B64B4E2F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64-4BFE-AAC2-11D3B64B4E2F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64-4BFE-AAC2-11D3B64B4E2F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164-4BFE-AAC2-11D3B64B4E2F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64-4BFE-AAC2-11D3B64B4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81-4C66-AF82-6DA1BC1A1DE9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1-4C66-AF82-6DA1BC1A1DE9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1-4C66-AF82-6DA1BC1A1DE9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1-4C66-AF82-6DA1BC1A1DE9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1-4C66-AF82-6DA1BC1A1DE9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1-4C66-AF82-6DA1BC1A1DE9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1-4C66-AF82-6DA1BC1A1DE9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1-4C66-AF82-6DA1BC1A1DE9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1-4C66-AF82-6DA1BC1A1DE9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1-4C66-AF82-6DA1BC1A1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FA81-4C66-AF82-6DA1BC1A1DE9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1-4C66-AF82-6DA1BC1A1DE9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1-4C66-AF82-6DA1BC1A1DE9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81-4C66-AF82-6DA1BC1A1DE9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81-4C66-AF82-6DA1BC1A1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A81-4C66-AF82-6DA1BC1A1DE9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FA81-4C66-AF82-6DA1BC1A1DE9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81-4C66-AF82-6DA1BC1A1DE9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81-4C66-AF82-6DA1BC1A1DE9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81-4C66-AF82-6DA1BC1A1DE9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81-4C66-AF82-6DA1BC1A1DE9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81-4C66-AF82-6DA1BC1A1DE9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81-4C66-AF82-6DA1BC1A1DE9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81-4C66-AF82-6DA1BC1A1DE9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81-4C66-AF82-6DA1BC1A1DE9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81-4C66-AF82-6DA1BC1A1DE9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81-4C66-AF82-6DA1BC1A1DE9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81-4C66-AF82-6DA1BC1A1DE9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81-4C66-AF82-6DA1BC1A1DE9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81-4C66-AF82-6DA1BC1A1DE9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81-4C66-AF82-6DA1BC1A1DE9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81-4C66-AF82-6DA1BC1A1DE9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81-4C66-AF82-6DA1BC1A1D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FA81-4C66-AF82-6DA1BC1A1DE9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81-4C66-AF82-6DA1BC1A1D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A81-4C66-AF82-6DA1BC1A1D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A81-4C66-AF82-6DA1BC1A1D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A81-4C66-AF82-6DA1BC1A1D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A81-4C66-AF82-6DA1BC1A1D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A81-4C66-AF82-6DA1BC1A1D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A81-4C66-AF82-6DA1BC1A1D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A81-4C66-AF82-6DA1BC1A1D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A81-4C66-AF82-6DA1BC1A1D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A81-4C66-AF82-6DA1BC1A1D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FA81-4C66-AF82-6DA1BC1A1D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FA81-4C66-AF82-6DA1BC1A1DE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FA81-4C66-AF82-6DA1BC1A1DE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FA81-4C66-AF82-6DA1BC1A1DE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FA81-4C66-AF82-6DA1BC1A1DE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FA81-4C66-AF82-6DA1BC1A1DE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81-4C66-AF82-6DA1BC1A1DE9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81-4C66-AF82-6DA1BC1A1DE9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81-4C66-AF82-6DA1BC1A1DE9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81-4C66-AF82-6DA1BC1A1DE9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81-4C66-AF82-6DA1BC1A1DE9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81-4C66-AF82-6DA1BC1A1DE9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81-4C66-AF82-6DA1BC1A1DE9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81-4C66-AF82-6DA1BC1A1DE9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A81-4C66-AF82-6DA1BC1A1DE9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81-4C66-AF82-6DA1BC1A1DE9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A81-4C66-AF82-6DA1BC1A1DE9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A81-4C66-AF82-6DA1BC1A1DE9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A81-4C66-AF82-6DA1BC1A1DE9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A81-4C66-AF82-6DA1BC1A1DE9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A81-4C66-AF82-6DA1BC1A1DE9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A81-4C66-AF82-6DA1BC1A1D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FA81-4C66-AF82-6DA1BC1A1DE9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A81-4C66-AF82-6DA1BC1A1DE9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A81-4C66-AF82-6DA1BC1A1DE9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A81-4C66-AF82-6DA1BC1A1DE9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A81-4C66-AF82-6DA1BC1A1DE9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A81-4C66-AF82-6DA1BC1A1DE9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A81-4C66-AF82-6DA1BC1A1DE9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A81-4C66-AF82-6DA1BC1A1DE9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A81-4C66-AF82-6DA1BC1A1DE9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A81-4C66-AF82-6DA1BC1A1DE9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A81-4C66-AF82-6DA1BC1A1DE9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A81-4C66-AF82-6DA1BC1A1DE9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A81-4C66-AF82-6DA1BC1A1DE9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A81-4C66-AF82-6DA1BC1A1DE9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A81-4C66-AF82-6DA1BC1A1DE9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A81-4C66-AF82-6DA1BC1A1DE9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A81-4C66-AF82-6DA1BC1A1D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FA81-4C66-AF82-6DA1BC1A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0-4822-A803-0991381D80A5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50-4822-A803-0991381D80A5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50-4822-A803-0991381D8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50-4822-A803-0991381D80A5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50-4822-A803-0991381D8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178403</c:v>
                </c:pt>
                <c:pt idx="1">
                  <c:v>155988</c:v>
                </c:pt>
                <c:pt idx="2">
                  <c:v>147214</c:v>
                </c:pt>
                <c:pt idx="3">
                  <c:v>134886</c:v>
                </c:pt>
                <c:pt idx="4">
                  <c:v>104557</c:v>
                </c:pt>
                <c:pt idx="5">
                  <c:v>61571</c:v>
                </c:pt>
                <c:pt idx="6">
                  <c:v>120142</c:v>
                </c:pt>
                <c:pt idx="7">
                  <c:v>135043</c:v>
                </c:pt>
                <c:pt idx="8">
                  <c:v>159973</c:v>
                </c:pt>
                <c:pt idx="9">
                  <c:v>164216</c:v>
                </c:pt>
                <c:pt idx="10">
                  <c:v>153824</c:v>
                </c:pt>
                <c:pt idx="11">
                  <c:v>131023</c:v>
                </c:pt>
                <c:pt idx="12">
                  <c:v>118307</c:v>
                </c:pt>
                <c:pt idx="13">
                  <c:v>118732</c:v>
                </c:pt>
                <c:pt idx="14">
                  <c:v>127678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7-4C84-B054-D0076BF70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0.14369695104751656</c:v>
                </c:pt>
                <c:pt idx="1">
                  <c:v>5.9600309753148561E-2</c:v>
                </c:pt>
                <c:pt idx="2">
                  <c:v>9.1395697107186757E-2</c:v>
                </c:pt>
                <c:pt idx="3">
                  <c:v>0.29007144428397913</c:v>
                </c:pt>
                <c:pt idx="4">
                  <c:v>0.69815335141543899</c:v>
                </c:pt>
                <c:pt idx="5">
                  <c:v>-0.48751477418388245</c:v>
                </c:pt>
                <c:pt idx="6">
                  <c:v>-0.11034263160622915</c:v>
                </c:pt>
                <c:pt idx="7">
                  <c:v>-0.15583879779712828</c:v>
                </c:pt>
                <c:pt idx="8">
                  <c:v>-2.5837920787255775E-2</c:v>
                </c:pt>
                <c:pt idx="9">
                  <c:v>6.7557728312876986E-2</c:v>
                </c:pt>
                <c:pt idx="10">
                  <c:v>0.17402288147882428</c:v>
                </c:pt>
                <c:pt idx="11">
                  <c:v>0.10748307369809051</c:v>
                </c:pt>
                <c:pt idx="12">
                  <c:v>-3.5794899437388006E-3</c:v>
                </c:pt>
                <c:pt idx="13">
                  <c:v>-7.0066887012641188E-2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7-4C84-B054-D0076BF70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84941</c:v>
                </c:pt>
                <c:pt idx="1">
                  <c:v>80800</c:v>
                </c:pt>
                <c:pt idx="2">
                  <c:v>80189</c:v>
                </c:pt>
                <c:pt idx="3">
                  <c:v>65021</c:v>
                </c:pt>
                <c:pt idx="4">
                  <c:v>51310</c:v>
                </c:pt>
                <c:pt idx="5">
                  <c:v>33780</c:v>
                </c:pt>
                <c:pt idx="6">
                  <c:v>59066</c:v>
                </c:pt>
                <c:pt idx="7">
                  <c:v>59802</c:v>
                </c:pt>
                <c:pt idx="8">
                  <c:v>65928</c:v>
                </c:pt>
                <c:pt idx="9">
                  <c:v>70751</c:v>
                </c:pt>
                <c:pt idx="10">
                  <c:v>58507</c:v>
                </c:pt>
                <c:pt idx="11">
                  <c:v>44793</c:v>
                </c:pt>
                <c:pt idx="12">
                  <c:v>53720</c:v>
                </c:pt>
                <c:pt idx="13">
                  <c:v>60145</c:v>
                </c:pt>
                <c:pt idx="14">
                  <c:v>65877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9-47E6-8308-6CF666FD3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5.1250000000000018E-2</c:v>
                </c:pt>
                <c:pt idx="1">
                  <c:v>7.6194989337690089E-3</c:v>
                </c:pt>
                <c:pt idx="2">
                  <c:v>0.23327847926054668</c:v>
                </c:pt>
                <c:pt idx="3">
                  <c:v>0.26721886571818354</c:v>
                </c:pt>
                <c:pt idx="4">
                  <c:v>0.51894612196566015</c:v>
                </c:pt>
                <c:pt idx="5">
                  <c:v>-0.42809738258896823</c:v>
                </c:pt>
                <c:pt idx="6">
                  <c:v>-1.2307280692953393E-2</c:v>
                </c:pt>
                <c:pt idx="7">
                  <c:v>-9.2919548598471069E-2</c:v>
                </c:pt>
                <c:pt idx="8">
                  <c:v>-6.8168647792964054E-2</c:v>
                </c:pt>
                <c:pt idx="9">
                  <c:v>0.2092741039533732</c:v>
                </c:pt>
                <c:pt idx="10">
                  <c:v>0.30616390953943706</c:v>
                </c:pt>
                <c:pt idx="11">
                  <c:v>-0.16617647058823526</c:v>
                </c:pt>
                <c:pt idx="12">
                  <c:v>-0.10682517249979218</c:v>
                </c:pt>
                <c:pt idx="13">
                  <c:v>-8.7010641043156145E-2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9-47E6-8308-6CF666FD3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93462</c:v>
                </c:pt>
                <c:pt idx="1">
                  <c:v>75188</c:v>
                </c:pt>
                <c:pt idx="2">
                  <c:v>67025</c:v>
                </c:pt>
                <c:pt idx="3">
                  <c:v>69865</c:v>
                </c:pt>
                <c:pt idx="4">
                  <c:v>53247</c:v>
                </c:pt>
                <c:pt idx="5">
                  <c:v>27791</c:v>
                </c:pt>
                <c:pt idx="6">
                  <c:v>61076</c:v>
                </c:pt>
                <c:pt idx="7">
                  <c:v>75241</c:v>
                </c:pt>
                <c:pt idx="8">
                  <c:v>94045</c:v>
                </c:pt>
                <c:pt idx="9">
                  <c:v>93465</c:v>
                </c:pt>
                <c:pt idx="10">
                  <c:v>95317</c:v>
                </c:pt>
                <c:pt idx="11">
                  <c:v>86230</c:v>
                </c:pt>
                <c:pt idx="12">
                  <c:v>64587</c:v>
                </c:pt>
                <c:pt idx="13">
                  <c:v>58587</c:v>
                </c:pt>
                <c:pt idx="14">
                  <c:v>61801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2-4D49-932C-629C94175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0.24304410278235888</c:v>
                </c:pt>
                <c:pt idx="1">
                  <c:v>0.12179037672510251</c:v>
                </c:pt>
                <c:pt idx="2">
                  <c:v>-4.0649824661847855E-2</c:v>
                </c:pt>
                <c:pt idx="3">
                  <c:v>0.31209270005821921</c:v>
                </c:pt>
                <c:pt idx="4">
                  <c:v>0.91597999352308301</c:v>
                </c:pt>
                <c:pt idx="5">
                  <c:v>-0.5449767502783418</c:v>
                </c:pt>
                <c:pt idx="6">
                  <c:v>-0.18826171900958255</c:v>
                </c:pt>
                <c:pt idx="7">
                  <c:v>-0.19994683396246482</c:v>
                </c:pt>
                <c:pt idx="8">
                  <c:v>6.2055314823730168E-3</c:v>
                </c:pt>
                <c:pt idx="9">
                  <c:v>-1.942990232592301E-2</c:v>
                </c:pt>
                <c:pt idx="10">
                  <c:v>0.10538095790328184</c:v>
                </c:pt>
                <c:pt idx="11">
                  <c:v>0.33509839441373646</c:v>
                </c:pt>
                <c:pt idx="12">
                  <c:v>0.10241179783911103</c:v>
                </c:pt>
                <c:pt idx="13">
                  <c:v>-5.2005630976845074E-2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2-4D49-932C-629C94175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44-4EEA-9210-2D6AA9171090}"/>
              </c:ext>
            </c:extLst>
          </c:dPt>
          <c:val>
            <c:numRef>
              <c:f>'Viajeros entr evol mensu '!$G$185:$G$197</c:f>
              <c:numCache>
                <c:formatCode>#,##0</c:formatCode>
                <c:ptCount val="13"/>
                <c:pt idx="0">
                  <c:v>283</c:v>
                </c:pt>
                <c:pt idx="1">
                  <c:v>198</c:v>
                </c:pt>
                <c:pt idx="2">
                  <c:v>181</c:v>
                </c:pt>
                <c:pt idx="3">
                  <c:v>107</c:v>
                </c:pt>
                <c:pt idx="4">
                  <c:v>133</c:v>
                </c:pt>
                <c:pt idx="5">
                  <c:v>117</c:v>
                </c:pt>
                <c:pt idx="6">
                  <c:v>123</c:v>
                </c:pt>
                <c:pt idx="7">
                  <c:v>112</c:v>
                </c:pt>
                <c:pt idx="8">
                  <c:v>143</c:v>
                </c:pt>
                <c:pt idx="9">
                  <c:v>155</c:v>
                </c:pt>
                <c:pt idx="10">
                  <c:v>235</c:v>
                </c:pt>
                <c:pt idx="11">
                  <c:v>310</c:v>
                </c:pt>
                <c:pt idx="12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4-4EEA-9210-2D6AA9171090}"/>
            </c:ext>
          </c:extLst>
        </c:ser>
        <c:ser>
          <c:idx val="0"/>
          <c:order val="2"/>
          <c:tx>
            <c:strRef>
              <c:f>'Viajeros entr evol mensu 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44-4EEA-9210-2D6AA9171090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'!$I$185:$I$197</c:f>
              <c:numCache>
                <c:formatCode>#,##0</c:formatCode>
                <c:ptCount val="13"/>
                <c:pt idx="0">
                  <c:v>323</c:v>
                </c:pt>
                <c:pt idx="1">
                  <c:v>222</c:v>
                </c:pt>
                <c:pt idx="2">
                  <c:v>183</c:v>
                </c:pt>
                <c:pt idx="3">
                  <c:v>135</c:v>
                </c:pt>
                <c:pt idx="4">
                  <c:v>153</c:v>
                </c:pt>
                <c:pt idx="5">
                  <c:v>111</c:v>
                </c:pt>
                <c:pt idx="6">
                  <c:v>186</c:v>
                </c:pt>
                <c:pt idx="7">
                  <c:v>259</c:v>
                </c:pt>
                <c:pt idx="8">
                  <c:v>145</c:v>
                </c:pt>
                <c:pt idx="9">
                  <c:v>199</c:v>
                </c:pt>
                <c:pt idx="10">
                  <c:v>324</c:v>
                </c:pt>
                <c:pt idx="11">
                  <c:v>300</c:v>
                </c:pt>
                <c:pt idx="12">
                  <c:v>2540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44-4EEA-9210-2D6AA9171090}"/>
            </c:ext>
          </c:extLst>
        </c:ser>
        <c:ser>
          <c:idx val="1"/>
          <c:order val="3"/>
          <c:tx>
            <c:strRef>
              <c:f>'Viajeros entr evol mensu 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44-4EEA-9210-2D6AA917109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44-4EEA-9210-2D6AA9171090}"/>
              </c:ext>
            </c:extLst>
          </c:dPt>
          <c:cat>
            <c:strRef>
              <c:f>'Viajeros entr evol mensu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'!$K$185:$K$197</c:f>
              <c:numCache>
                <c:formatCode>#,##0</c:formatCode>
                <c:ptCount val="13"/>
                <c:pt idx="0">
                  <c:v>270</c:v>
                </c:pt>
                <c:pt idx="1">
                  <c:v>272</c:v>
                </c:pt>
                <c:pt idx="2">
                  <c:v>274</c:v>
                </c:pt>
                <c:pt idx="3">
                  <c:v>166</c:v>
                </c:pt>
                <c:pt idx="4">
                  <c:v>110</c:v>
                </c:pt>
                <c:pt idx="5">
                  <c:v>80</c:v>
                </c:pt>
                <c:pt idx="12">
                  <c:v>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44-4EEA-9210-2D6AA9171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144-4EEA-9210-2D6AA917109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170</c:v>
                      </c:pt>
                      <c:pt idx="1">
                        <c:v>179</c:v>
                      </c:pt>
                      <c:pt idx="2">
                        <c:v>197</c:v>
                      </c:pt>
                      <c:pt idx="3">
                        <c:v>118</c:v>
                      </c:pt>
                      <c:pt idx="4">
                        <c:v>117</c:v>
                      </c:pt>
                      <c:pt idx="5">
                        <c:v>96</c:v>
                      </c:pt>
                      <c:pt idx="6">
                        <c:v>109</c:v>
                      </c:pt>
                      <c:pt idx="7">
                        <c:v>180</c:v>
                      </c:pt>
                      <c:pt idx="8">
                        <c:v>97</c:v>
                      </c:pt>
                      <c:pt idx="9">
                        <c:v>110</c:v>
                      </c:pt>
                      <c:pt idx="10">
                        <c:v>182</c:v>
                      </c:pt>
                      <c:pt idx="11">
                        <c:v>281</c:v>
                      </c:pt>
                      <c:pt idx="12">
                        <c:v>1836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144-4EEA-9210-2D6AA91710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44-4EEA-9210-2D6AA917109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44-4EEA-9210-2D6AA917109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44-4EEA-9210-2D6AA917109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44-4EEA-9210-2D6AA917109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44-4EEA-9210-2D6AA917109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44-4EEA-9210-2D6AA917109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44-4EEA-9210-2D6AA917109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44-4EEA-9210-2D6AA917109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44-4EEA-9210-2D6AA917109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44-4EEA-9210-2D6AA917109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44-4EEA-9210-2D6AA917109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44-4EEA-9210-2D6AA917109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44-4EEA-9210-2D6AA9171090}"/>
              </c:ext>
            </c:extLst>
          </c:dPt>
          <c:cat>
            <c:strRef>
              <c:f>'Viajeros entr evol mensu 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'!$L$185:$L$197</c:f>
              <c:numCache>
                <c:formatCode>0.0%</c:formatCode>
                <c:ptCount val="13"/>
                <c:pt idx="0">
                  <c:v>-0.16408668730650156</c:v>
                </c:pt>
                <c:pt idx="1">
                  <c:v>0.22522522522522515</c:v>
                </c:pt>
                <c:pt idx="2">
                  <c:v>0.49726775956284164</c:v>
                </c:pt>
                <c:pt idx="3">
                  <c:v>0.22962962962962963</c:v>
                </c:pt>
                <c:pt idx="4">
                  <c:v>-0.28104575163398693</c:v>
                </c:pt>
                <c:pt idx="5">
                  <c:v>-0.27927927927927931</c:v>
                </c:pt>
                <c:pt idx="12">
                  <c:v>3.9929015084294583E-2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44-4EEA-9210-2D6AA9171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6.png"/><Relationship Id="rId5" Type="http://schemas.openxmlformats.org/officeDocument/2006/relationships/chart" Target="../charts/chart68.xml"/><Relationship Id="rId4" Type="http://schemas.openxmlformats.org/officeDocument/2006/relationships/image" Target="../media/image5.jpeg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9.xml"/><Relationship Id="rId5" Type="http://schemas.openxmlformats.org/officeDocument/2006/relationships/chart" Target="../charts/chart70.xml"/><Relationship Id="rId4" Type="http://schemas.openxmlformats.org/officeDocument/2006/relationships/image" Target="../media/image6.pn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1.xml"/><Relationship Id="rId5" Type="http://schemas.openxmlformats.org/officeDocument/2006/relationships/chart" Target="../charts/chart72.xml"/><Relationship Id="rId4" Type="http://schemas.openxmlformats.org/officeDocument/2006/relationships/image" Target="../media/image6.pn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3.xml"/><Relationship Id="rId5" Type="http://schemas.openxmlformats.org/officeDocument/2006/relationships/chart" Target="../charts/chart74.xml"/><Relationship Id="rId4" Type="http://schemas.openxmlformats.org/officeDocument/2006/relationships/image" Target="../media/image6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6" Type="http://schemas.openxmlformats.org/officeDocument/2006/relationships/chart" Target="../charts/chart77.xml"/><Relationship Id="rId5" Type="http://schemas.openxmlformats.org/officeDocument/2006/relationships/image" Target="../media/image6.png"/><Relationship Id="rId4" Type="http://schemas.openxmlformats.org/officeDocument/2006/relationships/chart" Target="../charts/chart76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8.xml"/><Relationship Id="rId6" Type="http://schemas.openxmlformats.org/officeDocument/2006/relationships/chart" Target="../charts/chart80.xml"/><Relationship Id="rId5" Type="http://schemas.openxmlformats.org/officeDocument/2006/relationships/image" Target="../media/image6.png"/><Relationship Id="rId4" Type="http://schemas.openxmlformats.org/officeDocument/2006/relationships/chart" Target="../charts/chart79.xml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1.xml"/><Relationship Id="rId6" Type="http://schemas.openxmlformats.org/officeDocument/2006/relationships/chart" Target="../charts/chart83.xml"/><Relationship Id="rId5" Type="http://schemas.openxmlformats.org/officeDocument/2006/relationships/image" Target="../media/image6.png"/><Relationship Id="rId4" Type="http://schemas.openxmlformats.org/officeDocument/2006/relationships/chart" Target="../charts/chart82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4.xml"/><Relationship Id="rId4" Type="http://schemas.openxmlformats.org/officeDocument/2006/relationships/image" Target="../media/image2.png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5.xml"/><Relationship Id="rId4" Type="http://schemas.openxmlformats.org/officeDocument/2006/relationships/image" Target="../media/image2.png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6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1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3" Type="http://schemas.openxmlformats.org/officeDocument/2006/relationships/image" Target="../media/image3.png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7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10" Type="http://schemas.openxmlformats.org/officeDocument/2006/relationships/chart" Target="../charts/chart33.xml"/><Relationship Id="rId4" Type="http://schemas.openxmlformats.org/officeDocument/2006/relationships/image" Target="../media/image2.png"/><Relationship Id="rId9" Type="http://schemas.openxmlformats.org/officeDocument/2006/relationships/chart" Target="../charts/chart32.xml"/><Relationship Id="rId14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42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9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3" Type="http://schemas.openxmlformats.org/officeDocument/2006/relationships/image" Target="../media/image3.png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5.xml"/><Relationship Id="rId1" Type="http://schemas.openxmlformats.org/officeDocument/2006/relationships/chart" Target="../charts/chart43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image" Target="../media/image2.png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0.xml"/><Relationship Id="rId3" Type="http://schemas.openxmlformats.org/officeDocument/2006/relationships/image" Target="../media/image3.png"/><Relationship Id="rId7" Type="http://schemas.openxmlformats.org/officeDocument/2006/relationships/chart" Target="../charts/chart59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image" Target="../media/image2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3.xml"/><Relationship Id="rId7" Type="http://schemas.openxmlformats.org/officeDocument/2006/relationships/chart" Target="../charts/chart64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image" Target="../media/image2.png"/><Relationship Id="rId5" Type="http://schemas.openxmlformats.org/officeDocument/2006/relationships/image" Target="../media/image3.png"/><Relationship Id="rId4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0BF49A-E423-4BC6-8A88-8FC2ACFBF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EF5B0-7D35-4586-AD1A-B92F613E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D5BACC-1990-4DCD-8A70-ED4BCA2B6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99B03-E5A7-49B0-8EC1-0CBCFF48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5EB02F-D053-450C-9C52-9BE6EC8EB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041969-A69E-45D7-9F8B-BE4E7B7F0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616D3-89C7-4E79-99CB-760DFCB5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511FAC-77BE-4FBF-B820-C9913C11D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95BCCC7-786F-4062-9D3F-2B4A59C2C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CFDA40D-0291-4046-9478-3BF687CB8208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66C2FED-AC83-44C4-C92E-80CE8C9957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0F1EF187-73E0-6D42-6219-2EB2446BC0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44B48E-D3B0-41B0-ADC7-AF4385FF8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B3A937-C896-4818-B1FF-F576321D0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CFD631-125B-4A9E-975A-8A69DE36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F273889-DA80-4A89-8BA7-1501E43DB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FED3850-98E3-498B-BF74-8FE9D9E62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-0,3%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43.890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49,2%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Santa Cruz de Tenerife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Santa Cruz de Tenerife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43.890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49,2%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BEBD8E03-A0A1-4D5C-9925-4A06BD2DF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F20025-A4C2-4A23-8FDC-E84C77D6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31FD97D-775C-4D8A-97DB-418E11CCC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BEFB546-C4BB-499E-B42B-41C8BB3FC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Santa Cruz de Tenerife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89.212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#¡REF!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D9827A3F-B2BA-461B-B202-9B755ABFA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AF5EDD-B524-4C47-9993-420EA2B3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363CC53-04FE-4159-BF86-D579D2FB7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12BB7A-76B1-4D84-BC98-23699859C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45.322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DF740455-8E9B-4B95-AE6C-058C48774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92374E-EB99-432C-A020-E3A26943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5411375-7DC5-4C38-A5C0-045E381A7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2DF627-8D7C-4BA7-8111-F64646AAA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Santa Cruz de Tenerife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43.890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70FC07D-FBD1-48D3-A192-046AFCD43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34570B-1BA0-4579-AB3B-BA609784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A52480C-5818-4190-A0D9-5DDDE13F5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E614AE6-D03D-4074-8DF4-B01796121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F891C21-CE5F-4BDA-91C1-3A1CB5CDE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A703B97B-C790-4622-8BB9-E4640263E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877312-7704-4839-AFF7-5F3197A9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B925690-B5B6-4BBE-B5F5-AF50F63E3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C477D3E-F44D-4AA5-88E5-C931BD066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644DF86-BE28-4ECA-A288-CFA6CB558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A6640F69-EEF2-4043-924A-FFD47F1BA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972C55-BA2C-4AF5-8ACE-59137A70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BAB5799-ABEF-4C54-884D-BF543D66A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A74E0C0-E774-4855-86E1-FA3AAFD8D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A20301-3144-4EF8-96F4-FCB7F6D67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B9AB5E-7510-4714-BDE3-E31E70822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072EC5-5056-4D73-AD16-A8BFA983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EE0BFC-1B6B-4F3C-A6B9-A769BB8AB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Santa Cruz de Tenerife
(hotel + apartamento)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45BA5C-C331-4A2E-8CF9-32736FCE5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B11B3-6635-46AD-A4CC-A8D7D4A1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D974342-6723-4D1C-8963-D416C7732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Santa Cruz de Tenerife
(hotel + apartamento)</a:t>
          </a:fld>
          <a:endParaRPr lang="es-ES" sz="1100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A818F0-E59A-4888-9040-C81EB3E48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6E5DF-E6AA-46EA-8C34-4F6D0E66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90E74E-D49B-4777-AEE6-CEF5BFA7A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Santa Cruz de Tenerife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4621A1-7454-4179-88A3-9ADC38608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F5237-1FAD-4BBF-BC8F-9F7F207C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7AAFD-624B-4C47-B747-23E7AF02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14BAF4-94DE-4851-857C-9A114AAF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AADE43-8E91-42FD-8F84-47F963E53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BED3FB-A50F-4DDB-B6B7-1A593B49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9A85DE-A273-4319-B9A3-CB2DBE969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AF714E1-D72F-4D6E-AE9C-EBB6A769A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F34AAC1-8117-4C0E-99AE-9DFE4F610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18ECFD5-F1BD-48EF-B382-653435402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Santa Cruz de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4, 5 estrellas Santa Cruz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1, 2, 3 estrellas Santa Cruz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0.91106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000488"/>
          <a:ext cx="4268009" cy="39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9BAB37-B764-4F50-AE44-711D82CEF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1B5C49-B654-4776-A019-D827C7CC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F66A6E-EAF8-4F2F-A78C-DF807BDF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88E9624-C1A9-4C17-8E90-E012CC735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5F80F2-AF18-4DCB-AE0E-00D0905F4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6F7284-0133-4F0E-A9CD-0880B9832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D3D66-1D10-443C-9E51-7C7649C7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Santa Cruz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Santa Cruz de Tenerife</a:t>
          </a:fld>
          <a:endParaRPr lang="es-ES" sz="11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225C3-10DD-4795-A999-EFCB1108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942DEE-551B-4514-A60D-70F2E5375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3C077-2865-44C1-815B-07106D38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CF0AB5-7D6B-444D-9FFB-77D0BABF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D670282-6A21-4968-847B-4DF2F2DCA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Santa Cruz de Tenerife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3EB31C-0AF5-4A88-8BA2-BA9D3968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E2353A1-4D44-48E3-AFFA-28F151859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121F46-8356-47F6-A014-E1724BD94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Santa Cruz de Tenerife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50BAE-5002-4C2F-9597-27B1C468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F8B3AC-827D-4321-AA4A-E8B75E344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74D4F7F-5F12-43DA-8A13-94F2A65A5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Santa Cruz de Tenerife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0EFA9-8C29-4A14-A757-F8EA89D6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889016-F163-4A3A-90B1-59F5F1BD7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D5AA98F-1E8F-41DB-9A9F-FD0C7B2F9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4F50B38-2AC1-42AE-8AAE-F96CBDBB2174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34997BB-7E8C-BB74-99DB-1CCDC5B67C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2CCC72B5-E6C1-0A05-1192-6A08E6657D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Santa Cruz de Tenerife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B0533-F461-49D1-8F9A-17108126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5CF50C-7394-419C-A7D3-399023456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61E3B-CC6E-4243-8B5A-84D48D69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3E10E7-C798-4E17-B29E-91CFE7642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5A5CB-35DE-417C-B828-B0BF03C1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49DF20-C5EC-4DD2-B6B5-7DD773FC9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00E1000-ED4D-448C-8FFC-02A2B1C57B82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6005753-88F2-4041-CC23-99715C7F27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FB73B9D8-9E16-FEC9-90DB-9F70ABE6DB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89653-4A5B-4723-8380-6CE9B6BB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6CF4CB-8006-4120-8E83-E8449B6E2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6533D20-37D4-462F-9464-365FF71B4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Santa Cruz de Tenerife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810F6-0EEC-4B3A-85C4-2AC48530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DF6411-7614-46A3-A9E2-17F459926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4E242A6-B0AD-4A69-B89F-897C66A54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Santa Cruz de Tenerife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A10896F-F0B1-4A5C-9FAD-9F82309688A7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6E8A0EA-FC02-CB06-B26C-C0A649C6CD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F0A4F1C5-95BE-71AD-B3D6-59695A1E7F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BCD78-FA6B-4EC1-B174-4B46292A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E27B08-414E-49C0-A754-FDA791E1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9F9557-9CA7-40B1-8A3F-FDABE9594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6002B3-B160-4B65-93FA-38D68F04D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2200E-4EC2-4F31-B603-692E9367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DF83A8-97F8-423F-A2F1-5C72A7FDF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B5A993F-9B3F-4301-9E79-37D654E7B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8D81A9-5AEE-4BC2-B22E-8FE2ECBB4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A2F9B4A-CDDA-4EFC-A58B-D698F36D8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0A229D4-2430-41E0-8AF6-FEC0B095A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C78276C-91D6-4D10-8EE5-246BD5CB0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32FD086-DB56-4B2B-B970-B19F0979A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34C7DEA-ECDD-4C84-9D73-2C23EE3F3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593F141-97F3-49AD-9373-E38F9F8AA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FE779FF-F0B1-49E5-96B9-14F4B64DE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44D85-2AC5-4F82-9A9D-4AA0A3570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3DB5F98-9F2C-4EC3-9251-1E0DED668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D8B29-12D8-4747-AE67-45499C8E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DFED00-52CD-489C-A97A-14D7245FA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59F1F7-C777-4D1B-9752-7E070D07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7CB93D-E4F3-49C6-82C8-C5828E48B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70DCBE-8665-44AD-9E00-49B14B16D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0F0DF7-05CD-4771-83EC-B5ECE6650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EAACA0F-A94D-44AE-AF09-FB1A02A1F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6052ED2-61EF-4FEF-81A2-C54A2E290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2C9EFCE-A8EA-4700-BAB3-A536F615F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Santa Cruz de Tenerife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4 y 5 estrellas de Santa Cruz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1, 2, 3 estrellas de Santa Cruz de Tenerife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70B9A-E5F5-41D7-989C-713A3685F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66163A-6586-43B7-8E2A-F2A0F34E4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F2849-1D31-4939-825D-A905051D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D17F2F-D935-4674-82EA-CDA57335A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C8E7DDF-6CB6-49C8-950E-0E485BBED39E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75A470B-3EAB-BC15-4322-A28B4A76BB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4AC9CFF2-993C-FFF8-E32B-F6AB0A6876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DB8FE-4DBF-47CF-AF1A-60409AEA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20897C-7122-4ED2-B63E-76924E53F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320956A-6F13-46C6-9A16-B7ED408577CF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D225DCB-831D-76D9-303B-5E7E1DAD9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3601E21-450A-A08E-FC97-298C71E784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F4CA4C-5FDB-43FF-ACB2-FF304B70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8328FE-9F39-4364-A903-5A53AB7A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56354E-265A-4711-BAC3-BFB89F23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4C26EE3-1578-4527-B056-48C0EC03D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9EB095E-03BF-4BAE-B558-9CA4B54C2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A1F5AF7-4E7F-40ED-9760-43276D6A8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9DBA17E-F647-4C55-A41B-1DFA41A91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92D6B5C-6A96-4957-9668-4317A758D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DE7DD983-38B9-4CB6-ADE1-F960F52E4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8876488E-CAFC-4A25-8967-0628CAFEC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7CD17BE4-DBAB-40AC-899E-DB1DA60E5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90533020-ADA9-4E31-9B2D-D1B018219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7A9CC6B3-E2BE-43E2-9C46-C59ACF83F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8806BAE-C42B-43DC-855B-10AB623F3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1E84738D-1B76-4CCE-82BD-2F7512C69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Santa Cruz de Tenerife
(hotel + apartamento)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C174D0-1CDA-42FA-AA33-0B10C0A69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79DC1A-B131-459C-A83F-41985877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3EA2D2-DAF5-4A50-AD1F-E44556704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4A9CCB4-2F19-47C8-97EA-DFB606A32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C46E800-A22D-41FA-8F6F-AA63CA1AD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FCEBC36-A264-4467-9262-FAFF8BD8A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5C1D845-5EA5-4E55-B5B4-69561EAC0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6E5B4ED-8215-4A05-887E-E2A46EA29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9399FE26-DC22-4E42-B9F1-93FE20144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48102FAE-B6F2-412A-9F80-4146C6B24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AA914C61-C03D-4D4B-AD8A-1AB5DB4FE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7EEC41D-9E5E-44A9-9C46-00F808E0A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C84FA07-A26A-4341-8F91-380225DA7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96E100AA-E708-489D-9840-2AC9F7220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183E5F0E-B618-43B3-BAD1-3394A3553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Santa Cruz de Tenerife (hotel + apartamento)</a:t>
          </a:fld>
          <a:endParaRPr lang="es-ES" sz="1100"/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062E5B-28EF-45A7-B8BC-15F6C7D1C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206CE-ACE6-4BE6-9E68-5F318616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4761E8-D974-43C3-9029-1E21AAE7F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A4652A-8489-4BEE-8E7A-C8FB04B0D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0BCA599-50B4-4956-BC47-3AA6080B9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96950D7-7517-4BA6-BF9E-48352A2AB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ABE640C-56EC-4637-9984-1B5901E86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Santa Cruz de Tenerife
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Santa Cruz de Tenerife</a:t>
          </a:fld>
          <a:endParaRPr lang="es-ES" sz="1100"/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4, 5 estrellas de Santa Cruz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Santa Cruz de Tenerife 
(hotel + apartamento)</a:t>
          </a:fld>
          <a:endParaRPr lang="es-E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1, 2, 3 Estrellas de Santa Cruz de Tenerife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apartamentos de Santa Cruz de Tenerife</a:t>
          </a:fld>
          <a:endParaRPr lang="es-ES" sz="1100"/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AA6548D-3E42-44B5-9788-0A8AFD902AE6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AA6F2A3-5F7F-305F-0D9D-9E9B917991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7FC893DC-78B5-0779-C440-D07E4064F1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B309D4-A088-49EC-A17D-F7D8924E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228599</xdr:colOff>
      <xdr:row>91</xdr:row>
      <xdr:rowOff>419099</xdr:rowOff>
    </xdr:from>
    <xdr:to>
      <xdr:col>24</xdr:col>
      <xdr:colOff>126599</xdr:colOff>
      <xdr:row>112</xdr:row>
      <xdr:rowOff>100424</xdr:rowOff>
    </xdr:to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FB87A95D-26A1-4D20-9EAD-042A5E5FB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228599</xdr:colOff>
      <xdr:row>69</xdr:row>
      <xdr:rowOff>419099</xdr:rowOff>
    </xdr:from>
    <xdr:to>
      <xdr:col>24</xdr:col>
      <xdr:colOff>126599</xdr:colOff>
      <xdr:row>90</xdr:row>
      <xdr:rowOff>100424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981C5F1-BE8D-4F53-8970-F3952599A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3097EC-5468-4086-82E0-C6CE41BC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E87FD50-CFEB-43D3-A6F1-2B02FA636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BA34BAB-4D5E-47EE-9473-F3726002A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838200</xdr:colOff>
      <xdr:row>47</xdr:row>
      <xdr:rowOff>114300</xdr:rowOff>
    </xdr:from>
    <xdr:to>
      <xdr:col>23</xdr:col>
      <xdr:colOff>755250</xdr:colOff>
      <xdr:row>68</xdr:row>
      <xdr:rowOff>138525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70C118D-53E1-4796-B08C-E3F10C68C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Santa Cruz de Tenerife
(hotel + apartamento)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22729FC-E7B2-4A0C-AAE8-8BF44637D08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apartamentos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5FA83AF-8EEE-4570-A963-F3AE91B89BE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hoteles de 4 estrellas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Santa Cruz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50D8823-FBC2-4B03-A811-E1EE0E7E4A1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4, 5 estrellas de Santa Cruz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5658B2E-720C-4F6C-9A82-0DF311211ECF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3951812-47EF-8BCE-E757-0D19909B34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46048583-12AC-6D12-7528-91C077C5FE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yo/Indicadores%20alojativos%20Santa%20Cruz%20202605.xlsx" TargetMode="External"/><Relationship Id="rId2" Type="http://schemas.openxmlformats.org/officeDocument/2006/relationships/externalLinkPath" Target="https://turismodetenerife.sharepoint.com/sites/INVESTIGACION/Documentos%20compartidos/General/Encuesta%20Alojam%20Tur&#237;sticos%20(ISTAC)/2026/municipios/mayo/Indicadores%20alojativos%20Santa%20Cruz%20202605.xlsx" TargetMode="External"/><Relationship Id="rId1" Type="http://schemas.openxmlformats.org/officeDocument/2006/relationships/externalLinkPath" Target="/sites/INVESTIGACION/Documentos%20compartidos/General/Encuesta%20Alojam%20Tur&#237;sticos%20(ISTAC)/2026/municipios/mayo/Indicadores%20alojativos%20Santa%20Cruz%202026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ú principal"/>
      <sheetName val="Resumen indicadores (aloj)"/>
      <sheetName val="Resumen indicadores municipios "/>
      <sheetName val="Oferta alojativa"/>
      <sheetName val="Plazas aloj islas cat y tipolog"/>
      <sheetName val="Establecim aloj islas cat y tip"/>
      <sheetName val="viajeros entrados"/>
      <sheetName val="Viajeros entr evol mensu "/>
      <sheetName val="Viajeros entr evol mensu TF"/>
      <sheetName val="Viajeros entr evol mensu TF15-2"/>
      <sheetName val="Viajeros entr evol mensu TF "/>
      <sheetName val="Viajeros entr evol anual TF cat"/>
      <sheetName val="Viajeros entr ti-cat ultimo mes"/>
      <sheetName val="viaj entrados lugar resid años "/>
      <sheetName val="viaj entrados lugar residencia"/>
      <sheetName val="viaj entrados lugar residen acu"/>
      <sheetName val="viaj entrados lugar residen hot"/>
      <sheetName val="viaj entrados lugar residen apt"/>
      <sheetName val="viaj entrados lugar residen cat"/>
      <sheetName val="viaj entr lugar res año categor"/>
      <sheetName val="viajeros alojados"/>
      <sheetName val="viaj aloj lugar residen mes"/>
      <sheetName val="viaj alojados lugar residen acu"/>
      <sheetName val="Pernoctaciones"/>
      <sheetName val="Pernoctaciones evol mensu TF"/>
      <sheetName val="Pernocta evol mensu TF cat"/>
      <sheetName val="Pernoctaciones lugar reside"/>
      <sheetName val="Pernoctaciones lugar residen ac"/>
      <sheetName val="Pernoctaciones lugar reside año"/>
      <sheetName val="Estancia media"/>
      <sheetName val="EM evol menusual lugar resd"/>
      <sheetName val="EM evol mensu TF cat "/>
      <sheetName val="Tasa de ocupación"/>
      <sheetName val="tasa de ocupación evol mens"/>
      <sheetName val="indicadores rentabilidad"/>
      <sheetName val="ADR RevPAR ingresos totales ult"/>
      <sheetName val="ADR municipios"/>
      <sheetName val="RevPAR  municipios"/>
      <sheetName val="viajeros españoles"/>
      <sheetName val="distribución españoles x Resid"/>
      <sheetName val="distribución españoles x cate"/>
      <sheetName val="distribución peninsulare x cate"/>
      <sheetName val="distribución canarios x cate"/>
      <sheetName val="distribución españoles x mun al"/>
      <sheetName val="distribución peninsula x munici"/>
      <sheetName val="distribución canarias x munici"/>
      <sheetName val="evolución anual viaj ent españo"/>
      <sheetName val="evolución anual viaj ent penins"/>
      <sheetName val="evolución anual viaj ent can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40065</v>
          </cell>
          <cell r="G9">
            <v>61741</v>
          </cell>
          <cell r="I9">
            <v>57077</v>
          </cell>
          <cell r="K9">
            <v>61315</v>
          </cell>
          <cell r="L9">
            <v>7.4250573786288632E-2</v>
          </cell>
        </row>
        <row r="10">
          <cell r="A10" t="str">
            <v>feb</v>
          </cell>
          <cell r="B10" t="str">
            <v>Febrero</v>
          </cell>
          <cell r="C10">
            <v>41909</v>
          </cell>
          <cell r="G10">
            <v>55957</v>
          </cell>
          <cell r="I10">
            <v>52638</v>
          </cell>
          <cell r="K10">
            <v>58411</v>
          </cell>
          <cell r="L10">
            <v>0.10967361981838208</v>
          </cell>
        </row>
        <row r="11">
          <cell r="A11" t="str">
            <v>mar</v>
          </cell>
          <cell r="B11" t="str">
            <v>Marzo</v>
          </cell>
          <cell r="C11">
            <v>47103</v>
          </cell>
          <cell r="G11">
            <v>58643</v>
          </cell>
          <cell r="I11">
            <v>56752</v>
          </cell>
          <cell r="K11">
            <v>59958</v>
          </cell>
          <cell r="L11">
            <v>5.6491401184099344E-2</v>
          </cell>
        </row>
        <row r="12">
          <cell r="A12" t="str">
            <v>abr</v>
          </cell>
          <cell r="B12" t="str">
            <v>Abril</v>
          </cell>
          <cell r="C12">
            <v>43531</v>
          </cell>
          <cell r="G12">
            <v>46133</v>
          </cell>
          <cell r="I12">
            <v>47123</v>
          </cell>
          <cell r="K12">
            <v>49320</v>
          </cell>
          <cell r="L12">
            <v>4.6622668336056661E-2</v>
          </cell>
        </row>
        <row r="13">
          <cell r="A13" t="str">
            <v>may</v>
          </cell>
          <cell r="B13" t="str">
            <v>Mayo</v>
          </cell>
          <cell r="C13">
            <v>44866</v>
          </cell>
          <cell r="G13">
            <v>38316</v>
          </cell>
          <cell r="I13">
            <v>45582</v>
          </cell>
          <cell r="K13">
            <v>46526</v>
          </cell>
          <cell r="L13">
            <v>2.0709929358079915E-2</v>
          </cell>
        </row>
        <row r="14">
          <cell r="A14" t="str">
            <v>jun</v>
          </cell>
          <cell r="B14" t="str">
            <v>Junio</v>
          </cell>
          <cell r="C14">
            <v>40470</v>
          </cell>
          <cell r="G14">
            <v>40074</v>
          </cell>
          <cell r="I14">
            <v>42497</v>
          </cell>
        </row>
        <row r="15">
          <cell r="A15" t="str">
            <v>jul</v>
          </cell>
          <cell r="B15" t="str">
            <v>Julio</v>
          </cell>
          <cell r="C15">
            <v>43286</v>
          </cell>
          <cell r="G15">
            <v>45242</v>
          </cell>
          <cell r="I15">
            <v>49837</v>
          </cell>
        </row>
        <row r="16">
          <cell r="A16" t="str">
            <v>ago</v>
          </cell>
          <cell r="B16" t="str">
            <v>Agosto</v>
          </cell>
          <cell r="C16">
            <v>41695</v>
          </cell>
          <cell r="G16">
            <v>42595</v>
          </cell>
          <cell r="I16">
            <v>49206</v>
          </cell>
        </row>
        <row r="17">
          <cell r="A17" t="str">
            <v>sep</v>
          </cell>
          <cell r="B17" t="str">
            <v>Septiembre</v>
          </cell>
          <cell r="C17">
            <v>42224</v>
          </cell>
          <cell r="G17">
            <v>43154</v>
          </cell>
          <cell r="I17">
            <v>47691</v>
          </cell>
        </row>
        <row r="18">
          <cell r="A18" t="str">
            <v>oct</v>
          </cell>
          <cell r="B18" t="str">
            <v>Octubre</v>
          </cell>
          <cell r="C18">
            <v>48246</v>
          </cell>
          <cell r="G18">
            <v>43124</v>
          </cell>
          <cell r="I18">
            <v>55510</v>
          </cell>
        </row>
        <row r="19">
          <cell r="A19" t="str">
            <v>nov</v>
          </cell>
          <cell r="B19" t="str">
            <v>Noviembre</v>
          </cell>
          <cell r="C19">
            <v>56046</v>
          </cell>
          <cell r="G19">
            <v>53169</v>
          </cell>
          <cell r="I19">
            <v>56612</v>
          </cell>
        </row>
        <row r="20">
          <cell r="A20" t="str">
            <v>dic</v>
          </cell>
          <cell r="B20" t="str">
            <v>Diciembre</v>
          </cell>
          <cell r="C20">
            <v>54058</v>
          </cell>
          <cell r="G20">
            <v>55215</v>
          </cell>
          <cell r="I20">
            <v>54945</v>
          </cell>
        </row>
        <row r="21">
          <cell r="A21" t="str">
            <v>Total</v>
          </cell>
          <cell r="C21">
            <v>543499</v>
          </cell>
          <cell r="G21">
            <v>583363</v>
          </cell>
          <cell r="I21">
            <v>615470</v>
          </cell>
          <cell r="K21">
            <v>275530</v>
          </cell>
          <cell r="L21">
            <v>6.3116386029355098E-2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15015</v>
          </cell>
          <cell r="G31">
            <v>24061</v>
          </cell>
          <cell r="I31">
            <v>23120</v>
          </cell>
          <cell r="K31">
            <v>24815</v>
          </cell>
          <cell r="L31">
            <v>7.3313148788927363E-2</v>
          </cell>
        </row>
        <row r="32">
          <cell r="B32" t="str">
            <v>Febrero</v>
          </cell>
          <cell r="C32">
            <v>18026</v>
          </cell>
          <cell r="G32">
            <v>24442</v>
          </cell>
          <cell r="I32">
            <v>23832</v>
          </cell>
          <cell r="K32">
            <v>27785</v>
          </cell>
          <cell r="L32">
            <v>0.16586941926821086</v>
          </cell>
        </row>
        <row r="33">
          <cell r="B33" t="str">
            <v>Marzo</v>
          </cell>
          <cell r="C33">
            <v>22226</v>
          </cell>
          <cell r="G33">
            <v>25658</v>
          </cell>
          <cell r="I33">
            <v>30942</v>
          </cell>
          <cell r="K33">
            <v>29925</v>
          </cell>
          <cell r="L33">
            <v>-3.2867946480511945E-2</v>
          </cell>
        </row>
        <row r="34">
          <cell r="B34" t="str">
            <v>Abril</v>
          </cell>
          <cell r="C34">
            <v>22061</v>
          </cell>
          <cell r="G34">
            <v>22776</v>
          </cell>
          <cell r="I34">
            <v>26836</v>
          </cell>
          <cell r="K34">
            <v>26892</v>
          </cell>
          <cell r="L34">
            <v>2.086749142942379E-3</v>
          </cell>
        </row>
        <row r="35">
          <cell r="B35" t="str">
            <v>Mayo</v>
          </cell>
          <cell r="C35">
            <v>26282</v>
          </cell>
          <cell r="G35">
            <v>24741</v>
          </cell>
          <cell r="I35">
            <v>30811</v>
          </cell>
          <cell r="K35">
            <v>30808</v>
          </cell>
          <cell r="L35">
            <v>-9.7367823180039004E-5</v>
          </cell>
        </row>
        <row r="36">
          <cell r="B36" t="str">
            <v>Junio</v>
          </cell>
          <cell r="C36">
            <v>24304</v>
          </cell>
          <cell r="G36">
            <v>28215</v>
          </cell>
          <cell r="I36">
            <v>31150</v>
          </cell>
        </row>
        <row r="37">
          <cell r="B37" t="str">
            <v>Julio</v>
          </cell>
          <cell r="C37">
            <v>25584</v>
          </cell>
          <cell r="G37">
            <v>30089</v>
          </cell>
          <cell r="I37">
            <v>32508</v>
          </cell>
        </row>
        <row r="38">
          <cell r="B38" t="str">
            <v>Agosto</v>
          </cell>
          <cell r="C38">
            <v>20956</v>
          </cell>
          <cell r="G38">
            <v>21698</v>
          </cell>
          <cell r="I38">
            <v>27336</v>
          </cell>
        </row>
        <row r="39">
          <cell r="B39" t="str">
            <v>Septiembre</v>
          </cell>
          <cell r="C39">
            <v>24548</v>
          </cell>
          <cell r="G39">
            <v>27092</v>
          </cell>
          <cell r="I39">
            <v>30146</v>
          </cell>
        </row>
        <row r="40">
          <cell r="B40" t="str">
            <v>Octubre</v>
          </cell>
          <cell r="C40">
            <v>26214</v>
          </cell>
          <cell r="G40">
            <v>24346</v>
          </cell>
          <cell r="I40">
            <v>34755</v>
          </cell>
        </row>
        <row r="41">
          <cell r="B41" t="str">
            <v>Noviembre</v>
          </cell>
          <cell r="C41">
            <v>25866</v>
          </cell>
          <cell r="G41">
            <v>29114</v>
          </cell>
          <cell r="I41">
            <v>27849</v>
          </cell>
        </row>
        <row r="42">
          <cell r="B42" t="str">
            <v>Diciembre</v>
          </cell>
          <cell r="C42">
            <v>20862</v>
          </cell>
          <cell r="G42">
            <v>25047</v>
          </cell>
          <cell r="I42">
            <v>24284</v>
          </cell>
        </row>
        <row r="43">
          <cell r="C43">
            <v>271944</v>
          </cell>
          <cell r="G43">
            <v>307279</v>
          </cell>
          <cell r="I43">
            <v>343569</v>
          </cell>
          <cell r="K43">
            <v>140225</v>
          </cell>
          <cell r="L43">
            <v>3.4557809076220414E-2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9522</v>
          </cell>
          <cell r="G53">
            <v>14987</v>
          </cell>
          <cell r="I53">
            <v>14862</v>
          </cell>
          <cell r="K53">
            <v>14171</v>
          </cell>
          <cell r="L53">
            <v>-4.6494415287309909E-2</v>
          </cell>
        </row>
        <row r="54">
          <cell r="B54" t="str">
            <v>Febrero</v>
          </cell>
          <cell r="C54">
            <v>10749</v>
          </cell>
          <cell r="G54">
            <v>15680</v>
          </cell>
          <cell r="I54">
            <v>14169</v>
          </cell>
          <cell r="K54">
            <v>15786</v>
          </cell>
          <cell r="L54">
            <v>0.11412237984331997</v>
          </cell>
        </row>
        <row r="55">
          <cell r="B55" t="str">
            <v>Marzo</v>
          </cell>
          <cell r="C55">
            <v>12631</v>
          </cell>
          <cell r="G55">
            <v>14870</v>
          </cell>
          <cell r="I55">
            <v>17196</v>
          </cell>
          <cell r="K55">
            <v>17728</v>
          </cell>
          <cell r="L55">
            <v>3.0937427308676435E-2</v>
          </cell>
        </row>
        <row r="56">
          <cell r="B56" t="str">
            <v>Abril</v>
          </cell>
          <cell r="C56">
            <v>10238</v>
          </cell>
          <cell r="G56">
            <v>13713</v>
          </cell>
          <cell r="I56">
            <v>14757</v>
          </cell>
          <cell r="K56">
            <v>13721</v>
          </cell>
          <cell r="L56">
            <v>-7.0203970996815079E-2</v>
          </cell>
        </row>
        <row r="57">
          <cell r="B57" t="str">
            <v>Mayo</v>
          </cell>
          <cell r="C57">
            <v>14454</v>
          </cell>
          <cell r="G57">
            <v>14967</v>
          </cell>
          <cell r="I57">
            <v>15736</v>
          </cell>
          <cell r="K57">
            <v>16820</v>
          </cell>
          <cell r="L57">
            <v>6.8886629384850018E-2</v>
          </cell>
        </row>
        <row r="58">
          <cell r="B58" t="str">
            <v>Junio</v>
          </cell>
          <cell r="C58">
            <v>12044</v>
          </cell>
          <cell r="G58">
            <v>15572</v>
          </cell>
          <cell r="I58">
            <v>15923</v>
          </cell>
        </row>
        <row r="59">
          <cell r="B59" t="str">
            <v>Julio</v>
          </cell>
          <cell r="C59">
            <v>12331</v>
          </cell>
          <cell r="G59">
            <v>13056</v>
          </cell>
          <cell r="I59">
            <v>14081</v>
          </cell>
        </row>
        <row r="60">
          <cell r="B60" t="str">
            <v>Agosto</v>
          </cell>
          <cell r="C60">
            <v>9178</v>
          </cell>
          <cell r="G60">
            <v>9705</v>
          </cell>
          <cell r="I60">
            <v>13064</v>
          </cell>
        </row>
        <row r="61">
          <cell r="B61" t="str">
            <v>Septiembre</v>
          </cell>
          <cell r="C61">
            <v>13050</v>
          </cell>
          <cell r="G61">
            <v>13601</v>
          </cell>
          <cell r="I61">
            <v>16617</v>
          </cell>
        </row>
        <row r="62">
          <cell r="B62" t="str">
            <v>Octubre</v>
          </cell>
          <cell r="C62">
            <v>14337</v>
          </cell>
          <cell r="G62">
            <v>16019</v>
          </cell>
          <cell r="I62">
            <v>21114</v>
          </cell>
        </row>
        <row r="63">
          <cell r="B63" t="str">
            <v>Noviembre</v>
          </cell>
          <cell r="C63">
            <v>14216</v>
          </cell>
          <cell r="G63">
            <v>19160</v>
          </cell>
          <cell r="I63">
            <v>16450</v>
          </cell>
        </row>
        <row r="64">
          <cell r="B64" t="str">
            <v>Diciembre</v>
          </cell>
          <cell r="C64">
            <v>10635</v>
          </cell>
          <cell r="G64">
            <v>13225</v>
          </cell>
          <cell r="I64">
            <v>11563</v>
          </cell>
        </row>
        <row r="65">
          <cell r="C65">
            <v>143385</v>
          </cell>
          <cell r="G65">
            <v>174555</v>
          </cell>
          <cell r="I65">
            <v>185532</v>
          </cell>
          <cell r="K65">
            <v>78226</v>
          </cell>
          <cell r="L65">
            <v>1.9629822732012414E-2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5493</v>
          </cell>
          <cell r="G75">
            <v>9074</v>
          </cell>
          <cell r="I75">
            <v>8258</v>
          </cell>
          <cell r="K75">
            <v>10644</v>
          </cell>
          <cell r="L75">
            <v>0.28893194478081852</v>
          </cell>
        </row>
        <row r="76">
          <cell r="B76" t="str">
            <v>Febrero</v>
          </cell>
          <cell r="C76">
            <v>7277</v>
          </cell>
          <cell r="G76">
            <v>8762</v>
          </cell>
          <cell r="I76">
            <v>9663</v>
          </cell>
          <cell r="K76">
            <v>11999</v>
          </cell>
          <cell r="L76">
            <v>0.2417468695022249</v>
          </cell>
        </row>
        <row r="77">
          <cell r="B77" t="str">
            <v>Marzo</v>
          </cell>
          <cell r="C77">
            <v>9595</v>
          </cell>
          <cell r="G77">
            <v>10788</v>
          </cell>
          <cell r="I77">
            <v>13746</v>
          </cell>
          <cell r="K77">
            <v>12197</v>
          </cell>
          <cell r="L77">
            <v>-0.11268732722246466</v>
          </cell>
        </row>
        <row r="78">
          <cell r="B78" t="str">
            <v>Abril</v>
          </cell>
          <cell r="C78">
            <v>11823</v>
          </cell>
          <cell r="G78">
            <v>9063</v>
          </cell>
          <cell r="I78">
            <v>12079</v>
          </cell>
          <cell r="K78">
            <v>13171</v>
          </cell>
          <cell r="L78">
            <v>9.040483483732098E-2</v>
          </cell>
        </row>
        <row r="79">
          <cell r="B79" t="str">
            <v>Mayo</v>
          </cell>
          <cell r="C79">
            <v>11828</v>
          </cell>
          <cell r="G79">
            <v>9774</v>
          </cell>
          <cell r="I79">
            <v>15075</v>
          </cell>
          <cell r="K79">
            <v>13988</v>
          </cell>
          <cell r="L79">
            <v>-7.2106135986732989E-2</v>
          </cell>
        </row>
        <row r="80">
          <cell r="B80" t="str">
            <v>Junio</v>
          </cell>
          <cell r="C80">
            <v>12260</v>
          </cell>
          <cell r="G80">
            <v>12643</v>
          </cell>
          <cell r="I80">
            <v>15227</v>
          </cell>
        </row>
        <row r="81">
          <cell r="B81" t="str">
            <v>Julio</v>
          </cell>
          <cell r="C81">
            <v>13253</v>
          </cell>
          <cell r="G81">
            <v>17033</v>
          </cell>
          <cell r="I81">
            <v>18427</v>
          </cell>
        </row>
        <row r="82">
          <cell r="B82" t="str">
            <v>Agosto</v>
          </cell>
          <cell r="C82">
            <v>11778</v>
          </cell>
          <cell r="G82">
            <v>11993</v>
          </cell>
          <cell r="I82">
            <v>14272</v>
          </cell>
        </row>
        <row r="83">
          <cell r="B83" t="str">
            <v>Septiembre</v>
          </cell>
          <cell r="C83">
            <v>11498</v>
          </cell>
          <cell r="G83">
            <v>13491</v>
          </cell>
          <cell r="I83">
            <v>13529</v>
          </cell>
        </row>
        <row r="84">
          <cell r="B84" t="str">
            <v>Octubre</v>
          </cell>
          <cell r="C84">
            <v>11877</v>
          </cell>
          <cell r="G84">
            <v>8327</v>
          </cell>
          <cell r="I84">
            <v>13641</v>
          </cell>
        </row>
        <row r="85">
          <cell r="B85" t="str">
            <v>Noviembre</v>
          </cell>
          <cell r="C85">
            <v>11650</v>
          </cell>
          <cell r="G85">
            <v>9954</v>
          </cell>
          <cell r="I85">
            <v>11399</v>
          </cell>
        </row>
        <row r="86">
          <cell r="B86" t="str">
            <v>Diciembre</v>
          </cell>
          <cell r="C86">
            <v>10227</v>
          </cell>
          <cell r="G86">
            <v>11822</v>
          </cell>
          <cell r="I86">
            <v>12721</v>
          </cell>
        </row>
        <row r="87">
          <cell r="C87">
            <v>128559</v>
          </cell>
          <cell r="G87">
            <v>132724</v>
          </cell>
          <cell r="I87">
            <v>158037</v>
          </cell>
          <cell r="K87">
            <v>61999</v>
          </cell>
          <cell r="L87">
            <v>5.4028323217898411E-2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25050</v>
          </cell>
          <cell r="G97">
            <v>37680</v>
          </cell>
          <cell r="I97">
            <v>33957</v>
          </cell>
          <cell r="K97">
            <v>36500</v>
          </cell>
          <cell r="L97">
            <v>7.4888829990870764E-2</v>
          </cell>
        </row>
        <row r="98">
          <cell r="B98" t="str">
            <v>Febrero</v>
          </cell>
          <cell r="C98">
            <v>23883</v>
          </cell>
          <cell r="G98">
            <v>31515</v>
          </cell>
          <cell r="I98">
            <v>28806</v>
          </cell>
          <cell r="K98">
            <v>30626</v>
          </cell>
          <cell r="L98">
            <v>6.3181281677428203E-2</v>
          </cell>
        </row>
        <row r="99">
          <cell r="B99" t="str">
            <v>Marzo</v>
          </cell>
          <cell r="C99">
            <v>24877</v>
          </cell>
          <cell r="G99">
            <v>32985</v>
          </cell>
          <cell r="I99">
            <v>25810</v>
          </cell>
          <cell r="K99">
            <v>30033</v>
          </cell>
          <cell r="L99">
            <v>0.163618752421542</v>
          </cell>
        </row>
        <row r="100">
          <cell r="B100" t="str">
            <v>Abril</v>
          </cell>
          <cell r="C100">
            <v>21470</v>
          </cell>
          <cell r="G100">
            <v>23357</v>
          </cell>
          <cell r="I100">
            <v>20287</v>
          </cell>
          <cell r="K100">
            <v>22428</v>
          </cell>
          <cell r="L100">
            <v>0.10553556464731106</v>
          </cell>
        </row>
        <row r="101">
          <cell r="B101" t="str">
            <v>Mayo</v>
          </cell>
          <cell r="C101">
            <v>18584</v>
          </cell>
          <cell r="G101">
            <v>13575</v>
          </cell>
          <cell r="I101">
            <v>14771</v>
          </cell>
          <cell r="K101">
            <v>15718</v>
          </cell>
          <cell r="L101">
            <v>6.41121115699681E-2</v>
          </cell>
        </row>
        <row r="102">
          <cell r="B102" t="str">
            <v>Junio</v>
          </cell>
          <cell r="C102">
            <v>16166</v>
          </cell>
          <cell r="G102">
            <v>11859</v>
          </cell>
          <cell r="I102">
            <v>11347</v>
          </cell>
        </row>
        <row r="103">
          <cell r="B103" t="str">
            <v>Julio</v>
          </cell>
          <cell r="C103">
            <v>17702</v>
          </cell>
          <cell r="G103">
            <v>15153</v>
          </cell>
          <cell r="I103">
            <v>17329</v>
          </cell>
        </row>
        <row r="104">
          <cell r="B104" t="str">
            <v>Agosto</v>
          </cell>
          <cell r="C104">
            <v>20739</v>
          </cell>
          <cell r="G104">
            <v>20897</v>
          </cell>
          <cell r="I104">
            <v>21870</v>
          </cell>
        </row>
        <row r="105">
          <cell r="B105" t="str">
            <v>Septiembre</v>
          </cell>
          <cell r="C105">
            <v>17676</v>
          </cell>
          <cell r="G105">
            <v>16062</v>
          </cell>
          <cell r="I105">
            <v>17545</v>
          </cell>
        </row>
        <row r="106">
          <cell r="B106" t="str">
            <v>Octubre</v>
          </cell>
          <cell r="C106">
            <v>22032</v>
          </cell>
          <cell r="G106">
            <v>18778</v>
          </cell>
          <cell r="I106">
            <v>20755</v>
          </cell>
        </row>
        <row r="107">
          <cell r="B107" t="str">
            <v>Noviembre</v>
          </cell>
          <cell r="C107">
            <v>30180</v>
          </cell>
          <cell r="G107">
            <v>24055</v>
          </cell>
          <cell r="I107">
            <v>28763</v>
          </cell>
        </row>
        <row r="108">
          <cell r="B108" t="str">
            <v>Diciembre</v>
          </cell>
          <cell r="C108">
            <v>33196</v>
          </cell>
          <cell r="G108">
            <v>30168</v>
          </cell>
          <cell r="I108">
            <v>30661</v>
          </cell>
        </row>
        <row r="109">
          <cell r="C109">
            <v>271555</v>
          </cell>
          <cell r="G109">
            <v>276084</v>
          </cell>
          <cell r="I109">
            <v>271901</v>
          </cell>
          <cell r="K109">
            <v>135305</v>
          </cell>
          <cell r="L109">
            <v>9.4426155252323341E-2</v>
          </cell>
        </row>
        <row r="117">
          <cell r="C117">
            <v>2022</v>
          </cell>
          <cell r="G117">
            <v>2024</v>
          </cell>
          <cell r="I117">
            <v>2025</v>
          </cell>
          <cell r="K117">
            <v>2026</v>
          </cell>
        </row>
        <row r="118">
          <cell r="L118" t="str">
            <v>var 26/25</v>
          </cell>
        </row>
        <row r="119">
          <cell r="B119" t="str">
            <v>Enero</v>
          </cell>
          <cell r="C119">
            <v>3433</v>
          </cell>
          <cell r="G119">
            <v>5783</v>
          </cell>
          <cell r="I119">
            <v>5027</v>
          </cell>
          <cell r="K119">
            <v>5155</v>
          </cell>
          <cell r="L119">
            <v>2.5462502486572447E-2</v>
          </cell>
        </row>
        <row r="120">
          <cell r="B120" t="str">
            <v>Febrero</v>
          </cell>
          <cell r="C120">
            <v>3574</v>
          </cell>
          <cell r="G120">
            <v>4850</v>
          </cell>
          <cell r="I120">
            <v>3993</v>
          </cell>
          <cell r="K120">
            <v>3705</v>
          </cell>
          <cell r="L120">
            <v>-7.2126220886551518E-2</v>
          </cell>
        </row>
        <row r="121">
          <cell r="B121" t="str">
            <v>Marzo</v>
          </cell>
          <cell r="C121">
            <v>3753</v>
          </cell>
          <cell r="G121">
            <v>4425</v>
          </cell>
          <cell r="I121">
            <v>2634</v>
          </cell>
          <cell r="K121">
            <v>3012</v>
          </cell>
          <cell r="L121">
            <v>0.14350797266514803</v>
          </cell>
        </row>
        <row r="122">
          <cell r="B122" t="str">
            <v>Abril</v>
          </cell>
          <cell r="C122">
            <v>2500</v>
          </cell>
          <cell r="G122">
            <v>3860</v>
          </cell>
          <cell r="I122">
            <v>2256</v>
          </cell>
          <cell r="K122">
            <v>1895</v>
          </cell>
          <cell r="L122">
            <v>-0.16001773049645385</v>
          </cell>
        </row>
        <row r="123">
          <cell r="B123" t="str">
            <v>Mayo</v>
          </cell>
          <cell r="C123">
            <v>1644</v>
          </cell>
          <cell r="G123">
            <v>1323</v>
          </cell>
          <cell r="I123">
            <v>1409</v>
          </cell>
          <cell r="K123">
            <v>1591</v>
          </cell>
          <cell r="L123">
            <v>0.12916962384669972</v>
          </cell>
        </row>
        <row r="124">
          <cell r="B124" t="str">
            <v>Junio</v>
          </cell>
          <cell r="C124">
            <v>2004</v>
          </cell>
          <cell r="G124">
            <v>1481</v>
          </cell>
          <cell r="I124">
            <v>1064</v>
          </cell>
        </row>
        <row r="125">
          <cell r="B125" t="str">
            <v>Julio</v>
          </cell>
          <cell r="C125">
            <v>2896</v>
          </cell>
          <cell r="G125">
            <v>1886</v>
          </cell>
          <cell r="I125">
            <v>1824</v>
          </cell>
        </row>
        <row r="126">
          <cell r="B126" t="str">
            <v>Agosto</v>
          </cell>
          <cell r="C126">
            <v>2814</v>
          </cell>
          <cell r="G126">
            <v>2083</v>
          </cell>
          <cell r="I126">
            <v>2058</v>
          </cell>
        </row>
        <row r="127">
          <cell r="B127" t="str">
            <v>Septiembre</v>
          </cell>
          <cell r="C127">
            <v>2245</v>
          </cell>
          <cell r="G127">
            <v>2363</v>
          </cell>
          <cell r="I127">
            <v>1851</v>
          </cell>
        </row>
        <row r="128">
          <cell r="B128" t="str">
            <v>Octubre</v>
          </cell>
          <cell r="C128">
            <v>2166</v>
          </cell>
          <cell r="G128">
            <v>1826</v>
          </cell>
          <cell r="I128">
            <v>2377</v>
          </cell>
        </row>
        <row r="129">
          <cell r="B129" t="str">
            <v>Noviembre</v>
          </cell>
          <cell r="C129">
            <v>2705</v>
          </cell>
          <cell r="G129">
            <v>2998</v>
          </cell>
          <cell r="I129">
            <v>3191</v>
          </cell>
        </row>
        <row r="130">
          <cell r="B130" t="str">
            <v>Diciembre</v>
          </cell>
          <cell r="C130">
            <v>3617</v>
          </cell>
          <cell r="G130">
            <v>3685</v>
          </cell>
          <cell r="I130">
            <v>3162</v>
          </cell>
        </row>
        <row r="131">
          <cell r="C131">
            <v>33351</v>
          </cell>
          <cell r="G131">
            <v>36563</v>
          </cell>
          <cell r="I131">
            <v>30846</v>
          </cell>
          <cell r="K131">
            <v>15358</v>
          </cell>
          <cell r="L131">
            <v>2.5458580847312895E-3</v>
          </cell>
        </row>
        <row r="139">
          <cell r="C139">
            <v>2022</v>
          </cell>
          <cell r="G139">
            <v>2024</v>
          </cell>
          <cell r="I139">
            <v>2025</v>
          </cell>
          <cell r="K139">
            <v>2026</v>
          </cell>
        </row>
        <row r="140">
          <cell r="L140" t="str">
            <v>var 26/25</v>
          </cell>
        </row>
        <row r="141">
          <cell r="B141" t="str">
            <v>Enero</v>
          </cell>
          <cell r="C141">
            <v>3311</v>
          </cell>
          <cell r="G141">
            <v>6113</v>
          </cell>
          <cell r="I141">
            <v>6090</v>
          </cell>
          <cell r="K141">
            <v>6577</v>
          </cell>
          <cell r="L141">
            <v>7.9967159277504196E-2</v>
          </cell>
        </row>
        <row r="142">
          <cell r="B142" t="str">
            <v>Febrero</v>
          </cell>
          <cell r="C142">
            <v>2826</v>
          </cell>
          <cell r="G142">
            <v>4561</v>
          </cell>
          <cell r="I142">
            <v>4794</v>
          </cell>
          <cell r="K142">
            <v>4906</v>
          </cell>
          <cell r="L142">
            <v>2.336253650396336E-2</v>
          </cell>
        </row>
        <row r="143">
          <cell r="B143" t="str">
            <v>Marzo</v>
          </cell>
          <cell r="C143">
            <v>3699</v>
          </cell>
          <cell r="G143">
            <v>5795</v>
          </cell>
          <cell r="I143">
            <v>4786</v>
          </cell>
          <cell r="K143">
            <v>6053</v>
          </cell>
          <cell r="L143">
            <v>0.26473046385290422</v>
          </cell>
        </row>
        <row r="144">
          <cell r="B144" t="str">
            <v>Abril</v>
          </cell>
          <cell r="C144">
            <v>3126</v>
          </cell>
          <cell r="G144">
            <v>3013</v>
          </cell>
          <cell r="I144">
            <v>3430</v>
          </cell>
          <cell r="K144">
            <v>3278</v>
          </cell>
          <cell r="L144">
            <v>-4.4314868804664731E-2</v>
          </cell>
        </row>
        <row r="145">
          <cell r="B145" t="str">
            <v>Mayo</v>
          </cell>
          <cell r="C145">
            <v>1982</v>
          </cell>
          <cell r="G145">
            <v>1644</v>
          </cell>
          <cell r="I145">
            <v>1465</v>
          </cell>
          <cell r="K145">
            <v>1355</v>
          </cell>
          <cell r="L145">
            <v>-7.5085324232081918E-2</v>
          </cell>
        </row>
        <row r="146">
          <cell r="B146" t="str">
            <v>Junio</v>
          </cell>
          <cell r="C146">
            <v>1123</v>
          </cell>
          <cell r="G146">
            <v>1312</v>
          </cell>
          <cell r="I146">
            <v>1070</v>
          </cell>
        </row>
        <row r="147">
          <cell r="B147" t="str">
            <v>Julio</v>
          </cell>
          <cell r="C147">
            <v>2041</v>
          </cell>
          <cell r="G147">
            <v>1547</v>
          </cell>
          <cell r="I147">
            <v>1778</v>
          </cell>
        </row>
        <row r="148">
          <cell r="B148" t="str">
            <v>Agosto</v>
          </cell>
          <cell r="C148">
            <v>1858</v>
          </cell>
          <cell r="G148">
            <v>2860</v>
          </cell>
          <cell r="I148">
            <v>1868</v>
          </cell>
        </row>
        <row r="149">
          <cell r="B149" t="str">
            <v>Septiembre</v>
          </cell>
          <cell r="C149">
            <v>1872</v>
          </cell>
          <cell r="G149">
            <v>2212</v>
          </cell>
          <cell r="I149">
            <v>2325</v>
          </cell>
        </row>
        <row r="150">
          <cell r="B150" t="str">
            <v>Octubre</v>
          </cell>
          <cell r="C150">
            <v>2874</v>
          </cell>
          <cell r="G150">
            <v>3189</v>
          </cell>
          <cell r="I150">
            <v>3369</v>
          </cell>
        </row>
        <row r="151">
          <cell r="B151" t="str">
            <v>Noviembre</v>
          </cell>
          <cell r="C151">
            <v>4788</v>
          </cell>
          <cell r="G151">
            <v>4412</v>
          </cell>
          <cell r="I151">
            <v>5689</v>
          </cell>
        </row>
        <row r="152">
          <cell r="B152" t="str">
            <v>Diciembre</v>
          </cell>
          <cell r="C152">
            <v>5291</v>
          </cell>
          <cell r="G152">
            <v>5549</v>
          </cell>
          <cell r="I152">
            <v>6551</v>
          </cell>
        </row>
        <row r="153">
          <cell r="C153">
            <v>34791</v>
          </cell>
          <cell r="G153">
            <v>42207</v>
          </cell>
          <cell r="I153">
            <v>43215</v>
          </cell>
          <cell r="K153">
            <v>22169</v>
          </cell>
          <cell r="L153">
            <v>7.7996596158521836E-2</v>
          </cell>
        </row>
        <row r="161">
          <cell r="C161">
            <v>2022</v>
          </cell>
          <cell r="G161">
            <v>2024</v>
          </cell>
          <cell r="I161">
            <v>2025</v>
          </cell>
          <cell r="K161">
            <v>2026</v>
          </cell>
        </row>
        <row r="162">
          <cell r="L162" t="str">
            <v>var 26/25</v>
          </cell>
        </row>
        <row r="163">
          <cell r="B163" t="str">
            <v>Enero</v>
          </cell>
          <cell r="C163">
            <v>1697</v>
          </cell>
          <cell r="G163">
            <v>2931</v>
          </cell>
          <cell r="I163">
            <v>2278</v>
          </cell>
          <cell r="K163">
            <v>2451</v>
          </cell>
          <cell r="L163">
            <v>7.5943810359964781E-2</v>
          </cell>
        </row>
        <row r="164">
          <cell r="B164" t="str">
            <v>Febrero</v>
          </cell>
          <cell r="C164">
            <v>2208</v>
          </cell>
          <cell r="G164">
            <v>2461</v>
          </cell>
          <cell r="I164">
            <v>2576</v>
          </cell>
          <cell r="K164">
            <v>2363</v>
          </cell>
          <cell r="L164">
            <v>-8.2686335403726718E-2</v>
          </cell>
        </row>
        <row r="165">
          <cell r="B165" t="str">
            <v>Marzo</v>
          </cell>
          <cell r="C165">
            <v>2855</v>
          </cell>
          <cell r="G165">
            <v>2820</v>
          </cell>
          <cell r="I165">
            <v>1872</v>
          </cell>
          <cell r="K165">
            <v>2514</v>
          </cell>
          <cell r="L165">
            <v>0.34294871794871784</v>
          </cell>
        </row>
        <row r="166">
          <cell r="B166" t="str">
            <v>Abril</v>
          </cell>
          <cell r="C166">
            <v>1982</v>
          </cell>
          <cell r="G166">
            <v>1879</v>
          </cell>
          <cell r="I166">
            <v>1696</v>
          </cell>
          <cell r="K166">
            <v>2103</v>
          </cell>
          <cell r="L166">
            <v>0.23997641509433953</v>
          </cell>
        </row>
        <row r="167">
          <cell r="B167" t="str">
            <v>Mayo</v>
          </cell>
          <cell r="C167">
            <v>1622</v>
          </cell>
          <cell r="G167">
            <v>1952</v>
          </cell>
          <cell r="I167">
            <v>1563</v>
          </cell>
          <cell r="K167">
            <v>1535</v>
          </cell>
          <cell r="L167">
            <v>-1.7914267434421038E-2</v>
          </cell>
        </row>
        <row r="168">
          <cell r="B168" t="str">
            <v>Junio</v>
          </cell>
          <cell r="C168">
            <v>1049</v>
          </cell>
          <cell r="G168">
            <v>905</v>
          </cell>
          <cell r="I168">
            <v>923</v>
          </cell>
        </row>
        <row r="169">
          <cell r="B169" t="str">
            <v>Julio</v>
          </cell>
          <cell r="C169">
            <v>1231</v>
          </cell>
          <cell r="G169">
            <v>1293</v>
          </cell>
          <cell r="I169">
            <v>2132</v>
          </cell>
        </row>
        <row r="170">
          <cell r="B170" t="str">
            <v>Agosto</v>
          </cell>
          <cell r="C170">
            <v>2883</v>
          </cell>
          <cell r="G170">
            <v>3962</v>
          </cell>
          <cell r="I170">
            <v>4537</v>
          </cell>
        </row>
        <row r="171">
          <cell r="B171" t="str">
            <v>Septiembre</v>
          </cell>
          <cell r="C171">
            <v>1536</v>
          </cell>
          <cell r="G171">
            <v>2078</v>
          </cell>
          <cell r="I171">
            <v>2364</v>
          </cell>
        </row>
        <row r="172">
          <cell r="B172" t="str">
            <v>Octubre</v>
          </cell>
          <cell r="C172">
            <v>1751</v>
          </cell>
          <cell r="G172">
            <v>1740</v>
          </cell>
          <cell r="I172">
            <v>2322</v>
          </cell>
        </row>
        <row r="173">
          <cell r="B173" t="str">
            <v>Noviembre</v>
          </cell>
          <cell r="C173">
            <v>2465</v>
          </cell>
          <cell r="G173">
            <v>2022</v>
          </cell>
          <cell r="I173">
            <v>2548</v>
          </cell>
        </row>
        <row r="174">
          <cell r="B174" t="str">
            <v>Diciembre</v>
          </cell>
          <cell r="C174">
            <v>2595</v>
          </cell>
          <cell r="G174">
            <v>2368</v>
          </cell>
          <cell r="I174">
            <v>2523</v>
          </cell>
        </row>
        <row r="175">
          <cell r="C175">
            <v>23874</v>
          </cell>
          <cell r="G175">
            <v>26411</v>
          </cell>
          <cell r="I175">
            <v>27334</v>
          </cell>
          <cell r="K175">
            <v>10966</v>
          </cell>
          <cell r="L175">
            <v>9.8247371056584987E-2</v>
          </cell>
        </row>
        <row r="183">
          <cell r="C183">
            <v>2022</v>
          </cell>
          <cell r="G183">
            <v>2024</v>
          </cell>
          <cell r="I183">
            <v>2025</v>
          </cell>
          <cell r="K183">
            <v>2026</v>
          </cell>
        </row>
        <row r="184">
          <cell r="L184" t="str">
            <v>var 26/25</v>
          </cell>
        </row>
        <row r="185">
          <cell r="B185" t="str">
            <v>Enero</v>
          </cell>
          <cell r="C185">
            <v>413</v>
          </cell>
          <cell r="G185">
            <v>812</v>
          </cell>
          <cell r="I185">
            <v>915</v>
          </cell>
          <cell r="K185">
            <v>624</v>
          </cell>
          <cell r="L185">
            <v>-0.31803278688524594</v>
          </cell>
        </row>
        <row r="186">
          <cell r="B186" t="str">
            <v>Febrero</v>
          </cell>
          <cell r="C186">
            <v>507</v>
          </cell>
          <cell r="G186">
            <v>580</v>
          </cell>
          <cell r="I186">
            <v>590</v>
          </cell>
          <cell r="K186">
            <v>753</v>
          </cell>
          <cell r="L186">
            <v>0.27627118644067794</v>
          </cell>
        </row>
        <row r="187">
          <cell r="B187" t="str">
            <v>Marzo</v>
          </cell>
          <cell r="C187">
            <v>494</v>
          </cell>
          <cell r="G187">
            <v>529</v>
          </cell>
          <cell r="I187">
            <v>411</v>
          </cell>
          <cell r="K187">
            <v>738</v>
          </cell>
          <cell r="L187">
            <v>0.79562043795620441</v>
          </cell>
        </row>
        <row r="188">
          <cell r="B188" t="str">
            <v>Abril</v>
          </cell>
          <cell r="C188">
            <v>320</v>
          </cell>
          <cell r="G188">
            <v>432</v>
          </cell>
          <cell r="I188">
            <v>296</v>
          </cell>
          <cell r="K188">
            <v>568</v>
          </cell>
          <cell r="L188">
            <v>0.91891891891891886</v>
          </cell>
        </row>
        <row r="189">
          <cell r="B189" t="str">
            <v>Mayo</v>
          </cell>
          <cell r="C189">
            <v>325</v>
          </cell>
          <cell r="G189">
            <v>367</v>
          </cell>
          <cell r="I189">
            <v>397</v>
          </cell>
          <cell r="K189">
            <v>341</v>
          </cell>
          <cell r="L189">
            <v>-0.1410579345088161</v>
          </cell>
        </row>
        <row r="190">
          <cell r="B190" t="str">
            <v>junio</v>
          </cell>
          <cell r="C190">
            <v>268</v>
          </cell>
          <cell r="G190">
            <v>272</v>
          </cell>
          <cell r="I190">
            <v>281</v>
          </cell>
        </row>
        <row r="191">
          <cell r="B191" t="str">
            <v>Julio</v>
          </cell>
          <cell r="C191">
            <v>406</v>
          </cell>
          <cell r="G191">
            <v>325</v>
          </cell>
          <cell r="I191">
            <v>634</v>
          </cell>
        </row>
        <row r="192">
          <cell r="B192" t="str">
            <v>Agosto</v>
          </cell>
          <cell r="C192">
            <v>450</v>
          </cell>
          <cell r="G192">
            <v>463</v>
          </cell>
          <cell r="I192">
            <v>603</v>
          </cell>
        </row>
        <row r="193">
          <cell r="B193" t="str">
            <v>Septiembre</v>
          </cell>
          <cell r="C193">
            <v>243</v>
          </cell>
          <cell r="G193">
            <v>439</v>
          </cell>
          <cell r="I193">
            <v>481</v>
          </cell>
        </row>
        <row r="194">
          <cell r="B194" t="str">
            <v>Octubre</v>
          </cell>
          <cell r="C194">
            <v>291</v>
          </cell>
          <cell r="G194">
            <v>369</v>
          </cell>
          <cell r="I194">
            <v>582</v>
          </cell>
        </row>
        <row r="195">
          <cell r="B195" t="str">
            <v>Noviembre</v>
          </cell>
          <cell r="C195">
            <v>472</v>
          </cell>
          <cell r="G195">
            <v>532</v>
          </cell>
          <cell r="I195">
            <v>838</v>
          </cell>
        </row>
        <row r="196">
          <cell r="B196" t="str">
            <v>Diciembre</v>
          </cell>
          <cell r="C196">
            <v>662</v>
          </cell>
          <cell r="G196">
            <v>812</v>
          </cell>
          <cell r="I196">
            <v>797</v>
          </cell>
        </row>
        <row r="197">
          <cell r="C197">
            <v>4851</v>
          </cell>
          <cell r="G197">
            <v>5932</v>
          </cell>
          <cell r="I197">
            <v>6825</v>
          </cell>
          <cell r="K197">
            <v>3024</v>
          </cell>
          <cell r="L197">
            <v>0.15906477577615941</v>
          </cell>
        </row>
        <row r="205">
          <cell r="C205">
            <v>2022</v>
          </cell>
          <cell r="G205">
            <v>2024</v>
          </cell>
          <cell r="I205">
            <v>2025</v>
          </cell>
          <cell r="K205">
            <v>2026</v>
          </cell>
        </row>
        <row r="206">
          <cell r="L206" t="str">
            <v>var 26/25</v>
          </cell>
        </row>
        <row r="207">
          <cell r="B207" t="str">
            <v>Enero</v>
          </cell>
          <cell r="C207">
            <v>841</v>
          </cell>
          <cell r="G207">
            <v>913</v>
          </cell>
          <cell r="I207">
            <v>1114</v>
          </cell>
          <cell r="K207">
            <v>1042</v>
          </cell>
          <cell r="L207">
            <v>-6.4631956912028721E-2</v>
          </cell>
        </row>
        <row r="208">
          <cell r="B208" t="str">
            <v>Febrero</v>
          </cell>
          <cell r="C208">
            <v>652</v>
          </cell>
          <cell r="G208">
            <v>794</v>
          </cell>
          <cell r="I208">
            <v>881</v>
          </cell>
          <cell r="K208">
            <v>953</v>
          </cell>
          <cell r="L208">
            <v>8.1725312145289442E-2</v>
          </cell>
        </row>
        <row r="209">
          <cell r="B209" t="str">
            <v>Marzo</v>
          </cell>
          <cell r="C209">
            <v>550</v>
          </cell>
          <cell r="G209">
            <v>658</v>
          </cell>
          <cell r="I209">
            <v>653</v>
          </cell>
          <cell r="K209">
            <v>996</v>
          </cell>
          <cell r="L209">
            <v>0.5252679938744258</v>
          </cell>
        </row>
        <row r="210">
          <cell r="B210" t="str">
            <v>Abril</v>
          </cell>
          <cell r="C210">
            <v>388</v>
          </cell>
          <cell r="G210">
            <v>538</v>
          </cell>
          <cell r="I210">
            <v>382</v>
          </cell>
          <cell r="K210">
            <v>576</v>
          </cell>
          <cell r="L210">
            <v>0.50785340314136129</v>
          </cell>
        </row>
        <row r="211">
          <cell r="B211" t="str">
            <v>Mayo</v>
          </cell>
          <cell r="C211">
            <v>435</v>
          </cell>
          <cell r="G211">
            <v>534</v>
          </cell>
          <cell r="I211">
            <v>431</v>
          </cell>
          <cell r="K211">
            <v>386</v>
          </cell>
          <cell r="L211">
            <v>-0.10440835266821347</v>
          </cell>
        </row>
        <row r="212">
          <cell r="B212" t="str">
            <v>Junio</v>
          </cell>
          <cell r="C212">
            <v>373</v>
          </cell>
          <cell r="G212">
            <v>267</v>
          </cell>
          <cell r="I212">
            <v>360</v>
          </cell>
        </row>
        <row r="213">
          <cell r="B213" t="str">
            <v>Julio</v>
          </cell>
          <cell r="C213">
            <v>244</v>
          </cell>
          <cell r="G213">
            <v>431</v>
          </cell>
          <cell r="I213">
            <v>835</v>
          </cell>
        </row>
        <row r="214">
          <cell r="B214" t="str">
            <v>Agosto</v>
          </cell>
          <cell r="C214">
            <v>636</v>
          </cell>
          <cell r="G214">
            <v>977</v>
          </cell>
          <cell r="I214">
            <v>935</v>
          </cell>
        </row>
        <row r="215">
          <cell r="B215" t="str">
            <v>Septiembre</v>
          </cell>
          <cell r="C215">
            <v>373</v>
          </cell>
          <cell r="G215">
            <v>351</v>
          </cell>
          <cell r="I215">
            <v>970</v>
          </cell>
        </row>
        <row r="216">
          <cell r="B216" t="str">
            <v>Octubre</v>
          </cell>
          <cell r="C216">
            <v>371</v>
          </cell>
          <cell r="G216">
            <v>517</v>
          </cell>
          <cell r="I216">
            <v>609</v>
          </cell>
        </row>
        <row r="217">
          <cell r="B217" t="str">
            <v>Noviembre</v>
          </cell>
          <cell r="C217">
            <v>765</v>
          </cell>
          <cell r="G217">
            <v>704</v>
          </cell>
          <cell r="I217">
            <v>773</v>
          </cell>
        </row>
        <row r="218">
          <cell r="B218" t="str">
            <v>Diciembre</v>
          </cell>
          <cell r="C218">
            <v>835</v>
          </cell>
          <cell r="G218">
            <v>744</v>
          </cell>
          <cell r="I218">
            <v>814</v>
          </cell>
        </row>
        <row r="219">
          <cell r="C219">
            <v>6463</v>
          </cell>
          <cell r="G219">
            <v>7428</v>
          </cell>
          <cell r="I219">
            <v>8757</v>
          </cell>
          <cell r="K219">
            <v>3953</v>
          </cell>
          <cell r="L219">
            <v>0.14215544640277367</v>
          </cell>
        </row>
        <row r="227">
          <cell r="C227">
            <v>2022</v>
          </cell>
          <cell r="G227">
            <v>2024</v>
          </cell>
          <cell r="I227">
            <v>2025</v>
          </cell>
          <cell r="K227">
            <v>2026</v>
          </cell>
        </row>
        <row r="228">
          <cell r="L228" t="str">
            <v>var 26/25</v>
          </cell>
        </row>
        <row r="229">
          <cell r="B229" t="str">
            <v>Enero</v>
          </cell>
          <cell r="C229">
            <v>507</v>
          </cell>
          <cell r="G229">
            <v>839</v>
          </cell>
          <cell r="I229">
            <v>555</v>
          </cell>
          <cell r="K229">
            <v>571</v>
          </cell>
          <cell r="L229">
            <v>2.8828828828828756E-2</v>
          </cell>
        </row>
        <row r="230">
          <cell r="B230" t="str">
            <v>Febrero</v>
          </cell>
          <cell r="C230">
            <v>218</v>
          </cell>
          <cell r="G230">
            <v>667</v>
          </cell>
          <cell r="I230">
            <v>428</v>
          </cell>
          <cell r="K230">
            <v>412</v>
          </cell>
          <cell r="L230">
            <v>-3.7383177570093462E-2</v>
          </cell>
        </row>
        <row r="231">
          <cell r="B231" t="str">
            <v>Marzo</v>
          </cell>
          <cell r="C231">
            <v>305</v>
          </cell>
          <cell r="G231">
            <v>523</v>
          </cell>
          <cell r="I231">
            <v>403</v>
          </cell>
          <cell r="K231">
            <v>329</v>
          </cell>
          <cell r="L231">
            <v>-0.18362282878411906</v>
          </cell>
        </row>
        <row r="232">
          <cell r="B232" t="str">
            <v>Abril</v>
          </cell>
          <cell r="C232">
            <v>251</v>
          </cell>
          <cell r="G232">
            <v>220</v>
          </cell>
          <cell r="I232">
            <v>184</v>
          </cell>
          <cell r="K232">
            <v>202</v>
          </cell>
          <cell r="L232">
            <v>9.7826086956521729E-2</v>
          </cell>
        </row>
        <row r="233">
          <cell r="B233" t="str">
            <v>Mayo</v>
          </cell>
          <cell r="C233">
            <v>88</v>
          </cell>
          <cell r="G233">
            <v>37</v>
          </cell>
          <cell r="I233">
            <v>24</v>
          </cell>
          <cell r="K233">
            <v>71</v>
          </cell>
          <cell r="L233">
            <v>1.9583333333333335</v>
          </cell>
        </row>
        <row r="234">
          <cell r="B234" t="str">
            <v>Junio</v>
          </cell>
          <cell r="C234">
            <v>91</v>
          </cell>
          <cell r="G234">
            <v>228</v>
          </cell>
          <cell r="I234">
            <v>75</v>
          </cell>
        </row>
        <row r="235">
          <cell r="B235" t="str">
            <v>Julio</v>
          </cell>
          <cell r="C235">
            <v>118</v>
          </cell>
          <cell r="G235">
            <v>319</v>
          </cell>
          <cell r="I235">
            <v>102</v>
          </cell>
        </row>
        <row r="236">
          <cell r="B236" t="str">
            <v>Agosto</v>
          </cell>
          <cell r="C236">
            <v>75</v>
          </cell>
          <cell r="G236">
            <v>102</v>
          </cell>
          <cell r="I236">
            <v>101</v>
          </cell>
        </row>
        <row r="237">
          <cell r="B237" t="str">
            <v>Septiembre</v>
          </cell>
          <cell r="C237">
            <v>50</v>
          </cell>
          <cell r="G237">
            <v>55</v>
          </cell>
          <cell r="I237">
            <v>120</v>
          </cell>
        </row>
        <row r="238">
          <cell r="B238" t="str">
            <v>Octubre</v>
          </cell>
          <cell r="C238">
            <v>275</v>
          </cell>
          <cell r="G238">
            <v>251</v>
          </cell>
          <cell r="I238">
            <v>121</v>
          </cell>
        </row>
        <row r="239">
          <cell r="B239" t="str">
            <v>Noviembre</v>
          </cell>
          <cell r="C239">
            <v>369</v>
          </cell>
          <cell r="G239">
            <v>252</v>
          </cell>
          <cell r="I239">
            <v>434</v>
          </cell>
        </row>
        <row r="240">
          <cell r="B240" t="str">
            <v>Diciembre</v>
          </cell>
          <cell r="C240">
            <v>400</v>
          </cell>
          <cell r="G240">
            <v>377</v>
          </cell>
          <cell r="I240">
            <v>459</v>
          </cell>
        </row>
        <row r="241">
          <cell r="C241">
            <v>2747</v>
          </cell>
          <cell r="G241">
            <v>3870</v>
          </cell>
          <cell r="I241">
            <v>3006</v>
          </cell>
          <cell r="K241">
            <v>1585</v>
          </cell>
          <cell r="L241">
            <v>-5.6461731493099299E-3</v>
          </cell>
        </row>
        <row r="253">
          <cell r="C253">
            <v>2022</v>
          </cell>
          <cell r="G253">
            <v>2024</v>
          </cell>
          <cell r="I253">
            <v>2025</v>
          </cell>
          <cell r="K253">
            <v>2026</v>
          </cell>
        </row>
        <row r="254">
          <cell r="L254" t="str">
            <v>var 26/25</v>
          </cell>
        </row>
        <row r="255">
          <cell r="B255" t="str">
            <v>Enero</v>
          </cell>
          <cell r="C255">
            <v>571</v>
          </cell>
          <cell r="G255">
            <v>914</v>
          </cell>
          <cell r="I255">
            <v>985</v>
          </cell>
          <cell r="K255">
            <v>1055</v>
          </cell>
          <cell r="L255">
            <v>7.1065989847715727E-2</v>
          </cell>
        </row>
        <row r="256">
          <cell r="B256" t="str">
            <v>Febrero</v>
          </cell>
          <cell r="C256">
            <v>551</v>
          </cell>
          <cell r="G256">
            <v>788</v>
          </cell>
          <cell r="I256">
            <v>653</v>
          </cell>
          <cell r="K256">
            <v>659</v>
          </cell>
          <cell r="L256">
            <v>9.1883614088821286E-3</v>
          </cell>
        </row>
        <row r="257">
          <cell r="B257" t="str">
            <v>Marzo</v>
          </cell>
          <cell r="C257">
            <v>386</v>
          </cell>
          <cell r="G257">
            <v>694</v>
          </cell>
          <cell r="I257">
            <v>528</v>
          </cell>
          <cell r="K257">
            <v>654</v>
          </cell>
          <cell r="L257">
            <v>0.23863636363636354</v>
          </cell>
        </row>
        <row r="258">
          <cell r="B258" t="str">
            <v>Abril</v>
          </cell>
          <cell r="C258">
            <v>324</v>
          </cell>
          <cell r="G258">
            <v>581</v>
          </cell>
          <cell r="I258">
            <v>256</v>
          </cell>
          <cell r="K258">
            <v>220</v>
          </cell>
          <cell r="L258">
            <v>-0.140625</v>
          </cell>
        </row>
        <row r="259">
          <cell r="B259" t="str">
            <v>Mayo</v>
          </cell>
          <cell r="C259">
            <v>196</v>
          </cell>
          <cell r="G259">
            <v>78</v>
          </cell>
          <cell r="I259">
            <v>122</v>
          </cell>
          <cell r="K259">
            <v>122</v>
          </cell>
          <cell r="L259">
            <v>0</v>
          </cell>
        </row>
        <row r="260">
          <cell r="B260" t="str">
            <v>Junio</v>
          </cell>
          <cell r="C260">
            <v>343</v>
          </cell>
          <cell r="G260">
            <v>57</v>
          </cell>
          <cell r="I260">
            <v>74</v>
          </cell>
        </row>
        <row r="261">
          <cell r="B261" t="str">
            <v>Julio</v>
          </cell>
          <cell r="C261">
            <v>64</v>
          </cell>
          <cell r="G261">
            <v>175</v>
          </cell>
          <cell r="I261">
            <v>197</v>
          </cell>
        </row>
        <row r="262">
          <cell r="B262" t="str">
            <v>Agosto</v>
          </cell>
          <cell r="C262">
            <v>25</v>
          </cell>
          <cell r="G262">
            <v>168</v>
          </cell>
          <cell r="I262">
            <v>34</v>
          </cell>
        </row>
        <row r="263">
          <cell r="B263" t="str">
            <v>Septiembre</v>
          </cell>
          <cell r="C263">
            <v>73</v>
          </cell>
          <cell r="G263">
            <v>48</v>
          </cell>
          <cell r="I263">
            <v>60</v>
          </cell>
        </row>
        <row r="264">
          <cell r="B264" t="str">
            <v>Octubre</v>
          </cell>
          <cell r="C264">
            <v>286</v>
          </cell>
          <cell r="G264">
            <v>379</v>
          </cell>
          <cell r="I264">
            <v>184</v>
          </cell>
        </row>
        <row r="265">
          <cell r="B265" t="str">
            <v>Noviembre</v>
          </cell>
          <cell r="C265">
            <v>541</v>
          </cell>
          <cell r="G265">
            <v>655</v>
          </cell>
          <cell r="I265">
            <v>787</v>
          </cell>
        </row>
        <row r="266">
          <cell r="B266" t="str">
            <v>Diciembre</v>
          </cell>
          <cell r="C266">
            <v>662</v>
          </cell>
          <cell r="G266">
            <v>889</v>
          </cell>
          <cell r="I266">
            <v>775</v>
          </cell>
        </row>
        <row r="267">
          <cell r="C267">
            <v>4022</v>
          </cell>
          <cell r="G267">
            <v>5426</v>
          </cell>
          <cell r="I267">
            <v>4655</v>
          </cell>
          <cell r="K267">
            <v>2710</v>
          </cell>
          <cell r="L267">
            <v>6.5251572327043927E-2</v>
          </cell>
        </row>
      </sheetData>
      <sheetData sheetId="25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9068</v>
          </cell>
          <cell r="G9">
            <v>61741</v>
          </cell>
          <cell r="I9">
            <v>57077</v>
          </cell>
          <cell r="K9">
            <v>61315</v>
          </cell>
          <cell r="L9">
            <v>7.4250573786288632E-2</v>
          </cell>
        </row>
        <row r="10">
          <cell r="A10" t="str">
            <v>feb</v>
          </cell>
          <cell r="B10" t="str">
            <v>Febrero</v>
          </cell>
          <cell r="C10">
            <v>15142</v>
          </cell>
          <cell r="G10">
            <v>55957</v>
          </cell>
          <cell r="I10">
            <v>52638</v>
          </cell>
          <cell r="K10">
            <v>58411</v>
          </cell>
          <cell r="L10">
            <v>0.10967361981838208</v>
          </cell>
        </row>
        <row r="11">
          <cell r="A11" t="str">
            <v>mar</v>
          </cell>
          <cell r="B11" t="str">
            <v>Marzo</v>
          </cell>
          <cell r="C11">
            <v>22329</v>
          </cell>
          <cell r="G11">
            <v>58643</v>
          </cell>
          <cell r="I11">
            <v>56752</v>
          </cell>
          <cell r="K11">
            <v>59958</v>
          </cell>
          <cell r="L11">
            <v>5.6491401184099344E-2</v>
          </cell>
        </row>
        <row r="12">
          <cell r="A12" t="str">
            <v>abr</v>
          </cell>
          <cell r="B12" t="str">
            <v>Abril</v>
          </cell>
          <cell r="C12">
            <v>19557</v>
          </cell>
          <cell r="G12">
            <v>46133</v>
          </cell>
          <cell r="I12">
            <v>47123</v>
          </cell>
          <cell r="K12">
            <v>49320</v>
          </cell>
          <cell r="L12">
            <v>4.6622668336056661E-2</v>
          </cell>
        </row>
        <row r="13">
          <cell r="A13" t="str">
            <v>may</v>
          </cell>
          <cell r="B13" t="str">
            <v>Mayo</v>
          </cell>
          <cell r="C13">
            <v>24025</v>
          </cell>
          <cell r="G13">
            <v>38316</v>
          </cell>
          <cell r="I13">
            <v>45582</v>
          </cell>
          <cell r="K13">
            <v>46526</v>
          </cell>
          <cell r="L13">
            <v>2.0709929358079915E-2</v>
          </cell>
        </row>
        <row r="14">
          <cell r="A14" t="str">
            <v>jun</v>
          </cell>
          <cell r="B14" t="str">
            <v>Junio</v>
          </cell>
          <cell r="C14">
            <v>26795</v>
          </cell>
          <cell r="G14">
            <v>40074</v>
          </cell>
          <cell r="I14">
            <v>42497</v>
          </cell>
        </row>
        <row r="15">
          <cell r="A15" t="str">
            <v>jul</v>
          </cell>
          <cell r="B15" t="str">
            <v>Julio</v>
          </cell>
          <cell r="C15">
            <v>31224</v>
          </cell>
          <cell r="G15">
            <v>45242</v>
          </cell>
          <cell r="I15">
            <v>49837</v>
          </cell>
        </row>
        <row r="16">
          <cell r="A16" t="str">
            <v>ago</v>
          </cell>
          <cell r="B16" t="str">
            <v>Agosto</v>
          </cell>
          <cell r="C16">
            <v>36151</v>
          </cell>
          <cell r="G16">
            <v>42595</v>
          </cell>
          <cell r="I16">
            <v>49206</v>
          </cell>
        </row>
        <row r="17">
          <cell r="A17" t="str">
            <v>sep</v>
          </cell>
          <cell r="B17" t="str">
            <v>Septiembre</v>
          </cell>
          <cell r="C17">
            <v>36202</v>
          </cell>
          <cell r="G17">
            <v>43154</v>
          </cell>
          <cell r="I17">
            <v>47691</v>
          </cell>
        </row>
        <row r="18">
          <cell r="A18" t="str">
            <v>oct</v>
          </cell>
          <cell r="B18" t="str">
            <v>Octubre</v>
          </cell>
          <cell r="C18">
            <v>42785</v>
          </cell>
          <cell r="G18">
            <v>43124</v>
          </cell>
          <cell r="I18">
            <v>55510</v>
          </cell>
        </row>
        <row r="19">
          <cell r="A19" t="str">
            <v>nov</v>
          </cell>
          <cell r="B19" t="str">
            <v>Noviembre</v>
          </cell>
          <cell r="C19">
            <v>49146</v>
          </cell>
          <cell r="G19">
            <v>53169</v>
          </cell>
          <cell r="I19">
            <v>56612</v>
          </cell>
        </row>
        <row r="20">
          <cell r="A20" t="str">
            <v>dic</v>
          </cell>
          <cell r="B20" t="str">
            <v>Diciembre</v>
          </cell>
          <cell r="C20">
            <v>46745</v>
          </cell>
          <cell r="G20">
            <v>55215</v>
          </cell>
          <cell r="I20">
            <v>54945</v>
          </cell>
        </row>
        <row r="21">
          <cell r="C21">
            <v>359169</v>
          </cell>
          <cell r="G21">
            <v>583363</v>
          </cell>
          <cell r="I21">
            <v>615470</v>
          </cell>
          <cell r="K21">
            <v>275530</v>
          </cell>
          <cell r="L21">
            <v>6.3116386029355098E-2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40065</v>
          </cell>
          <cell r="G31">
            <v>61741</v>
          </cell>
          <cell r="I31">
            <v>57077</v>
          </cell>
          <cell r="K31">
            <v>61315</v>
          </cell>
          <cell r="L31">
            <v>7.4250573786288632E-2</v>
          </cell>
        </row>
        <row r="32">
          <cell r="B32" t="str">
            <v>Febrero</v>
          </cell>
          <cell r="C32">
            <v>41909</v>
          </cell>
          <cell r="G32">
            <v>55957</v>
          </cell>
          <cell r="I32">
            <v>52638</v>
          </cell>
          <cell r="K32">
            <v>58411</v>
          </cell>
          <cell r="L32">
            <v>0.10967361981838208</v>
          </cell>
        </row>
        <row r="33">
          <cell r="B33" t="str">
            <v>Marzo</v>
          </cell>
          <cell r="C33">
            <v>47103</v>
          </cell>
          <cell r="G33">
            <v>58643</v>
          </cell>
          <cell r="I33">
            <v>56752</v>
          </cell>
          <cell r="K33">
            <v>59958</v>
          </cell>
          <cell r="L33">
            <v>5.6491401184099344E-2</v>
          </cell>
        </row>
        <row r="34">
          <cell r="B34" t="str">
            <v>Abril</v>
          </cell>
          <cell r="C34">
            <v>43531</v>
          </cell>
          <cell r="G34">
            <v>46133</v>
          </cell>
          <cell r="I34">
            <v>47123</v>
          </cell>
          <cell r="K34">
            <v>49320</v>
          </cell>
          <cell r="L34">
            <v>4.6622668336056661E-2</v>
          </cell>
        </row>
        <row r="35">
          <cell r="B35" t="str">
            <v>Mayo</v>
          </cell>
          <cell r="C35">
            <v>44866</v>
          </cell>
          <cell r="G35">
            <v>38316</v>
          </cell>
          <cell r="I35">
            <v>45582</v>
          </cell>
          <cell r="K35">
            <v>46526</v>
          </cell>
          <cell r="L35">
            <v>2.0709929358079915E-2</v>
          </cell>
        </row>
        <row r="36">
          <cell r="B36" t="str">
            <v>Junio</v>
          </cell>
          <cell r="C36">
            <v>40470</v>
          </cell>
          <cell r="G36">
            <v>40074</v>
          </cell>
          <cell r="I36">
            <v>42497</v>
          </cell>
        </row>
        <row r="37">
          <cell r="B37" t="str">
            <v>Julio</v>
          </cell>
          <cell r="C37">
            <v>43286</v>
          </cell>
          <cell r="G37">
            <v>45242</v>
          </cell>
          <cell r="I37">
            <v>49837</v>
          </cell>
        </row>
        <row r="38">
          <cell r="B38" t="str">
            <v>Agosto</v>
          </cell>
          <cell r="C38">
            <v>41695</v>
          </cell>
          <cell r="G38">
            <v>42595</v>
          </cell>
          <cell r="I38">
            <v>49206</v>
          </cell>
        </row>
        <row r="39">
          <cell r="B39" t="str">
            <v>Septiembre</v>
          </cell>
          <cell r="C39">
            <v>42224</v>
          </cell>
          <cell r="G39">
            <v>43154</v>
          </cell>
          <cell r="I39">
            <v>47691</v>
          </cell>
        </row>
        <row r="40">
          <cell r="B40" t="str">
            <v>Octubre</v>
          </cell>
          <cell r="C40">
            <v>48246</v>
          </cell>
          <cell r="G40">
            <v>43124</v>
          </cell>
          <cell r="I40">
            <v>55510</v>
          </cell>
        </row>
        <row r="41">
          <cell r="B41" t="str">
            <v>Noviembre</v>
          </cell>
          <cell r="C41">
            <v>56046</v>
          </cell>
          <cell r="G41">
            <v>53169</v>
          </cell>
          <cell r="I41">
            <v>56612</v>
          </cell>
        </row>
        <row r="42">
          <cell r="B42" t="str">
            <v>Diciembre</v>
          </cell>
          <cell r="C42">
            <v>54058</v>
          </cell>
          <cell r="G42">
            <v>55215</v>
          </cell>
          <cell r="I42">
            <v>54945</v>
          </cell>
        </row>
        <row r="43">
          <cell r="C43">
            <v>543499</v>
          </cell>
          <cell r="G43">
            <v>583363</v>
          </cell>
          <cell r="I43">
            <v>615470</v>
          </cell>
          <cell r="K43">
            <v>275530</v>
          </cell>
          <cell r="L43">
            <v>6.3116386029355098E-2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25732</v>
          </cell>
          <cell r="G53">
            <v>36646</v>
          </cell>
          <cell r="I53">
            <v>39716</v>
          </cell>
          <cell r="K53">
            <v>40288</v>
          </cell>
          <cell r="L53">
            <v>1.4402256017725934E-2</v>
          </cell>
        </row>
        <row r="54">
          <cell r="B54" t="str">
            <v>Febrero</v>
          </cell>
          <cell r="C54">
            <v>27332</v>
          </cell>
          <cell r="G54">
            <v>33731</v>
          </cell>
          <cell r="I54">
            <v>36223</v>
          </cell>
          <cell r="K54">
            <v>40040</v>
          </cell>
          <cell r="L54">
            <v>0.10537503795930769</v>
          </cell>
        </row>
        <row r="55">
          <cell r="B55" t="str">
            <v>Marzo</v>
          </cell>
          <cell r="C55">
            <v>30980</v>
          </cell>
          <cell r="G55">
            <v>33512</v>
          </cell>
          <cell r="I55">
            <v>38616</v>
          </cell>
          <cell r="K55">
            <v>40323</v>
          </cell>
          <cell r="L55">
            <v>4.4204474829086404E-2</v>
          </cell>
        </row>
        <row r="56">
          <cell r="B56" t="str">
            <v>Abril</v>
          </cell>
          <cell r="C56">
            <v>29287</v>
          </cell>
          <cell r="G56">
            <v>28433</v>
          </cell>
          <cell r="I56">
            <v>32762</v>
          </cell>
          <cell r="K56">
            <v>32982</v>
          </cell>
          <cell r="L56">
            <v>6.7150967584397314E-3</v>
          </cell>
        </row>
        <row r="57">
          <cell r="B57" t="str">
            <v>Mayo</v>
          </cell>
          <cell r="C57">
            <v>26797</v>
          </cell>
          <cell r="G57">
            <v>22675</v>
          </cell>
          <cell r="I57">
            <v>31774</v>
          </cell>
          <cell r="K57">
            <v>33700</v>
          </cell>
          <cell r="L57">
            <v>6.0615597658462805E-2</v>
          </cell>
        </row>
        <row r="58">
          <cell r="B58" t="str">
            <v>Junio</v>
          </cell>
          <cell r="C58">
            <v>24434</v>
          </cell>
          <cell r="G58">
            <v>24289</v>
          </cell>
          <cell r="I58">
            <v>29665</v>
          </cell>
        </row>
        <row r="59">
          <cell r="B59" t="str">
            <v>Julio</v>
          </cell>
          <cell r="C59">
            <v>27739</v>
          </cell>
          <cell r="G59">
            <v>28719</v>
          </cell>
          <cell r="I59">
            <v>36707</v>
          </cell>
        </row>
        <row r="60">
          <cell r="B60" t="str">
            <v>Agosto</v>
          </cell>
          <cell r="C60">
            <v>26708</v>
          </cell>
          <cell r="G60">
            <v>30070</v>
          </cell>
          <cell r="I60">
            <v>37290</v>
          </cell>
        </row>
        <row r="61">
          <cell r="B61" t="str">
            <v>Septiembre</v>
          </cell>
          <cell r="C61">
            <v>24257</v>
          </cell>
          <cell r="G61">
            <v>29036</v>
          </cell>
          <cell r="I61">
            <v>34069</v>
          </cell>
        </row>
        <row r="62">
          <cell r="B62" t="str">
            <v>Octubre</v>
          </cell>
          <cell r="C62">
            <v>27227</v>
          </cell>
          <cell r="G62">
            <v>29987</v>
          </cell>
          <cell r="I62">
            <v>38768</v>
          </cell>
        </row>
        <row r="63">
          <cell r="B63" t="str">
            <v>Noviembre</v>
          </cell>
          <cell r="C63">
            <v>33332</v>
          </cell>
          <cell r="G63">
            <v>36706</v>
          </cell>
          <cell r="I63">
            <v>38946</v>
          </cell>
        </row>
        <row r="64">
          <cell r="B64" t="str">
            <v>Diciembre</v>
          </cell>
          <cell r="C64">
            <v>31034</v>
          </cell>
          <cell r="G64">
            <v>37306</v>
          </cell>
          <cell r="I64">
            <v>36917</v>
          </cell>
        </row>
        <row r="65">
          <cell r="C65">
            <v>334859</v>
          </cell>
          <cell r="G65">
            <v>371110</v>
          </cell>
          <cell r="I65">
            <v>431453</v>
          </cell>
          <cell r="K65">
            <v>187333</v>
          </cell>
          <cell r="L65">
            <v>4.6021296435890147E-2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14333</v>
          </cell>
          <cell r="G75">
            <v>25095</v>
          </cell>
          <cell r="I75">
            <v>17361</v>
          </cell>
          <cell r="K75">
            <v>21027</v>
          </cell>
          <cell r="L75">
            <v>0.21116295144288921</v>
          </cell>
        </row>
        <row r="76">
          <cell r="B76" t="str">
            <v>Febrero</v>
          </cell>
          <cell r="C76">
            <v>14577</v>
          </cell>
          <cell r="G76">
            <v>22226</v>
          </cell>
          <cell r="I76">
            <v>16415</v>
          </cell>
          <cell r="K76">
            <v>18371</v>
          </cell>
          <cell r="L76">
            <v>0.11915930551325005</v>
          </cell>
        </row>
        <row r="77">
          <cell r="B77" t="str">
            <v>Marzo</v>
          </cell>
          <cell r="C77">
            <v>16123</v>
          </cell>
          <cell r="G77">
            <v>25131</v>
          </cell>
          <cell r="I77">
            <v>18136</v>
          </cell>
          <cell r="K77">
            <v>19635</v>
          </cell>
          <cell r="L77">
            <v>8.2653286281429095E-2</v>
          </cell>
        </row>
        <row r="78">
          <cell r="B78" t="str">
            <v>Abril</v>
          </cell>
          <cell r="C78">
            <v>14244</v>
          </cell>
          <cell r="G78">
            <v>17700</v>
          </cell>
          <cell r="I78">
            <v>14361</v>
          </cell>
          <cell r="K78">
            <v>16338</v>
          </cell>
          <cell r="L78">
            <v>0.13766450804261532</v>
          </cell>
        </row>
        <row r="79">
          <cell r="B79" t="str">
            <v>Mayo</v>
          </cell>
          <cell r="C79">
            <v>18069</v>
          </cell>
          <cell r="G79">
            <v>15641</v>
          </cell>
          <cell r="I79">
            <v>13808</v>
          </cell>
          <cell r="K79">
            <v>12826</v>
          </cell>
          <cell r="L79">
            <v>-7.1118192352259579E-2</v>
          </cell>
        </row>
        <row r="80">
          <cell r="B80" t="str">
            <v>Junio</v>
          </cell>
          <cell r="C80">
            <v>16036</v>
          </cell>
          <cell r="G80">
            <v>15785</v>
          </cell>
          <cell r="I80">
            <v>12832</v>
          </cell>
        </row>
        <row r="81">
          <cell r="B81" t="str">
            <v>Julio</v>
          </cell>
          <cell r="C81">
            <v>15547</v>
          </cell>
          <cell r="G81">
            <v>16523</v>
          </cell>
          <cell r="I81">
            <v>13130</v>
          </cell>
        </row>
        <row r="82">
          <cell r="B82" t="str">
            <v>Agosto</v>
          </cell>
          <cell r="C82">
            <v>14987</v>
          </cell>
          <cell r="G82">
            <v>12525</v>
          </cell>
          <cell r="I82">
            <v>11916</v>
          </cell>
        </row>
        <row r="83">
          <cell r="B83" t="str">
            <v>Septiembre</v>
          </cell>
          <cell r="C83">
            <v>17967</v>
          </cell>
          <cell r="G83">
            <v>14118</v>
          </cell>
          <cell r="I83">
            <v>13622</v>
          </cell>
        </row>
        <row r="84">
          <cell r="B84" t="str">
            <v>Octubre</v>
          </cell>
          <cell r="C84">
            <v>21019</v>
          </cell>
          <cell r="G84">
            <v>13137</v>
          </cell>
          <cell r="I84">
            <v>16742</v>
          </cell>
        </row>
        <row r="85">
          <cell r="B85" t="str">
            <v>Noviembre</v>
          </cell>
          <cell r="C85">
            <v>22714</v>
          </cell>
          <cell r="G85">
            <v>16463</v>
          </cell>
          <cell r="I85">
            <v>17666</v>
          </cell>
        </row>
        <row r="86">
          <cell r="B86" t="str">
            <v>Diciembre</v>
          </cell>
          <cell r="C86">
            <v>23024</v>
          </cell>
          <cell r="G86">
            <v>17909</v>
          </cell>
          <cell r="I86">
            <v>18028</v>
          </cell>
        </row>
        <row r="87">
          <cell r="C87">
            <v>208640</v>
          </cell>
          <cell r="G87">
            <v>212253</v>
          </cell>
          <cell r="I87">
            <v>184017</v>
          </cell>
          <cell r="K87">
            <v>88197</v>
          </cell>
          <cell r="L87">
            <v>0.10134738577190605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2FB9-50F3-47E5-A560-65EA02E1EA48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53</v>
      </c>
    </row>
    <row r="4" spans="2:13" ht="23.25" x14ac:dyDescent="0.35">
      <c r="B4" s="3" t="s">
        <v>221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222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223</v>
      </c>
    </row>
    <row r="20" spans="2:2" ht="15.75" x14ac:dyDescent="0.25">
      <c r="B20" s="6" t="s">
        <v>224</v>
      </c>
    </row>
    <row r="21" spans="2:2" ht="15.75" x14ac:dyDescent="0.25">
      <c r="B21" s="6" t="s">
        <v>225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226</v>
      </c>
    </row>
    <row r="36" spans="2:2" ht="15.75" x14ac:dyDescent="0.25">
      <c r="B36" s="6" t="s">
        <v>227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228</v>
      </c>
    </row>
    <row r="42" spans="2:2" ht="15.75" x14ac:dyDescent="0.25">
      <c r="B42" s="6" t="s">
        <v>229</v>
      </c>
    </row>
    <row r="43" spans="2:2" ht="15.75" x14ac:dyDescent="0.25">
      <c r="B43" s="10" t="s">
        <v>23</v>
      </c>
    </row>
    <row r="44" spans="2:2" ht="15.75" x14ac:dyDescent="0.25">
      <c r="B44" s="6" t="s">
        <v>230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231</v>
      </c>
    </row>
    <row r="51" spans="2:2" ht="15.75" x14ac:dyDescent="0.25">
      <c r="B51" s="6" t="s">
        <v>232</v>
      </c>
    </row>
    <row r="52" spans="2:2" ht="15.75" x14ac:dyDescent="0.25">
      <c r="B52" s="6" t="s">
        <v>233</v>
      </c>
    </row>
    <row r="53" spans="2:2" ht="15.75" x14ac:dyDescent="0.25">
      <c r="B53" s="6" t="s">
        <v>234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6631EBC2-00CC-4663-AF7B-F77D536F8083}"/>
    <hyperlink ref="B19" location="'Viajeros entr evol mensu TF'!A1" tooltip="Evolución mensual de viajeros entrentrados en Tenerife según lugar de residencia" display="Evolución mensual de viajeros entrados en Tenerife según lugar de residencia" xr:uid="{0F57ED15-82F2-4AAB-B097-34745E1496CB}"/>
    <hyperlink ref="B14" location="'Establecim aloj islas cat y tip'!A1" tooltip="Establecimientos alojativos Canarias e islas" display="Establecimientos alojativos Canarias e islas" xr:uid="{C73459C4-7747-4C2C-92C6-E5B571EC94DB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7B3FE1E6-E45F-474B-BBA2-DE012F77A8E1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34C25F3E-9565-4E1B-AE14-DDF8A10BE60B}"/>
    <hyperlink ref="B37" location="'Pernoctaciones lugar reside'!A1" tooltip="Pernoctaciones registradas en establecimientos alojativos de Canarias e islas según tipología y categoría" display="'Pernoctaciones lugar reside'!A1" xr:uid="{6396057C-5903-4647-A886-1FE39A054965}"/>
    <hyperlink ref="B8" location="'Resumen indicadores (aloj)'!A1" tooltip="Resumen indicadores Tenerife" display="'Resumen indicadores (aloj)'!A1" xr:uid="{FF267033-F6CB-4553-885E-4036B49CA543}"/>
    <hyperlink ref="B9" location="'Resumen indicadores municipios '!A1" tooltip="Resumen indicadores municipios Tenerife" display="Resumen indicadores municipios Tenerife" xr:uid="{2F7DA9CD-7322-4486-BCC8-29504400E8D5}"/>
    <hyperlink ref="B20" location="'Viajeros entr evol mensu TF cat'!A1" tooltip="Evolución mensual de viajeros entrentrados en Tenerife según lugar de residencia" display="'Viajeros entr evol mensu TF cat'!A1" xr:uid="{C3E1409C-1D2C-4330-88B9-59E7014B0075}"/>
    <hyperlink ref="B21" location="'Viajeros entr evol anual TF cat'!A1" tooltip="Evolución mensual de viajeros entrentrados en Tenerife según lugar de residencia" display="'Viajeros entr evol anual TF cat'!A1" xr:uid="{BF4E402F-2B68-4D3F-89BF-FF92664F8A03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A65A5315-00AD-4727-903F-1117BC432074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B9E86979-1F1D-4451-911E-4DB9B23E752D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0ACCE578-096C-4B87-BDB6-1B453900CEF5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7FF9E349-3525-4A8D-BAA1-096386C02AEF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5D439932-8DAA-478D-898E-D0BB7CB55CC5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9EFDE7F1-BFF8-491C-8D64-1BEDE077CEC4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CCBD139A-FEEA-4CCE-AAE9-A0D06B16D16D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2069BF64-C744-404C-B162-E43FCB2E36EB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E3638958-27D1-4C71-8362-ECFD0B5AFDA5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CE22DD80-09B7-4FFD-9390-BE0E1B077387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B35429D8-A8EC-4AD1-AA53-C7DA6450B251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FB4B836E-FF26-4240-8F83-69D46B851BCF}"/>
    <hyperlink ref="B35" location="'Pernoctaciones evol mensu TF'!A1" tooltip="Evolución mensual de pernoctaciones en Tenerife según lugar de residencia" display="'Pernoctaciones evol mensu TF'!A1" xr:uid="{46D3E880-A703-495D-803B-486A65942FFA}"/>
    <hyperlink ref="B36" location="'Pernocta evol mensu TF cat'!A1" tooltip="Evolución mensual de pernoctaciones en Tenerife según lugar de residencia" display="'Pernocta evol mensu TF cat'!A1" xr:uid="{CB4A9D12-A17F-4E39-987A-A7CD6E64CEB3}"/>
    <hyperlink ref="B38" location="'Pernoctaciones lugar residen ac'!A1" tooltip="Pernoctaciones registradas en establecimientos alojativos de Canarias e islas según tipología y categoría" display="'Pernoctaciones lugar residen ac'!A1" xr:uid="{C9064ACC-38B5-4B25-B469-5AE604EB7085}"/>
    <hyperlink ref="B39" location="'Pernoctaciones lugar reside año'!A1" tooltip="Pernoctaciones registradas en establecimientos alojativos de Canarias e islas según tipología y categoría" display="'Pernoctaciones lugar reside año'!A1" xr:uid="{E1A8B796-2190-4AC0-A110-7F72C568C13B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A5B87FB7-BAF7-4EC2-B167-4FAC502115B9}"/>
    <hyperlink ref="B41" location="'EM evol menusual lugar resd'!A1" tooltip="Evolución mensual de estancia media en Tenerife según lugar de residencia" display="'EM evol menusual lugar resd'!A1" xr:uid="{5AB872F7-7C8E-4E62-A13A-C4FD23D6E2D5}"/>
    <hyperlink ref="B42" location="'EM evol mensu TF cat '!A1" tooltip="Evolución mensual de estancia media en Tenerife según lugar de residencia" display="'EM evol mensu TF cat '!A1" xr:uid="{0794EBB4-B47B-42DE-8F0F-7B70F9D30734}"/>
    <hyperlink ref="B44" location="'tasa de ocupación evol mens'!A1" tooltip="Evolución mensual de estancia media en Tenerife según lugar de residencia" display="'tasa de ocupación evol mens'!A1" xr:uid="{2DC62852-5947-4C9B-A6BE-75E7153FDAE2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A4A8E857-FB9E-4694-BA5E-3DA31163AB8E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1EE402EF-300F-4180-9F50-30F45A088085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3CBCC091-7007-4F24-96CF-D9F64013BC32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E9EF079E-2A4E-4362-A96F-9BBC89DE3AAC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31834DBB-F97C-4471-8368-0489D691C1D6}"/>
    <hyperlink ref="B47" location="'ADR municipios'!A1" display="Tarifa media diaria (ADR) Tenerife y municipios" xr:uid="{432122D0-9D76-4A96-BDE2-1624A70C6AE1}"/>
    <hyperlink ref="B48" location="'RevPAR  municipios'!A1" display="Ingresos medios por habitación (RevPar) Tenerife y municipios" xr:uid="{2E9435A0-01D7-4CAE-8D2F-E6E4311529A5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4AF5-277B-4809-9193-CE20A33970F2}">
  <sheetPr>
    <tabColor theme="7" tint="0.79998168889431442"/>
  </sheetPr>
  <dimension ref="A4:M94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262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5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14146</v>
      </c>
      <c r="D9" s="118">
        <v>1.9674847912733373</v>
      </c>
      <c r="E9" s="117">
        <v>23609</v>
      </c>
      <c r="F9" s="118">
        <f t="shared" ref="F9:J21" si="3">IFERROR(E9/C9-1,"-")</f>
        <v>0.66895235402233855</v>
      </c>
      <c r="G9" s="117">
        <v>23403</v>
      </c>
      <c r="H9" s="118">
        <f t="shared" si="3"/>
        <v>-8.7254860434580195E-3</v>
      </c>
      <c r="I9" s="117">
        <v>24602</v>
      </c>
      <c r="J9" s="118">
        <f t="shared" si="3"/>
        <v>5.1232747938298573E-2</v>
      </c>
      <c r="K9" s="117">
        <v>28418</v>
      </c>
      <c r="L9" s="118">
        <f t="shared" ref="L9" si="4">IFERROR(K9/I9-1,"-")</f>
        <v>0.15510934070400784</v>
      </c>
    </row>
    <row r="10" spans="1:13" x14ac:dyDescent="0.25">
      <c r="A10" s="1" t="s">
        <v>77</v>
      </c>
      <c r="B10" s="116" t="s">
        <v>78</v>
      </c>
      <c r="C10" s="117">
        <v>17059</v>
      </c>
      <c r="D10" s="118">
        <v>1.1215023007088671</v>
      </c>
      <c r="E10" s="117">
        <v>22775</v>
      </c>
      <c r="F10" s="118">
        <f t="shared" si="3"/>
        <v>0.33507239580280213</v>
      </c>
      <c r="G10" s="117">
        <v>22625</v>
      </c>
      <c r="H10" s="118">
        <f t="shared" si="3"/>
        <v>-6.5861690450055299E-3</v>
      </c>
      <c r="I10" s="117">
        <v>24926</v>
      </c>
      <c r="J10" s="118">
        <f t="shared" si="3"/>
        <v>0.10170165745856363</v>
      </c>
      <c r="K10" s="117">
        <v>27857</v>
      </c>
      <c r="L10" s="118">
        <f>IFERROR(K10/I10-1,"-")</f>
        <v>0.1175880606595523</v>
      </c>
    </row>
    <row r="11" spans="1:13" x14ac:dyDescent="0.25">
      <c r="A11" s="1" t="s">
        <v>79</v>
      </c>
      <c r="B11" s="116" t="s">
        <v>80</v>
      </c>
      <c r="C11" s="117">
        <v>20054</v>
      </c>
      <c r="D11" s="118">
        <v>0.94472459270752518</v>
      </c>
      <c r="E11" s="117">
        <v>25174</v>
      </c>
      <c r="F11" s="118">
        <f t="shared" si="3"/>
        <v>0.25531066121472024</v>
      </c>
      <c r="G11" s="117">
        <v>22971</v>
      </c>
      <c r="H11" s="118">
        <f t="shared" si="3"/>
        <v>-8.7510923969174592E-2</v>
      </c>
      <c r="I11" s="117">
        <v>26883</v>
      </c>
      <c r="J11" s="118">
        <f t="shared" si="3"/>
        <v>0.17030168473292417</v>
      </c>
      <c r="K11" s="117">
        <v>27912</v>
      </c>
      <c r="L11" s="118">
        <f>IFERROR(K11/I11-1,"-")</f>
        <v>3.8276978015846508E-2</v>
      </c>
    </row>
    <row r="12" spans="1:13" x14ac:dyDescent="0.25">
      <c r="A12" s="1" t="s">
        <v>81</v>
      </c>
      <c r="B12" s="116" t="s">
        <v>82</v>
      </c>
      <c r="C12" s="117">
        <v>17340</v>
      </c>
      <c r="D12" s="118">
        <v>0.8068146295717411</v>
      </c>
      <c r="E12" s="117">
        <v>19154</v>
      </c>
      <c r="F12" s="118">
        <f t="shared" si="3"/>
        <v>0.10461361014994242</v>
      </c>
      <c r="G12" s="117">
        <v>19029</v>
      </c>
      <c r="H12" s="118">
        <f t="shared" si="3"/>
        <v>-6.5260519995823385E-3</v>
      </c>
      <c r="I12" s="117">
        <v>20857</v>
      </c>
      <c r="J12" s="118">
        <f t="shared" si="3"/>
        <v>9.6063902464659234E-2</v>
      </c>
      <c r="K12" s="117">
        <v>23055</v>
      </c>
      <c r="L12" s="118">
        <f>IFERROR(K12/I12-1,"-")</f>
        <v>0.1053842834539962</v>
      </c>
    </row>
    <row r="13" spans="1:13" x14ac:dyDescent="0.25">
      <c r="A13" s="1" t="s">
        <v>83</v>
      </c>
      <c r="B13" s="116" t="s">
        <v>84</v>
      </c>
      <c r="C13" s="117">
        <v>18214</v>
      </c>
      <c r="D13" s="118">
        <v>0.45189318453567151</v>
      </c>
      <c r="E13" s="117">
        <v>17881</v>
      </c>
      <c r="F13" s="118">
        <f t="shared" si="3"/>
        <v>-1.828263972768196E-2</v>
      </c>
      <c r="G13" s="117">
        <v>17439</v>
      </c>
      <c r="H13" s="118">
        <f t="shared" si="3"/>
        <v>-2.4718975448800418E-2</v>
      </c>
      <c r="I13" s="117">
        <v>22620</v>
      </c>
      <c r="J13" s="118">
        <f t="shared" si="3"/>
        <v>0.29709272320660585</v>
      </c>
      <c r="K13" s="117">
        <v>20399</v>
      </c>
      <c r="L13" s="118">
        <f>IFERROR(K13/I13-1,"-")</f>
        <v>-9.818744473916885E-2</v>
      </c>
    </row>
    <row r="14" spans="1:13" x14ac:dyDescent="0.25">
      <c r="A14" s="1" t="s">
        <v>85</v>
      </c>
      <c r="B14" s="116" t="s">
        <v>86</v>
      </c>
      <c r="C14" s="117">
        <v>17608</v>
      </c>
      <c r="D14" s="118">
        <v>0.30034709401078197</v>
      </c>
      <c r="E14" s="117">
        <v>17983</v>
      </c>
      <c r="F14" s="118">
        <f t="shared" si="3"/>
        <v>2.1297137664697763E-2</v>
      </c>
      <c r="G14" s="117">
        <v>19479</v>
      </c>
      <c r="H14" s="118">
        <f t="shared" si="3"/>
        <v>8.3189679141411288E-2</v>
      </c>
      <c r="I14" s="117">
        <v>20873</v>
      </c>
      <c r="J14" s="118">
        <f t="shared" si="3"/>
        <v>7.1564248678063658E-2</v>
      </c>
      <c r="K14" s="117">
        <v>19069</v>
      </c>
      <c r="L14" s="118">
        <f>IFERROR(K14/I14-1,"-")</f>
        <v>-8.6427442150146083E-2</v>
      </c>
    </row>
    <row r="15" spans="1:13" x14ac:dyDescent="0.25">
      <c r="A15" s="1" t="s">
        <v>87</v>
      </c>
      <c r="B15" s="116" t="s">
        <v>88</v>
      </c>
      <c r="C15" s="117">
        <v>18083</v>
      </c>
      <c r="D15" s="118">
        <v>0.25593832476732881</v>
      </c>
      <c r="E15" s="117">
        <v>17745</v>
      </c>
      <c r="F15" s="118">
        <f t="shared" si="3"/>
        <v>-1.8691588785046731E-2</v>
      </c>
      <c r="G15" s="117">
        <v>21632</v>
      </c>
      <c r="H15" s="118">
        <f t="shared" si="3"/>
        <v>0.21904761904761916</v>
      </c>
      <c r="I15" s="117">
        <v>23873</v>
      </c>
      <c r="J15" s="118">
        <f t="shared" si="3"/>
        <v>0.10359652366863914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15520</v>
      </c>
      <c r="D16" s="118">
        <v>0.1145421903052064</v>
      </c>
      <c r="E16" s="117">
        <v>14993</v>
      </c>
      <c r="F16" s="118">
        <f t="shared" si="3"/>
        <v>-3.39561855670103E-2</v>
      </c>
      <c r="G16" s="117">
        <v>15201</v>
      </c>
      <c r="H16" s="118">
        <f t="shared" si="3"/>
        <v>1.3873140799039563E-2</v>
      </c>
      <c r="I16" s="117">
        <v>16969</v>
      </c>
      <c r="J16" s="118">
        <f t="shared" si="3"/>
        <v>0.11630813762252479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19959</v>
      </c>
      <c r="D17" s="118">
        <v>0.21161901293024954</v>
      </c>
      <c r="E17" s="117">
        <v>15933</v>
      </c>
      <c r="F17" s="118">
        <f t="shared" si="3"/>
        <v>-0.2017135127010371</v>
      </c>
      <c r="G17" s="117">
        <v>19577</v>
      </c>
      <c r="H17" s="118">
        <f t="shared" si="3"/>
        <v>0.22870771355049269</v>
      </c>
      <c r="I17" s="117">
        <v>21810</v>
      </c>
      <c r="J17" s="118">
        <f t="shared" si="3"/>
        <v>0.11406242018695401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21932</v>
      </c>
      <c r="D18" s="118">
        <v>0.11211399016277057</v>
      </c>
      <c r="E18" s="117">
        <v>20553</v>
      </c>
      <c r="F18" s="118">
        <f t="shared" si="3"/>
        <v>-6.2876162684661674E-2</v>
      </c>
      <c r="G18" s="117">
        <v>19337</v>
      </c>
      <c r="H18" s="118">
        <f t="shared" si="3"/>
        <v>-5.9164112295042037E-2</v>
      </c>
      <c r="I18" s="117">
        <v>24469</v>
      </c>
      <c r="J18" s="118">
        <f t="shared" si="3"/>
        <v>0.26539794176966436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25251</v>
      </c>
      <c r="D19" s="118">
        <v>0.11042216358839041</v>
      </c>
      <c r="E19" s="117">
        <v>23667</v>
      </c>
      <c r="F19" s="118">
        <f t="shared" si="3"/>
        <v>-6.2730188903409756E-2</v>
      </c>
      <c r="G19" s="117">
        <v>25085</v>
      </c>
      <c r="H19" s="118">
        <f t="shared" si="3"/>
        <v>5.9914649089449545E-2</v>
      </c>
      <c r="I19" s="117">
        <v>28486</v>
      </c>
      <c r="J19" s="118">
        <f t="shared" si="3"/>
        <v>0.13557903129360183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23965</v>
      </c>
      <c r="D20" s="118">
        <v>0.3169029563688317</v>
      </c>
      <c r="E20" s="117">
        <v>20577</v>
      </c>
      <c r="F20" s="118">
        <f t="shared" si="3"/>
        <v>-0.14137283538493639</v>
      </c>
      <c r="G20" s="117">
        <v>24629</v>
      </c>
      <c r="H20" s="118">
        <f t="shared" si="3"/>
        <v>0.19691889002284113</v>
      </c>
      <c r="I20" s="117">
        <v>26233</v>
      </c>
      <c r="J20" s="118">
        <f t="shared" si="3"/>
        <v>6.5126476917455101E-2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229131</v>
      </c>
      <c r="D21" s="121">
        <v>0.39494575606667559</v>
      </c>
      <c r="E21" s="120">
        <v>240044</v>
      </c>
      <c r="F21" s="121">
        <f t="shared" si="3"/>
        <v>4.7627776250267262E-2</v>
      </c>
      <c r="G21" s="120">
        <v>250407</v>
      </c>
      <c r="H21" s="121">
        <f t="shared" si="3"/>
        <v>4.3171251937144772E-2</v>
      </c>
      <c r="I21" s="120">
        <v>282601</v>
      </c>
      <c r="J21" s="121">
        <f t="shared" si="3"/>
        <v>0.12856669342310711</v>
      </c>
      <c r="K21" s="120">
        <v>146710</v>
      </c>
      <c r="L21" s="121">
        <v>4.2263126860422995E-2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263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5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14146</v>
      </c>
      <c r="D31" s="118">
        <v>1.9674847912733373</v>
      </c>
      <c r="E31" s="117">
        <v>23609</v>
      </c>
      <c r="F31" s="118">
        <f t="shared" ref="F31:J43" si="8">IFERROR(E31/C31-1,"-")</f>
        <v>0.66895235402233855</v>
      </c>
      <c r="G31" s="117">
        <v>23403</v>
      </c>
      <c r="H31" s="118">
        <f t="shared" si="8"/>
        <v>-8.7254860434580195E-3</v>
      </c>
      <c r="I31" s="117">
        <v>24602</v>
      </c>
      <c r="J31" s="118">
        <f t="shared" si="8"/>
        <v>5.1232747938298573E-2</v>
      </c>
      <c r="K31" s="117">
        <v>28418</v>
      </c>
      <c r="L31" s="118">
        <f t="shared" ref="L31:L36" si="9">IFERROR(K31/I31-1,"-")</f>
        <v>0.15510934070400784</v>
      </c>
    </row>
    <row r="32" spans="1:13" x14ac:dyDescent="0.25">
      <c r="B32" s="116" t="s">
        <v>78</v>
      </c>
      <c r="C32" s="117">
        <v>17059</v>
      </c>
      <c r="D32" s="118">
        <v>1.1215023007088671</v>
      </c>
      <c r="E32" s="117">
        <v>22775</v>
      </c>
      <c r="F32" s="118">
        <f t="shared" si="8"/>
        <v>0.33507239580280213</v>
      </c>
      <c r="G32" s="117">
        <v>22625</v>
      </c>
      <c r="H32" s="118">
        <f t="shared" si="8"/>
        <v>-6.5861690450055299E-3</v>
      </c>
      <c r="I32" s="117">
        <v>24926</v>
      </c>
      <c r="J32" s="118">
        <f t="shared" si="8"/>
        <v>0.10170165745856363</v>
      </c>
      <c r="K32" s="117">
        <v>27857</v>
      </c>
      <c r="L32" s="118">
        <f t="shared" si="9"/>
        <v>0.1175880606595523</v>
      </c>
    </row>
    <row r="33" spans="2:13" x14ac:dyDescent="0.25">
      <c r="B33" s="116" t="s">
        <v>80</v>
      </c>
      <c r="C33" s="117">
        <v>20054</v>
      </c>
      <c r="D33" s="118">
        <v>0.94472459270752518</v>
      </c>
      <c r="E33" s="117">
        <v>25174</v>
      </c>
      <c r="F33" s="118">
        <f t="shared" si="8"/>
        <v>0.25531066121472024</v>
      </c>
      <c r="G33" s="117">
        <v>22971</v>
      </c>
      <c r="H33" s="118">
        <f t="shared" si="8"/>
        <v>-8.7510923969174592E-2</v>
      </c>
      <c r="I33" s="117">
        <v>26883</v>
      </c>
      <c r="J33" s="118">
        <f t="shared" si="8"/>
        <v>0.17030168473292417</v>
      </c>
      <c r="K33" s="117">
        <v>27912</v>
      </c>
      <c r="L33" s="118">
        <f t="shared" si="9"/>
        <v>3.8276978015846508E-2</v>
      </c>
    </row>
    <row r="34" spans="2:13" x14ac:dyDescent="0.25">
      <c r="B34" s="116" t="s">
        <v>82</v>
      </c>
      <c r="C34" s="117">
        <v>17340</v>
      </c>
      <c r="D34" s="118">
        <v>0.8068146295717411</v>
      </c>
      <c r="E34" s="117">
        <v>19154</v>
      </c>
      <c r="F34" s="118">
        <f t="shared" si="8"/>
        <v>0.10461361014994242</v>
      </c>
      <c r="G34" s="117">
        <v>19029</v>
      </c>
      <c r="H34" s="118">
        <f t="shared" si="8"/>
        <v>-6.5260519995823385E-3</v>
      </c>
      <c r="I34" s="117">
        <v>20857</v>
      </c>
      <c r="J34" s="118">
        <f t="shared" si="8"/>
        <v>9.6063902464659234E-2</v>
      </c>
      <c r="K34" s="117">
        <v>23055</v>
      </c>
      <c r="L34" s="118">
        <f t="shared" si="9"/>
        <v>0.1053842834539962</v>
      </c>
    </row>
    <row r="35" spans="2:13" x14ac:dyDescent="0.25">
      <c r="B35" s="116" t="s">
        <v>84</v>
      </c>
      <c r="C35" s="117">
        <v>18214</v>
      </c>
      <c r="D35" s="118">
        <v>0.45189318453567151</v>
      </c>
      <c r="E35" s="117">
        <v>17881</v>
      </c>
      <c r="F35" s="118">
        <f t="shared" si="8"/>
        <v>-1.828263972768196E-2</v>
      </c>
      <c r="G35" s="117">
        <v>17439</v>
      </c>
      <c r="H35" s="118">
        <f t="shared" si="8"/>
        <v>-2.4718975448800418E-2</v>
      </c>
      <c r="I35" s="117">
        <v>22620</v>
      </c>
      <c r="J35" s="118">
        <f t="shared" si="8"/>
        <v>0.29709272320660585</v>
      </c>
      <c r="K35" s="117">
        <v>20399</v>
      </c>
      <c r="L35" s="118">
        <f t="shared" si="9"/>
        <v>-9.818744473916885E-2</v>
      </c>
    </row>
    <row r="36" spans="2:13" x14ac:dyDescent="0.25">
      <c r="B36" s="116" t="s">
        <v>86</v>
      </c>
      <c r="C36" s="117">
        <v>17608</v>
      </c>
      <c r="D36" s="118">
        <v>0.30034709401078197</v>
      </c>
      <c r="E36" s="117">
        <v>17983</v>
      </c>
      <c r="F36" s="118">
        <f t="shared" si="8"/>
        <v>2.1297137664697763E-2</v>
      </c>
      <c r="G36" s="117">
        <v>19479</v>
      </c>
      <c r="H36" s="118">
        <f t="shared" si="8"/>
        <v>8.3189679141411288E-2</v>
      </c>
      <c r="I36" s="117">
        <v>20873</v>
      </c>
      <c r="J36" s="118">
        <f t="shared" si="8"/>
        <v>7.1564248678063658E-2</v>
      </c>
      <c r="K36" s="117">
        <v>19069</v>
      </c>
      <c r="L36" s="118">
        <f t="shared" si="9"/>
        <v>-8.6427442150146083E-2</v>
      </c>
    </row>
    <row r="37" spans="2:13" x14ac:dyDescent="0.25">
      <c r="B37" s="116" t="s">
        <v>88</v>
      </c>
      <c r="C37" s="117">
        <v>18083</v>
      </c>
      <c r="D37" s="118">
        <v>0.25593832476732881</v>
      </c>
      <c r="E37" s="117">
        <v>17745</v>
      </c>
      <c r="F37" s="118">
        <f t="shared" si="8"/>
        <v>-1.8691588785046731E-2</v>
      </c>
      <c r="G37" s="117">
        <v>21632</v>
      </c>
      <c r="H37" s="118">
        <f t="shared" si="8"/>
        <v>0.21904761904761916</v>
      </c>
      <c r="I37" s="117">
        <v>23873</v>
      </c>
      <c r="J37" s="118">
        <f t="shared" si="8"/>
        <v>0.10359652366863914</v>
      </c>
      <c r="K37" s="117"/>
      <c r="L37" s="118"/>
    </row>
    <row r="38" spans="2:13" x14ac:dyDescent="0.25">
      <c r="B38" s="116" t="s">
        <v>90</v>
      </c>
      <c r="C38" s="117">
        <v>15520</v>
      </c>
      <c r="D38" s="118">
        <v>0.1145421903052064</v>
      </c>
      <c r="E38" s="117">
        <v>14993</v>
      </c>
      <c r="F38" s="118">
        <f t="shared" si="8"/>
        <v>-3.39561855670103E-2</v>
      </c>
      <c r="G38" s="117">
        <v>15201</v>
      </c>
      <c r="H38" s="118">
        <f t="shared" si="8"/>
        <v>1.3873140799039563E-2</v>
      </c>
      <c r="I38" s="117">
        <v>16969</v>
      </c>
      <c r="J38" s="118">
        <f t="shared" si="8"/>
        <v>0.11630813762252479</v>
      </c>
      <c r="K38" s="117"/>
      <c r="L38" s="118"/>
    </row>
    <row r="39" spans="2:13" x14ac:dyDescent="0.25">
      <c r="B39" s="116" t="s">
        <v>92</v>
      </c>
      <c r="C39" s="117">
        <v>19959</v>
      </c>
      <c r="D39" s="118">
        <v>0.21161901293024954</v>
      </c>
      <c r="E39" s="117">
        <v>15933</v>
      </c>
      <c r="F39" s="118">
        <f t="shared" si="8"/>
        <v>-0.2017135127010371</v>
      </c>
      <c r="G39" s="117">
        <v>19577</v>
      </c>
      <c r="H39" s="118">
        <f t="shared" si="8"/>
        <v>0.22870771355049269</v>
      </c>
      <c r="I39" s="117">
        <v>21810</v>
      </c>
      <c r="J39" s="118">
        <f t="shared" si="8"/>
        <v>0.11406242018695401</v>
      </c>
      <c r="K39" s="117"/>
      <c r="L39" s="118"/>
    </row>
    <row r="40" spans="2:13" x14ac:dyDescent="0.25">
      <c r="B40" s="116" t="s">
        <v>94</v>
      </c>
      <c r="C40" s="117">
        <v>21932</v>
      </c>
      <c r="D40" s="118">
        <v>0.11211399016277057</v>
      </c>
      <c r="E40" s="117">
        <v>20553</v>
      </c>
      <c r="F40" s="118">
        <f t="shared" si="8"/>
        <v>-6.2876162684661674E-2</v>
      </c>
      <c r="G40" s="117">
        <v>19337</v>
      </c>
      <c r="H40" s="118">
        <f t="shared" si="8"/>
        <v>-5.9164112295042037E-2</v>
      </c>
      <c r="I40" s="117">
        <v>24469</v>
      </c>
      <c r="J40" s="118">
        <f t="shared" si="8"/>
        <v>0.26539794176966436</v>
      </c>
      <c r="K40" s="117"/>
      <c r="L40" s="118"/>
    </row>
    <row r="41" spans="2:13" x14ac:dyDescent="0.25">
      <c r="B41" s="116" t="s">
        <v>96</v>
      </c>
      <c r="C41" s="117">
        <v>25251</v>
      </c>
      <c r="D41" s="118">
        <v>0.11042216358839041</v>
      </c>
      <c r="E41" s="117">
        <v>23667</v>
      </c>
      <c r="F41" s="118">
        <f t="shared" si="8"/>
        <v>-6.2730188903409756E-2</v>
      </c>
      <c r="G41" s="117">
        <v>25085</v>
      </c>
      <c r="H41" s="118">
        <f t="shared" si="8"/>
        <v>5.9914649089449545E-2</v>
      </c>
      <c r="I41" s="117">
        <v>28486</v>
      </c>
      <c r="J41" s="118">
        <f t="shared" si="8"/>
        <v>0.13557903129360183</v>
      </c>
      <c r="K41" s="117"/>
      <c r="L41" s="118"/>
    </row>
    <row r="42" spans="2:13" x14ac:dyDescent="0.25">
      <c r="B42" s="116" t="s">
        <v>98</v>
      </c>
      <c r="C42" s="117">
        <v>23965</v>
      </c>
      <c r="D42" s="118">
        <v>0.3169029563688317</v>
      </c>
      <c r="E42" s="117">
        <v>20577</v>
      </c>
      <c r="F42" s="118">
        <f t="shared" si="8"/>
        <v>-0.14137283538493639</v>
      </c>
      <c r="G42" s="117">
        <v>24629</v>
      </c>
      <c r="H42" s="118">
        <f t="shared" si="8"/>
        <v>0.19691889002284113</v>
      </c>
      <c r="I42" s="117">
        <v>26233</v>
      </c>
      <c r="J42" s="118">
        <f t="shared" si="8"/>
        <v>6.5126476917455101E-2</v>
      </c>
      <c r="K42" s="117"/>
      <c r="L42" s="118"/>
    </row>
    <row r="43" spans="2:13" ht="15.75" x14ac:dyDescent="0.25">
      <c r="B43" s="119" t="s">
        <v>32</v>
      </c>
      <c r="C43" s="120">
        <v>229131</v>
      </c>
      <c r="D43" s="121">
        <v>0.39494575606667559</v>
      </c>
      <c r="E43" s="120">
        <v>240044</v>
      </c>
      <c r="F43" s="121">
        <f t="shared" si="8"/>
        <v>4.7627776250267262E-2</v>
      </c>
      <c r="G43" s="120">
        <v>250407</v>
      </c>
      <c r="H43" s="121">
        <f t="shared" si="8"/>
        <v>4.3171251937144772E-2</v>
      </c>
      <c r="I43" s="120">
        <v>282601</v>
      </c>
      <c r="J43" s="121">
        <f t="shared" si="8"/>
        <v>0.12856669342310711</v>
      </c>
      <c r="K43" s="120">
        <v>146710</v>
      </c>
      <c r="L43" s="121">
        <v>4.2263126860422995E-2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I46" s="81"/>
    </row>
    <row r="48" spans="2:13" ht="48.75" customHeight="1" thickBot="1" x14ac:dyDescent="0.3">
      <c r="B48" s="277" t="s">
        <v>264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1" t="s">
        <v>68</v>
      </c>
      <c r="C50" s="299" t="s">
        <v>143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5">
        <f t="shared" ref="C51" si="10">E51-1</f>
        <v>2022</v>
      </c>
      <c r="D51" s="302"/>
      <c r="E51" s="303">
        <f t="shared" ref="E51" si="11">G51-1</f>
        <v>2023</v>
      </c>
      <c r="F51" s="302"/>
      <c r="G51" s="303">
        <f t="shared" ref="G51" si="12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8448</v>
      </c>
      <c r="D53" s="118">
        <v>3.832951945080092</v>
      </c>
      <c r="E53" s="117">
        <v>14009</v>
      </c>
      <c r="F53" s="118">
        <f t="shared" ref="F53:J65" si="13">IFERROR(E53/C53-1,"-")</f>
        <v>0.65826231060606055</v>
      </c>
      <c r="G53" s="117">
        <v>13674</v>
      </c>
      <c r="H53" s="118">
        <f t="shared" si="13"/>
        <v>-2.3913198658005563E-2</v>
      </c>
      <c r="I53" s="117">
        <v>15504</v>
      </c>
      <c r="J53" s="118">
        <f t="shared" si="13"/>
        <v>0.13383062746818775</v>
      </c>
      <c r="K53" s="117">
        <v>17166</v>
      </c>
      <c r="L53" s="118">
        <f t="shared" ref="L53:L58" si="14">IFERROR(K53/I53-1,"-")</f>
        <v>0.1071981424148607</v>
      </c>
    </row>
    <row r="54" spans="1:13" x14ac:dyDescent="0.25">
      <c r="A54" s="1">
        <v>2</v>
      </c>
      <c r="B54" s="116" t="s">
        <v>78</v>
      </c>
      <c r="C54" s="117">
        <v>10670</v>
      </c>
      <c r="D54" s="118">
        <v>1.7521279339695641</v>
      </c>
      <c r="E54" s="117">
        <v>13831</v>
      </c>
      <c r="F54" s="118">
        <f t="shared" si="13"/>
        <v>0.29625117150890357</v>
      </c>
      <c r="G54" s="117">
        <v>13097</v>
      </c>
      <c r="H54" s="118">
        <f t="shared" si="13"/>
        <v>-5.3069192393897735E-2</v>
      </c>
      <c r="I54" s="117">
        <v>15698</v>
      </c>
      <c r="J54" s="118">
        <f t="shared" si="13"/>
        <v>0.19859509811407183</v>
      </c>
      <c r="K54" s="117">
        <v>16762</v>
      </c>
      <c r="L54" s="118">
        <f t="shared" si="14"/>
        <v>6.7779334947126957E-2</v>
      </c>
    </row>
    <row r="55" spans="1:13" x14ac:dyDescent="0.25">
      <c r="A55" s="1">
        <v>3</v>
      </c>
      <c r="B55" s="116" t="s">
        <v>80</v>
      </c>
      <c r="C55" s="117">
        <v>12702</v>
      </c>
      <c r="D55" s="118">
        <v>1.3583364277757148</v>
      </c>
      <c r="E55" s="117">
        <v>15155</v>
      </c>
      <c r="F55" s="118">
        <f t="shared" si="13"/>
        <v>0.19311919382774367</v>
      </c>
      <c r="G55" s="117">
        <v>13219</v>
      </c>
      <c r="H55" s="118">
        <f t="shared" si="13"/>
        <v>-0.1277466182777961</v>
      </c>
      <c r="I55" s="117">
        <v>17327</v>
      </c>
      <c r="J55" s="118">
        <f t="shared" si="13"/>
        <v>0.31076480823057717</v>
      </c>
      <c r="K55" s="117">
        <v>15554</v>
      </c>
      <c r="L55" s="118">
        <f t="shared" si="14"/>
        <v>-0.10232584982974546</v>
      </c>
    </row>
    <row r="56" spans="1:13" x14ac:dyDescent="0.25">
      <c r="A56" s="1">
        <v>4</v>
      </c>
      <c r="B56" s="116" t="s">
        <v>82</v>
      </c>
      <c r="C56" s="117">
        <v>11294</v>
      </c>
      <c r="D56" s="118">
        <v>0.79984063745019918</v>
      </c>
      <c r="E56" s="117">
        <v>11713</v>
      </c>
      <c r="F56" s="118">
        <f t="shared" si="13"/>
        <v>3.7099344784841559E-2</v>
      </c>
      <c r="G56" s="117">
        <v>11165</v>
      </c>
      <c r="H56" s="118">
        <f t="shared" si="13"/>
        <v>-4.6785622812259842E-2</v>
      </c>
      <c r="I56" s="117">
        <v>13392</v>
      </c>
      <c r="J56" s="118">
        <f t="shared" si="13"/>
        <v>0.19946260635915802</v>
      </c>
      <c r="K56" s="117">
        <v>14367</v>
      </c>
      <c r="L56" s="118">
        <f t="shared" si="14"/>
        <v>7.2804659498207913E-2</v>
      </c>
    </row>
    <row r="57" spans="1:13" x14ac:dyDescent="0.25">
      <c r="A57" s="1">
        <v>5</v>
      </c>
      <c r="B57" s="116" t="s">
        <v>84</v>
      </c>
      <c r="C57" s="117">
        <v>10870</v>
      </c>
      <c r="D57" s="118">
        <v>0.29005459292665559</v>
      </c>
      <c r="E57" s="117">
        <v>10695</v>
      </c>
      <c r="F57" s="118">
        <f t="shared" si="13"/>
        <v>-1.609935602575896E-2</v>
      </c>
      <c r="G57" s="117">
        <v>10226</v>
      </c>
      <c r="H57" s="118">
        <f t="shared" si="13"/>
        <v>-4.3852267414679735E-2</v>
      </c>
      <c r="I57" s="117">
        <v>15356</v>
      </c>
      <c r="J57" s="118">
        <f t="shared" si="13"/>
        <v>0.5016624291022882</v>
      </c>
      <c r="K57" s="117">
        <v>11665</v>
      </c>
      <c r="L57" s="118">
        <f t="shared" si="14"/>
        <v>-0.2403620734566293</v>
      </c>
    </row>
    <row r="58" spans="1:13" x14ac:dyDescent="0.25">
      <c r="A58" s="1">
        <v>6</v>
      </c>
      <c r="B58" s="116" t="s">
        <v>86</v>
      </c>
      <c r="C58" s="117">
        <v>10141</v>
      </c>
      <c r="D58" s="118">
        <v>0.1077007099945384</v>
      </c>
      <c r="E58" s="117">
        <v>10170</v>
      </c>
      <c r="F58" s="118">
        <f t="shared" si="13"/>
        <v>2.8596785326890917E-3</v>
      </c>
      <c r="G58" s="117">
        <v>11059</v>
      </c>
      <c r="H58" s="118">
        <f t="shared" si="13"/>
        <v>8.7413962635201514E-2</v>
      </c>
      <c r="I58" s="117">
        <v>14375</v>
      </c>
      <c r="J58" s="118">
        <f t="shared" si="13"/>
        <v>0.29984627904873862</v>
      </c>
      <c r="K58" s="117">
        <v>10873</v>
      </c>
      <c r="L58" s="118">
        <f t="shared" si="14"/>
        <v>-0.24361739130434779</v>
      </c>
    </row>
    <row r="59" spans="1:13" x14ac:dyDescent="0.25">
      <c r="A59" s="1">
        <v>7</v>
      </c>
      <c r="B59" s="116" t="s">
        <v>88</v>
      </c>
      <c r="C59" s="117">
        <v>10838</v>
      </c>
      <c r="D59" s="118">
        <v>8.3474957512746251E-2</v>
      </c>
      <c r="E59" s="117">
        <v>10063</v>
      </c>
      <c r="F59" s="118">
        <f t="shared" si="13"/>
        <v>-7.1507658239527538E-2</v>
      </c>
      <c r="G59" s="117">
        <v>12572</v>
      </c>
      <c r="H59" s="118">
        <f t="shared" si="13"/>
        <v>0.24932922587697504</v>
      </c>
      <c r="I59" s="117">
        <v>16611</v>
      </c>
      <c r="J59" s="118">
        <f t="shared" si="13"/>
        <v>0.32126948775055686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8772</v>
      </c>
      <c r="D60" s="118">
        <v>-5.606370386312276E-2</v>
      </c>
      <c r="E60" s="117">
        <v>9451</v>
      </c>
      <c r="F60" s="118">
        <f t="shared" si="13"/>
        <v>7.7405380756953912E-2</v>
      </c>
      <c r="G60" s="117">
        <v>9290</v>
      </c>
      <c r="H60" s="118">
        <f t="shared" si="13"/>
        <v>-1.7035234366733709E-2</v>
      </c>
      <c r="I60" s="117">
        <v>11918</v>
      </c>
      <c r="J60" s="118">
        <f t="shared" si="13"/>
        <v>0.28288482238966628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11314</v>
      </c>
      <c r="D61" s="118">
        <v>7.5066514633219228E-2</v>
      </c>
      <c r="E61" s="117">
        <v>9475</v>
      </c>
      <c r="F61" s="118">
        <f t="shared" si="13"/>
        <v>-0.16254198338341874</v>
      </c>
      <c r="G61" s="117">
        <v>12468</v>
      </c>
      <c r="H61" s="118">
        <f t="shared" si="13"/>
        <v>0.31588390501319252</v>
      </c>
      <c r="I61" s="117">
        <v>15013</v>
      </c>
      <c r="J61" s="118">
        <f t="shared" si="13"/>
        <v>0.20412255373756816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12410</v>
      </c>
      <c r="D62" s="118">
        <v>-1.5626239390814645E-2</v>
      </c>
      <c r="E62" s="117">
        <v>12972</v>
      </c>
      <c r="F62" s="118">
        <f t="shared" si="13"/>
        <v>4.5286059629331188E-2</v>
      </c>
      <c r="G62" s="117">
        <v>12954</v>
      </c>
      <c r="H62" s="118">
        <f t="shared" si="13"/>
        <v>-1.3876040703052483E-3</v>
      </c>
      <c r="I62" s="117">
        <v>16315</v>
      </c>
      <c r="J62" s="118">
        <f t="shared" si="13"/>
        <v>0.25945653852092021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14671</v>
      </c>
      <c r="D63" s="118">
        <v>8.8014852506359542E-3</v>
      </c>
      <c r="E63" s="117">
        <v>15154</v>
      </c>
      <c r="F63" s="118">
        <f t="shared" si="13"/>
        <v>3.2922091200327186E-2</v>
      </c>
      <c r="G63" s="117">
        <v>16047</v>
      </c>
      <c r="H63" s="118">
        <f t="shared" si="13"/>
        <v>5.8928335752936434E-2</v>
      </c>
      <c r="I63" s="117">
        <v>18883</v>
      </c>
      <c r="J63" s="118">
        <f t="shared" si="13"/>
        <v>0.17673085311896308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13567</v>
      </c>
      <c r="D64" s="118">
        <v>0.22148194832087875</v>
      </c>
      <c r="E64" s="117">
        <v>12991</v>
      </c>
      <c r="F64" s="118">
        <f t="shared" si="13"/>
        <v>-4.2455959313039027E-2</v>
      </c>
      <c r="G64" s="117">
        <v>15417</v>
      </c>
      <c r="H64" s="118">
        <f t="shared" si="13"/>
        <v>0.18674466938649825</v>
      </c>
      <c r="I64" s="117">
        <v>16208</v>
      </c>
      <c r="J64" s="118">
        <f t="shared" si="13"/>
        <v>5.1306998767594258E-2</v>
      </c>
      <c r="K64" s="117"/>
      <c r="L64" s="118"/>
    </row>
    <row r="65" spans="1:13" ht="15.75" x14ac:dyDescent="0.25">
      <c r="B65" s="119" t="s">
        <v>32</v>
      </c>
      <c r="C65" s="120">
        <v>135697</v>
      </c>
      <c r="D65" s="121">
        <v>0.31816327323593407</v>
      </c>
      <c r="E65" s="120">
        <v>145679</v>
      </c>
      <c r="F65" s="121">
        <f t="shared" si="13"/>
        <v>7.3560948289203232E-2</v>
      </c>
      <c r="G65" s="120">
        <v>151188</v>
      </c>
      <c r="H65" s="121">
        <f t="shared" si="13"/>
        <v>3.7816020153899954E-2</v>
      </c>
      <c r="I65" s="120">
        <v>186600</v>
      </c>
      <c r="J65" s="121">
        <f t="shared" si="13"/>
        <v>0.23422493848718151</v>
      </c>
      <c r="K65" s="120">
        <v>94991</v>
      </c>
      <c r="L65" s="121">
        <v>3.6431283550822702E-2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265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1" t="s">
        <v>69</v>
      </c>
      <c r="C72" s="299" t="s">
        <v>144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5">
        <f t="shared" ref="C73" si="15">E73-1</f>
        <v>2022</v>
      </c>
      <c r="D73" s="302"/>
      <c r="E73" s="303">
        <f t="shared" ref="E73" si="16">G73-1</f>
        <v>2023</v>
      </c>
      <c r="F73" s="302"/>
      <c r="G73" s="303">
        <f t="shared" ref="G73" si="17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5698</v>
      </c>
      <c r="D75" s="118">
        <v>0.88737992712818814</v>
      </c>
      <c r="E75" s="117">
        <v>9600</v>
      </c>
      <c r="F75" s="118">
        <f t="shared" ref="F75:J87" si="18">IFERROR(E75/C75-1,"-")</f>
        <v>0.68480168480168491</v>
      </c>
      <c r="G75" s="117">
        <v>9729</v>
      </c>
      <c r="H75" s="118">
        <f t="shared" si="18"/>
        <v>1.3437499999999991E-2</v>
      </c>
      <c r="I75" s="117">
        <v>9098</v>
      </c>
      <c r="J75" s="118">
        <f t="shared" si="18"/>
        <v>-6.4857642100935364E-2</v>
      </c>
      <c r="K75" s="117">
        <v>11252</v>
      </c>
      <c r="L75" s="118">
        <f t="shared" ref="L75:L80" si="19">IFERROR(K75/I75-1,"-")</f>
        <v>0.23675533084194322</v>
      </c>
    </row>
    <row r="76" spans="1:13" x14ac:dyDescent="0.25">
      <c r="A76" s="1">
        <v>2</v>
      </c>
      <c r="B76" s="116" t="s">
        <v>78</v>
      </c>
      <c r="C76" s="117">
        <v>6389</v>
      </c>
      <c r="D76" s="118">
        <v>0.5343419788664745</v>
      </c>
      <c r="E76" s="117">
        <v>8944</v>
      </c>
      <c r="F76" s="118">
        <f t="shared" si="18"/>
        <v>0.39990608858976362</v>
      </c>
      <c r="G76" s="117">
        <v>9528</v>
      </c>
      <c r="H76" s="118">
        <f t="shared" si="18"/>
        <v>6.5295169946332665E-2</v>
      </c>
      <c r="I76" s="117">
        <v>9228</v>
      </c>
      <c r="J76" s="118">
        <f t="shared" si="18"/>
        <v>-3.1486146095717871E-2</v>
      </c>
      <c r="K76" s="117">
        <v>10063</v>
      </c>
      <c r="L76" s="118">
        <f t="shared" si="19"/>
        <v>9.0485478977026412E-2</v>
      </c>
    </row>
    <row r="77" spans="1:13" x14ac:dyDescent="0.25">
      <c r="A77" s="1">
        <v>3</v>
      </c>
      <c r="B77" s="116" t="s">
        <v>80</v>
      </c>
      <c r="C77" s="117">
        <v>7352</v>
      </c>
      <c r="D77" s="118">
        <v>0.49248883475436456</v>
      </c>
      <c r="E77" s="117">
        <v>10019</v>
      </c>
      <c r="F77" s="118">
        <f t="shared" si="18"/>
        <v>0.36275843307943423</v>
      </c>
      <c r="G77" s="117">
        <v>9752</v>
      </c>
      <c r="H77" s="118">
        <f t="shared" si="18"/>
        <v>-2.6649366204211988E-2</v>
      </c>
      <c r="I77" s="117">
        <v>9556</v>
      </c>
      <c r="J77" s="118">
        <f t="shared" si="18"/>
        <v>-2.0098441345365092E-2</v>
      </c>
      <c r="K77" s="117">
        <v>10258</v>
      </c>
      <c r="L77" s="118">
        <f t="shared" si="19"/>
        <v>7.3461699455839247E-2</v>
      </c>
    </row>
    <row r="78" spans="1:13" x14ac:dyDescent="0.25">
      <c r="A78" s="1">
        <v>4</v>
      </c>
      <c r="B78" s="116" t="s">
        <v>82</v>
      </c>
      <c r="C78" s="117">
        <v>6046</v>
      </c>
      <c r="D78" s="118">
        <v>0.81998795906080679</v>
      </c>
      <c r="E78" s="117">
        <v>7441</v>
      </c>
      <c r="F78" s="118">
        <f t="shared" si="18"/>
        <v>0.23073106185908032</v>
      </c>
      <c r="G78" s="117">
        <v>7864</v>
      </c>
      <c r="H78" s="118">
        <f t="shared" si="18"/>
        <v>5.6847197957263784E-2</v>
      </c>
      <c r="I78" s="117">
        <v>7465</v>
      </c>
      <c r="J78" s="118">
        <f t="shared" si="18"/>
        <v>-5.0737538148524886E-2</v>
      </c>
      <c r="K78" s="117">
        <v>8489</v>
      </c>
      <c r="L78" s="118">
        <f t="shared" si="19"/>
        <v>0.13717347622237108</v>
      </c>
    </row>
    <row r="79" spans="1:13" x14ac:dyDescent="0.25">
      <c r="A79" s="1">
        <v>5</v>
      </c>
      <c r="B79" s="116" t="s">
        <v>84</v>
      </c>
      <c r="C79" s="117">
        <v>7344</v>
      </c>
      <c r="D79" s="118">
        <v>0.78295702840495274</v>
      </c>
      <c r="E79" s="117">
        <v>7186</v>
      </c>
      <c r="F79" s="118">
        <f t="shared" si="18"/>
        <v>-2.1514161220043571E-2</v>
      </c>
      <c r="G79" s="117">
        <v>7213</v>
      </c>
      <c r="H79" s="118">
        <f t="shared" si="18"/>
        <v>3.7573058725299813E-3</v>
      </c>
      <c r="I79" s="117">
        <v>7264</v>
      </c>
      <c r="J79" s="118">
        <f t="shared" si="18"/>
        <v>7.0705670317481317E-3</v>
      </c>
      <c r="K79" s="117">
        <v>7229</v>
      </c>
      <c r="L79" s="118">
        <f t="shared" si="19"/>
        <v>-4.8182819383260078E-3</v>
      </c>
    </row>
    <row r="80" spans="1:13" x14ac:dyDescent="0.25">
      <c r="A80" s="1">
        <v>6</v>
      </c>
      <c r="B80" s="116" t="s">
        <v>86</v>
      </c>
      <c r="C80" s="117">
        <v>7467</v>
      </c>
      <c r="D80" s="118">
        <v>0.70246238030095753</v>
      </c>
      <c r="E80" s="117">
        <v>7813</v>
      </c>
      <c r="F80" s="118">
        <f t="shared" si="18"/>
        <v>4.6337217088522786E-2</v>
      </c>
      <c r="G80" s="117">
        <v>8420</v>
      </c>
      <c r="H80" s="118">
        <f t="shared" si="18"/>
        <v>7.7691027774222432E-2</v>
      </c>
      <c r="I80" s="117">
        <v>6498</v>
      </c>
      <c r="J80" s="118">
        <f t="shared" si="18"/>
        <v>-0.22826603325415673</v>
      </c>
      <c r="K80" s="117">
        <v>6812</v>
      </c>
      <c r="L80" s="118">
        <f t="shared" si="19"/>
        <v>4.8322560787934732E-2</v>
      </c>
    </row>
    <row r="81" spans="1:12" x14ac:dyDescent="0.25">
      <c r="A81" s="1">
        <v>7</v>
      </c>
      <c r="B81" s="116" t="s">
        <v>88</v>
      </c>
      <c r="C81" s="117">
        <v>7245</v>
      </c>
      <c r="D81" s="118">
        <v>0.6484641638225257</v>
      </c>
      <c r="E81" s="117">
        <v>7682</v>
      </c>
      <c r="F81" s="118">
        <f t="shared" si="18"/>
        <v>6.0317460317460325E-2</v>
      </c>
      <c r="G81" s="117">
        <v>9060</v>
      </c>
      <c r="H81" s="118">
        <f t="shared" si="18"/>
        <v>0.17938036969539173</v>
      </c>
      <c r="I81" s="117">
        <v>7262</v>
      </c>
      <c r="J81" s="118">
        <f t="shared" si="18"/>
        <v>-0.19845474613686531</v>
      </c>
      <c r="K81" s="117"/>
      <c r="L81" s="118"/>
    </row>
    <row r="82" spans="1:12" x14ac:dyDescent="0.25">
      <c r="A82" s="1">
        <v>8</v>
      </c>
      <c r="B82" s="116" t="s">
        <v>90</v>
      </c>
      <c r="C82" s="117">
        <v>6748</v>
      </c>
      <c r="D82" s="118">
        <v>0.45682210708117443</v>
      </c>
      <c r="E82" s="117">
        <v>5542</v>
      </c>
      <c r="F82" s="118">
        <f t="shared" si="18"/>
        <v>-0.17871962062833435</v>
      </c>
      <c r="G82" s="117">
        <v>5911</v>
      </c>
      <c r="H82" s="118">
        <f t="shared" si="18"/>
        <v>6.6582461205340948E-2</v>
      </c>
      <c r="I82" s="117">
        <v>5051</v>
      </c>
      <c r="J82" s="118">
        <f t="shared" si="18"/>
        <v>-0.14549145660632723</v>
      </c>
      <c r="K82" s="117"/>
      <c r="L82" s="118"/>
    </row>
    <row r="83" spans="1:12" x14ac:dyDescent="0.25">
      <c r="A83" s="1">
        <v>9</v>
      </c>
      <c r="B83" s="116" t="s">
        <v>92</v>
      </c>
      <c r="C83" s="117">
        <v>8645</v>
      </c>
      <c r="D83" s="118">
        <v>0.45318540931248941</v>
      </c>
      <c r="E83" s="117">
        <v>6458</v>
      </c>
      <c r="F83" s="118">
        <f t="shared" si="18"/>
        <v>-0.25297860034702135</v>
      </c>
      <c r="G83" s="117">
        <v>7109</v>
      </c>
      <c r="H83" s="118">
        <f t="shared" si="18"/>
        <v>0.10080520284917927</v>
      </c>
      <c r="I83" s="117">
        <v>6797</v>
      </c>
      <c r="J83" s="118">
        <f t="shared" si="18"/>
        <v>-4.3888029258686179E-2</v>
      </c>
      <c r="K83" s="117"/>
      <c r="L83" s="118"/>
    </row>
    <row r="84" spans="1:12" x14ac:dyDescent="0.25">
      <c r="A84" s="1">
        <v>10</v>
      </c>
      <c r="B84" s="116" t="s">
        <v>94</v>
      </c>
      <c r="C84" s="117">
        <v>9522</v>
      </c>
      <c r="D84" s="118">
        <v>0.33848748945740792</v>
      </c>
      <c r="E84" s="117">
        <v>7581</v>
      </c>
      <c r="F84" s="118">
        <f t="shared" si="18"/>
        <v>-0.20384373030875869</v>
      </c>
      <c r="G84" s="117">
        <v>6383</v>
      </c>
      <c r="H84" s="118">
        <f t="shared" si="18"/>
        <v>-0.15802664556127155</v>
      </c>
      <c r="I84" s="117">
        <v>8154</v>
      </c>
      <c r="J84" s="118">
        <f t="shared" si="18"/>
        <v>0.27745574181419386</v>
      </c>
      <c r="K84" s="117"/>
      <c r="L84" s="118"/>
    </row>
    <row r="85" spans="1:12" x14ac:dyDescent="0.25">
      <c r="A85" s="1">
        <v>11</v>
      </c>
      <c r="B85" s="116" t="s">
        <v>96</v>
      </c>
      <c r="C85" s="117">
        <v>10580</v>
      </c>
      <c r="D85" s="118">
        <v>0.2907161156520679</v>
      </c>
      <c r="E85" s="117">
        <v>8513</v>
      </c>
      <c r="F85" s="118">
        <f t="shared" si="18"/>
        <v>-0.19536862003780719</v>
      </c>
      <c r="G85" s="117">
        <v>9038</v>
      </c>
      <c r="H85" s="118">
        <f t="shared" si="18"/>
        <v>6.1670386467755245E-2</v>
      </c>
      <c r="I85" s="117">
        <v>9603</v>
      </c>
      <c r="J85" s="118">
        <f t="shared" si="18"/>
        <v>6.2513830493472033E-2</v>
      </c>
      <c r="K85" s="117"/>
      <c r="L85" s="118"/>
    </row>
    <row r="86" spans="1:12" x14ac:dyDescent="0.25">
      <c r="A86" s="1">
        <v>12</v>
      </c>
      <c r="B86" s="116" t="s">
        <v>98</v>
      </c>
      <c r="C86" s="117">
        <v>10398</v>
      </c>
      <c r="D86" s="118">
        <v>0.46636581582287406</v>
      </c>
      <c r="E86" s="117">
        <v>7586</v>
      </c>
      <c r="F86" s="118">
        <f t="shared" si="18"/>
        <v>-0.27043662242738986</v>
      </c>
      <c r="G86" s="117">
        <v>9212</v>
      </c>
      <c r="H86" s="118">
        <f t="shared" si="18"/>
        <v>0.21434220933298187</v>
      </c>
      <c r="I86" s="117">
        <v>10025</v>
      </c>
      <c r="J86" s="118">
        <f t="shared" si="18"/>
        <v>8.8254450716456878E-2</v>
      </c>
      <c r="K86" s="117"/>
      <c r="L86" s="118"/>
    </row>
    <row r="87" spans="1:12" ht="15.75" x14ac:dyDescent="0.25">
      <c r="B87" s="119" t="s">
        <v>32</v>
      </c>
      <c r="C87" s="120">
        <v>93434</v>
      </c>
      <c r="D87" s="121">
        <v>0.52386078220308585</v>
      </c>
      <c r="E87" s="120">
        <v>94365</v>
      </c>
      <c r="F87" s="121">
        <f t="shared" si="18"/>
        <v>9.9642528415779807E-3</v>
      </c>
      <c r="G87" s="120">
        <v>99219</v>
      </c>
      <c r="H87" s="121">
        <f t="shared" si="18"/>
        <v>5.1438563026545925E-2</v>
      </c>
      <c r="I87" s="120">
        <v>96001</v>
      </c>
      <c r="J87" s="121">
        <f t="shared" si="18"/>
        <v>-3.2433304105060512E-2</v>
      </c>
      <c r="K87" s="120">
        <v>51719</v>
      </c>
      <c r="L87" s="121">
        <v>5.3147080983119155E-2</v>
      </c>
    </row>
    <row r="88" spans="1:12" ht="6" customHeight="1" x14ac:dyDescent="0.25"/>
    <row r="89" spans="1:12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4" spans="1:12" x14ac:dyDescent="0.25">
      <c r="I94" s="122"/>
    </row>
  </sheetData>
  <mergeCells count="28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EA65-43A8-4F00-ADA1-D448B88C357E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266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137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282601</v>
      </c>
      <c r="D8" s="118">
        <f t="shared" ref="D8:D10" si="0">C8/C9-1</f>
        <v>0.12856669342310711</v>
      </c>
    </row>
    <row r="9" spans="1:5" x14ac:dyDescent="0.25">
      <c r="A9" s="1"/>
      <c r="B9" s="116">
        <f>B8-1</f>
        <v>2024</v>
      </c>
      <c r="C9" s="117">
        <v>250407</v>
      </c>
      <c r="D9" s="118">
        <f t="shared" si="0"/>
        <v>4.3171251937144772E-2</v>
      </c>
    </row>
    <row r="10" spans="1:5" x14ac:dyDescent="0.25">
      <c r="A10" s="1"/>
      <c r="B10" s="116">
        <f t="shared" ref="B10:B22" si="1">B9-1</f>
        <v>2023</v>
      </c>
      <c r="C10" s="117">
        <v>240044</v>
      </c>
      <c r="D10" s="118">
        <f t="shared" si="0"/>
        <v>4.7627776250267262E-2</v>
      </c>
    </row>
    <row r="11" spans="1:5" x14ac:dyDescent="0.25">
      <c r="A11" s="1"/>
      <c r="B11" s="116">
        <f t="shared" si="1"/>
        <v>2022</v>
      </c>
      <c r="C11" s="117">
        <v>229131</v>
      </c>
      <c r="D11" s="118">
        <f>C11/C12-1</f>
        <v>0.39494575606667559</v>
      </c>
    </row>
    <row r="12" spans="1:5" x14ac:dyDescent="0.25">
      <c r="A12" s="1" t="s">
        <v>77</v>
      </c>
      <c r="B12" s="116">
        <f t="shared" si="1"/>
        <v>2021</v>
      </c>
      <c r="C12" s="117">
        <v>164258</v>
      </c>
      <c r="D12" s="118">
        <f t="shared" ref="D12:D21" si="2">C12/C13-1</f>
        <v>0.58678851578499946</v>
      </c>
    </row>
    <row r="13" spans="1:5" x14ac:dyDescent="0.25">
      <c r="A13" s="1" t="s">
        <v>79</v>
      </c>
      <c r="B13" s="116">
        <f t="shared" si="1"/>
        <v>2020</v>
      </c>
      <c r="C13" s="117">
        <v>103516</v>
      </c>
      <c r="D13" s="118">
        <f t="shared" si="2"/>
        <v>-0.53035864165324509</v>
      </c>
    </row>
    <row r="14" spans="1:5" x14ac:dyDescent="0.25">
      <c r="A14" s="1" t="s">
        <v>81</v>
      </c>
      <c r="B14" s="116">
        <f t="shared" si="1"/>
        <v>2019</v>
      </c>
      <c r="C14" s="117">
        <v>220415</v>
      </c>
      <c r="D14" s="118">
        <f t="shared" si="2"/>
        <v>-5.1199049541774122E-2</v>
      </c>
    </row>
    <row r="15" spans="1:5" x14ac:dyDescent="0.25">
      <c r="A15" s="1" t="s">
        <v>83</v>
      </c>
      <c r="B15" s="116">
        <f t="shared" si="1"/>
        <v>2018</v>
      </c>
      <c r="C15" s="117">
        <v>232309</v>
      </c>
      <c r="D15" s="118">
        <f>C15/C16-1</f>
        <v>-0.10533734369042713</v>
      </c>
    </row>
    <row r="16" spans="1:5" x14ac:dyDescent="0.25">
      <c r="A16" s="1" t="s">
        <v>85</v>
      </c>
      <c r="B16" s="116">
        <f t="shared" si="1"/>
        <v>2017</v>
      </c>
      <c r="C16" s="117">
        <v>259661</v>
      </c>
      <c r="D16" s="118">
        <f>C16/C17-1</f>
        <v>2.72375541981833E-2</v>
      </c>
    </row>
    <row r="17" spans="1:5" x14ac:dyDescent="0.25">
      <c r="A17" s="1" t="s">
        <v>87</v>
      </c>
      <c r="B17" s="116">
        <f t="shared" si="1"/>
        <v>2016</v>
      </c>
      <c r="C17" s="117">
        <v>252776</v>
      </c>
      <c r="D17" s="118">
        <f t="shared" si="2"/>
        <v>9.7770809899983879E-2</v>
      </c>
    </row>
    <row r="18" spans="1:5" x14ac:dyDescent="0.25">
      <c r="A18" s="1" t="s">
        <v>89</v>
      </c>
      <c r="B18" s="116">
        <f t="shared" si="1"/>
        <v>2015</v>
      </c>
      <c r="C18" s="117">
        <v>230263</v>
      </c>
      <c r="D18" s="118">
        <f t="shared" si="2"/>
        <v>0.1334127456819536</v>
      </c>
    </row>
    <row r="19" spans="1:5" x14ac:dyDescent="0.25">
      <c r="A19" s="1" t="s">
        <v>91</v>
      </c>
      <c r="B19" s="116">
        <f t="shared" si="1"/>
        <v>2014</v>
      </c>
      <c r="C19" s="117">
        <v>203159</v>
      </c>
      <c r="D19" s="118">
        <f t="shared" si="2"/>
        <v>0.13291583948606989</v>
      </c>
    </row>
    <row r="20" spans="1:5" x14ac:dyDescent="0.25">
      <c r="A20" s="1" t="s">
        <v>93</v>
      </c>
      <c r="B20" s="116">
        <f t="shared" si="1"/>
        <v>2013</v>
      </c>
      <c r="C20" s="117">
        <v>179324</v>
      </c>
      <c r="D20" s="118">
        <f>C20/C21-1</f>
        <v>9.5175277879565146E-2</v>
      </c>
    </row>
    <row r="21" spans="1:5" x14ac:dyDescent="0.25">
      <c r="A21" s="1" t="s">
        <v>95</v>
      </c>
      <c r="B21" s="116">
        <f t="shared" si="1"/>
        <v>2012</v>
      </c>
      <c r="C21" s="117">
        <v>163740</v>
      </c>
      <c r="D21" s="118">
        <f t="shared" si="2"/>
        <v>-1.9679453022565241E-2</v>
      </c>
    </row>
    <row r="22" spans="1:5" x14ac:dyDescent="0.25">
      <c r="A22" s="1" t="s">
        <v>97</v>
      </c>
      <c r="B22" s="116">
        <f t="shared" si="1"/>
        <v>2011</v>
      </c>
      <c r="C22" s="117">
        <v>167027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7" t="s">
        <v>267</v>
      </c>
      <c r="C27" s="277"/>
      <c r="D27" s="277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9" t="s">
        <v>142</v>
      </c>
      <c r="D29" s="300"/>
    </row>
    <row r="30" spans="1:5" ht="16.5" thickTop="1" thickBot="1" x14ac:dyDescent="0.3">
      <c r="B30" s="87"/>
      <c r="C30" s="113" t="s">
        <v>145</v>
      </c>
      <c r="D30" s="114" t="s">
        <v>146</v>
      </c>
    </row>
    <row r="31" spans="1:5" x14ac:dyDescent="0.25">
      <c r="B31" s="116">
        <v>2025</v>
      </c>
      <c r="C31" s="117">
        <v>282601</v>
      </c>
      <c r="D31" s="118">
        <f t="shared" ref="D31:D44" si="3">C31/C32-1</f>
        <v>0.12856669342310711</v>
      </c>
    </row>
    <row r="32" spans="1:5" x14ac:dyDescent="0.25">
      <c r="B32" s="116">
        <f>B31-1</f>
        <v>2024</v>
      </c>
      <c r="C32" s="117">
        <v>250407</v>
      </c>
      <c r="D32" s="118">
        <f t="shared" si="3"/>
        <v>4.3171251937144772E-2</v>
      </c>
    </row>
    <row r="33" spans="2:4" x14ac:dyDescent="0.25">
      <c r="B33" s="116">
        <f t="shared" ref="B33:B45" si="4">B32-1</f>
        <v>2023</v>
      </c>
      <c r="C33" s="117">
        <v>240044</v>
      </c>
      <c r="D33" s="118">
        <f t="shared" si="3"/>
        <v>4.7627776250267262E-2</v>
      </c>
    </row>
    <row r="34" spans="2:4" x14ac:dyDescent="0.25">
      <c r="B34" s="116">
        <f t="shared" si="4"/>
        <v>2022</v>
      </c>
      <c r="C34" s="117">
        <v>229131</v>
      </c>
      <c r="D34" s="118">
        <f t="shared" si="3"/>
        <v>0.39494575606667559</v>
      </c>
    </row>
    <row r="35" spans="2:4" x14ac:dyDescent="0.25">
      <c r="B35" s="116">
        <f t="shared" si="4"/>
        <v>2021</v>
      </c>
      <c r="C35" s="117">
        <v>164258</v>
      </c>
      <c r="D35" s="118">
        <f t="shared" si="3"/>
        <v>0.58678851578499946</v>
      </c>
    </row>
    <row r="36" spans="2:4" x14ac:dyDescent="0.25">
      <c r="B36" s="116">
        <f t="shared" si="4"/>
        <v>2020</v>
      </c>
      <c r="C36" s="117">
        <v>103516</v>
      </c>
      <c r="D36" s="118">
        <f t="shared" si="3"/>
        <v>-0.53035864165324509</v>
      </c>
    </row>
    <row r="37" spans="2:4" x14ac:dyDescent="0.25">
      <c r="B37" s="116">
        <f t="shared" si="4"/>
        <v>2019</v>
      </c>
      <c r="C37" s="117">
        <v>220415</v>
      </c>
      <c r="D37" s="118">
        <f t="shared" si="3"/>
        <v>-5.1199049541774122E-2</v>
      </c>
    </row>
    <row r="38" spans="2:4" x14ac:dyDescent="0.25">
      <c r="B38" s="116">
        <f t="shared" si="4"/>
        <v>2018</v>
      </c>
      <c r="C38" s="117">
        <v>232309</v>
      </c>
      <c r="D38" s="118">
        <f>C38/C39-1</f>
        <v>-0.10533734369042713</v>
      </c>
    </row>
    <row r="39" spans="2:4" x14ac:dyDescent="0.25">
      <c r="B39" s="116">
        <f t="shared" si="4"/>
        <v>2017</v>
      </c>
      <c r="C39" s="117">
        <v>259661</v>
      </c>
      <c r="D39" s="118">
        <f>C39/C40-1</f>
        <v>2.72375541981833E-2</v>
      </c>
    </row>
    <row r="40" spans="2:4" x14ac:dyDescent="0.25">
      <c r="B40" s="116">
        <f t="shared" si="4"/>
        <v>2016</v>
      </c>
      <c r="C40" s="117">
        <v>252776</v>
      </c>
      <c r="D40" s="118">
        <f t="shared" si="3"/>
        <v>9.7770809899983879E-2</v>
      </c>
    </row>
    <row r="41" spans="2:4" x14ac:dyDescent="0.25">
      <c r="B41" s="116">
        <f t="shared" si="4"/>
        <v>2015</v>
      </c>
      <c r="C41" s="117">
        <v>230263</v>
      </c>
      <c r="D41" s="118">
        <f t="shared" si="3"/>
        <v>0.1334127456819536</v>
      </c>
    </row>
    <row r="42" spans="2:4" x14ac:dyDescent="0.25">
      <c r="B42" s="116">
        <f t="shared" si="4"/>
        <v>2014</v>
      </c>
      <c r="C42" s="117">
        <v>203159</v>
      </c>
      <c r="D42" s="118">
        <f t="shared" si="3"/>
        <v>0.13291583948606989</v>
      </c>
    </row>
    <row r="43" spans="2:4" x14ac:dyDescent="0.25">
      <c r="B43" s="116">
        <f t="shared" si="4"/>
        <v>2013</v>
      </c>
      <c r="C43" s="117">
        <v>179324</v>
      </c>
      <c r="D43" s="118">
        <f>C43/C44-1</f>
        <v>9.5175277879565146E-2</v>
      </c>
    </row>
    <row r="44" spans="2:4" x14ac:dyDescent="0.25">
      <c r="B44" s="116">
        <f t="shared" si="4"/>
        <v>2012</v>
      </c>
      <c r="C44" s="117">
        <v>163740</v>
      </c>
      <c r="D44" s="118">
        <f t="shared" si="3"/>
        <v>-1.9679453022565241E-2</v>
      </c>
    </row>
    <row r="45" spans="2:4" x14ac:dyDescent="0.25">
      <c r="B45" s="116">
        <f t="shared" si="4"/>
        <v>2011</v>
      </c>
      <c r="C45" s="117">
        <v>167027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7" t="s">
        <v>268</v>
      </c>
      <c r="C50" s="277"/>
      <c r="D50" s="277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9" t="s">
        <v>63</v>
      </c>
      <c r="D52" s="300"/>
    </row>
    <row r="53" spans="1:5" ht="16.5" thickTop="1" thickBot="1" x14ac:dyDescent="0.3">
      <c r="B53" s="87"/>
      <c r="C53" s="113" t="s">
        <v>145</v>
      </c>
      <c r="D53" s="114" t="s">
        <v>146</v>
      </c>
    </row>
    <row r="54" spans="1:5" x14ac:dyDescent="0.25">
      <c r="A54" s="1">
        <v>1</v>
      </c>
      <c r="B54" s="116">
        <v>2025</v>
      </c>
      <c r="C54" s="117">
        <v>186600</v>
      </c>
      <c r="D54" s="118">
        <f t="shared" ref="D54:D56" si="5">C54/C55-1</f>
        <v>0.23422493848718151</v>
      </c>
    </row>
    <row r="55" spans="1:5" x14ac:dyDescent="0.25">
      <c r="A55" s="1"/>
      <c r="B55" s="116">
        <f>B54-1</f>
        <v>2024</v>
      </c>
      <c r="C55" s="117">
        <v>151188</v>
      </c>
      <c r="D55" s="118">
        <f t="shared" si="5"/>
        <v>3.7816020153899954E-2</v>
      </c>
    </row>
    <row r="56" spans="1:5" x14ac:dyDescent="0.25">
      <c r="A56" s="1"/>
      <c r="B56" s="116">
        <f t="shared" ref="B56:B68" si="6">B55-1</f>
        <v>2023</v>
      </c>
      <c r="C56" s="117">
        <v>145679</v>
      </c>
      <c r="D56" s="118">
        <f t="shared" si="5"/>
        <v>7.3560948289203232E-2</v>
      </c>
    </row>
    <row r="57" spans="1:5" x14ac:dyDescent="0.25">
      <c r="A57" s="1"/>
      <c r="B57" s="116">
        <f t="shared" si="6"/>
        <v>2022</v>
      </c>
      <c r="C57" s="117">
        <v>135697</v>
      </c>
      <c r="D57" s="118">
        <f>C57/C58-1</f>
        <v>0.31816327323593407</v>
      </c>
    </row>
    <row r="58" spans="1:5" x14ac:dyDescent="0.25">
      <c r="A58" s="1">
        <v>2</v>
      </c>
      <c r="B58" s="116">
        <f t="shared" si="6"/>
        <v>2021</v>
      </c>
      <c r="C58" s="117">
        <v>102944</v>
      </c>
      <c r="D58" s="118">
        <f t="shared" ref="D58:D67" si="7">C58/C59-1</f>
        <v>0.87895159523983346</v>
      </c>
    </row>
    <row r="59" spans="1:5" x14ac:dyDescent="0.25">
      <c r="A59" s="1">
        <v>3</v>
      </c>
      <c r="B59" s="116">
        <f t="shared" si="6"/>
        <v>2020</v>
      </c>
      <c r="C59" s="117">
        <v>54788</v>
      </c>
      <c r="D59" s="118">
        <f t="shared" si="7"/>
        <v>-0.50564839210307866</v>
      </c>
    </row>
    <row r="60" spans="1:5" x14ac:dyDescent="0.25">
      <c r="A60" s="1">
        <v>4</v>
      </c>
      <c r="B60" s="116">
        <f t="shared" si="6"/>
        <v>2019</v>
      </c>
      <c r="C60" s="117">
        <v>110828</v>
      </c>
      <c r="D60" s="118">
        <f t="shared" si="7"/>
        <v>-3.9610395237393736E-2</v>
      </c>
    </row>
    <row r="61" spans="1:5" x14ac:dyDescent="0.25">
      <c r="A61" s="1">
        <v>5</v>
      </c>
      <c r="B61" s="116">
        <f t="shared" si="6"/>
        <v>2018</v>
      </c>
      <c r="C61" s="117">
        <v>115399</v>
      </c>
      <c r="D61" s="118">
        <f>C61/C62-1</f>
        <v>0.13766451422092962</v>
      </c>
    </row>
    <row r="62" spans="1:5" x14ac:dyDescent="0.25">
      <c r="A62" s="1">
        <v>6</v>
      </c>
      <c r="B62" s="116">
        <f t="shared" si="6"/>
        <v>2017</v>
      </c>
      <c r="C62" s="117">
        <v>101435</v>
      </c>
      <c r="D62" s="118">
        <f>C62/C63-1</f>
        <v>0.35757113413099928</v>
      </c>
    </row>
    <row r="63" spans="1:5" x14ac:dyDescent="0.25">
      <c r="A63" s="1">
        <v>7</v>
      </c>
      <c r="B63" s="116">
        <f t="shared" si="6"/>
        <v>2016</v>
      </c>
      <c r="C63" s="117">
        <v>74718</v>
      </c>
      <c r="D63" s="118">
        <f t="shared" si="7"/>
        <v>8.7693248318630346E-2</v>
      </c>
    </row>
    <row r="64" spans="1:5" x14ac:dyDescent="0.25">
      <c r="A64" s="1">
        <v>8</v>
      </c>
      <c r="B64" s="116">
        <f t="shared" si="6"/>
        <v>2015</v>
      </c>
      <c r="C64" s="117">
        <v>68694</v>
      </c>
      <c r="D64" s="118">
        <f t="shared" si="7"/>
        <v>0.16598489349062207</v>
      </c>
    </row>
    <row r="65" spans="1:5" x14ac:dyDescent="0.25">
      <c r="A65" s="1">
        <v>9</v>
      </c>
      <c r="B65" s="116">
        <f t="shared" si="6"/>
        <v>2014</v>
      </c>
      <c r="C65" s="117">
        <v>58915</v>
      </c>
      <c r="D65" s="118">
        <f t="shared" si="7"/>
        <v>0.24582364136181001</v>
      </c>
    </row>
    <row r="66" spans="1:5" x14ac:dyDescent="0.25">
      <c r="A66" s="1">
        <v>10</v>
      </c>
      <c r="B66" s="116">
        <f t="shared" si="6"/>
        <v>2013</v>
      </c>
      <c r="C66" s="117">
        <v>47290</v>
      </c>
      <c r="D66" s="118">
        <f>C66/C67-1</f>
        <v>6.2935491121600462E-2</v>
      </c>
    </row>
    <row r="67" spans="1:5" x14ac:dyDescent="0.25">
      <c r="A67" s="1">
        <v>11</v>
      </c>
      <c r="B67" s="116">
        <f t="shared" si="6"/>
        <v>2012</v>
      </c>
      <c r="C67" s="117">
        <v>44490</v>
      </c>
      <c r="D67" s="118">
        <f t="shared" si="7"/>
        <v>0.23893065998329166</v>
      </c>
    </row>
    <row r="68" spans="1:5" x14ac:dyDescent="0.25">
      <c r="A68" s="1">
        <v>12</v>
      </c>
      <c r="B68" s="116">
        <f t="shared" si="6"/>
        <v>2011</v>
      </c>
      <c r="C68" s="117">
        <v>35910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7" t="s">
        <v>147</v>
      </c>
      <c r="C73" s="277"/>
      <c r="D73" s="277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9" t="s">
        <v>64</v>
      </c>
      <c r="D75" s="300"/>
    </row>
    <row r="76" spans="1:5" ht="16.5" thickTop="1" thickBot="1" x14ac:dyDescent="0.3">
      <c r="B76" s="87"/>
      <c r="C76" s="113" t="s">
        <v>145</v>
      </c>
      <c r="D76" s="114" t="s">
        <v>146</v>
      </c>
    </row>
    <row r="77" spans="1:5" x14ac:dyDescent="0.25">
      <c r="A77" s="1">
        <v>1</v>
      </c>
      <c r="B77" s="116">
        <v>2025</v>
      </c>
      <c r="C77" s="117">
        <v>96001</v>
      </c>
      <c r="D77" s="118">
        <f t="shared" ref="D77:D83" si="8">C77/C78-1</f>
        <v>-3.2433304105060512E-2</v>
      </c>
    </row>
    <row r="78" spans="1:5" x14ac:dyDescent="0.25">
      <c r="A78" s="1"/>
      <c r="B78" s="116">
        <f>B77-1</f>
        <v>2024</v>
      </c>
      <c r="C78" s="117">
        <v>99219</v>
      </c>
      <c r="D78" s="118">
        <f t="shared" si="8"/>
        <v>5.1438563026545925E-2</v>
      </c>
    </row>
    <row r="79" spans="1:5" x14ac:dyDescent="0.25">
      <c r="A79" s="1"/>
      <c r="B79" s="116">
        <f t="shared" ref="B79:B91" si="9">B78-1</f>
        <v>2023</v>
      </c>
      <c r="C79" s="117">
        <v>94365</v>
      </c>
      <c r="D79" s="118">
        <f t="shared" si="8"/>
        <v>9.9642528415779807E-3</v>
      </c>
    </row>
    <row r="80" spans="1:5" x14ac:dyDescent="0.25">
      <c r="A80" s="1"/>
      <c r="B80" s="116">
        <f t="shared" si="9"/>
        <v>2022</v>
      </c>
      <c r="C80" s="117">
        <v>93434</v>
      </c>
      <c r="D80" s="118">
        <f t="shared" si="8"/>
        <v>0.52386078220308585</v>
      </c>
    </row>
    <row r="81" spans="1:5" x14ac:dyDescent="0.25">
      <c r="A81" s="1">
        <v>2</v>
      </c>
      <c r="B81" s="116">
        <f t="shared" si="9"/>
        <v>2021</v>
      </c>
      <c r="C81" s="117">
        <v>61314</v>
      </c>
      <c r="D81" s="118">
        <f t="shared" si="8"/>
        <v>0.25829092103102935</v>
      </c>
    </row>
    <row r="82" spans="1:5" x14ac:dyDescent="0.25">
      <c r="A82" s="1">
        <v>3</v>
      </c>
      <c r="B82" s="116">
        <f t="shared" si="9"/>
        <v>2020</v>
      </c>
      <c r="C82" s="117">
        <v>48728</v>
      </c>
      <c r="D82" s="118">
        <f t="shared" si="8"/>
        <v>-0.55534871836987965</v>
      </c>
    </row>
    <row r="83" spans="1:5" x14ac:dyDescent="0.25">
      <c r="A83" s="1">
        <v>4</v>
      </c>
      <c r="B83" s="116">
        <f t="shared" si="9"/>
        <v>2019</v>
      </c>
      <c r="C83" s="117">
        <v>109587</v>
      </c>
      <c r="D83" s="118">
        <f t="shared" si="8"/>
        <v>-6.2637926610212946E-2</v>
      </c>
    </row>
    <row r="84" spans="1:5" x14ac:dyDescent="0.25">
      <c r="A84" s="1">
        <v>5</v>
      </c>
      <c r="B84" s="116">
        <f t="shared" si="9"/>
        <v>2018</v>
      </c>
      <c r="C84" s="117">
        <v>116910</v>
      </c>
      <c r="D84" s="118">
        <f>C84/C85-1</f>
        <v>-0.26112016988358422</v>
      </c>
    </row>
    <row r="85" spans="1:5" x14ac:dyDescent="0.25">
      <c r="A85" s="1">
        <v>6</v>
      </c>
      <c r="B85" s="116">
        <f t="shared" si="9"/>
        <v>2017</v>
      </c>
      <c r="C85" s="117">
        <v>158226</v>
      </c>
      <c r="D85" s="118">
        <f>C85/C86-1</f>
        <v>-0.11137943816059936</v>
      </c>
    </row>
    <row r="86" spans="1:5" x14ac:dyDescent="0.25">
      <c r="A86" s="1">
        <v>7</v>
      </c>
      <c r="B86" s="116">
        <f t="shared" si="9"/>
        <v>2016</v>
      </c>
      <c r="C86" s="117">
        <v>178058</v>
      </c>
      <c r="D86" s="118">
        <f t="shared" ref="D86:D88" si="10">C86/C87-1</f>
        <v>0.10205546856141967</v>
      </c>
    </row>
    <row r="87" spans="1:5" x14ac:dyDescent="0.25">
      <c r="A87" s="1">
        <v>8</v>
      </c>
      <c r="B87" s="116">
        <f t="shared" si="9"/>
        <v>2015</v>
      </c>
      <c r="C87" s="117">
        <v>161569</v>
      </c>
      <c r="D87" s="118">
        <f t="shared" si="10"/>
        <v>0.12010898200271769</v>
      </c>
    </row>
    <row r="88" spans="1:5" x14ac:dyDescent="0.25">
      <c r="A88" s="1">
        <v>9</v>
      </c>
      <c r="B88" s="116">
        <f t="shared" si="9"/>
        <v>2014</v>
      </c>
      <c r="C88" s="117">
        <v>144244</v>
      </c>
      <c r="D88" s="118">
        <f t="shared" si="10"/>
        <v>9.2476180377781381E-2</v>
      </c>
    </row>
    <row r="89" spans="1:5" x14ac:dyDescent="0.25">
      <c r="A89" s="1">
        <v>10</v>
      </c>
      <c r="B89" s="116">
        <f t="shared" si="9"/>
        <v>2013</v>
      </c>
      <c r="C89" s="117">
        <v>132034</v>
      </c>
      <c r="D89" s="118">
        <f>C89/C90-1</f>
        <v>0.10720335429769401</v>
      </c>
    </row>
    <row r="90" spans="1:5" x14ac:dyDescent="0.25">
      <c r="A90" s="1">
        <v>11</v>
      </c>
      <c r="B90" s="116">
        <f t="shared" si="9"/>
        <v>2012</v>
      </c>
      <c r="C90" s="117">
        <v>119250</v>
      </c>
      <c r="D90" s="118">
        <f t="shared" ref="D90" si="11">C90/C91-1</f>
        <v>-9.0506951806401892E-2</v>
      </c>
    </row>
    <row r="91" spans="1:5" x14ac:dyDescent="0.25">
      <c r="A91" s="1">
        <v>12</v>
      </c>
      <c r="B91" s="116">
        <f t="shared" si="9"/>
        <v>2011</v>
      </c>
      <c r="C91" s="117">
        <v>131117</v>
      </c>
      <c r="D91" s="118"/>
    </row>
    <row r="92" spans="1:5" ht="6" customHeight="1" x14ac:dyDescent="0.25">
      <c r="C92" s="117" t="s">
        <v>241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7" t="s">
        <v>269</v>
      </c>
      <c r="C96" s="277"/>
      <c r="D96" s="277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9" t="s">
        <v>34</v>
      </c>
      <c r="D98" s="300"/>
    </row>
    <row r="99" spans="2:5" ht="16.5" thickTop="1" thickBot="1" x14ac:dyDescent="0.3">
      <c r="B99" s="87"/>
      <c r="C99" s="113" t="s">
        <v>145</v>
      </c>
      <c r="D99" s="114" t="s">
        <v>146</v>
      </c>
    </row>
    <row r="100" spans="2:5" x14ac:dyDescent="0.25">
      <c r="B100" s="116">
        <v>2025</v>
      </c>
      <c r="C100" s="117" t="s">
        <v>241</v>
      </c>
      <c r="D100" s="118" t="e">
        <f t="shared" ref="D100:D113" si="12">C100/C101-1</f>
        <v>#VALUE!</v>
      </c>
    </row>
    <row r="101" spans="2:5" x14ac:dyDescent="0.25">
      <c r="B101" s="116">
        <f>B100-1</f>
        <v>2024</v>
      </c>
      <c r="C101" s="117" t="s">
        <v>241</v>
      </c>
      <c r="D101" s="118" t="e">
        <f t="shared" si="12"/>
        <v>#VALUE!</v>
      </c>
    </row>
    <row r="102" spans="2:5" x14ac:dyDescent="0.25">
      <c r="B102" s="116">
        <f t="shared" ref="B102:B114" si="13">B101-1</f>
        <v>2023</v>
      </c>
      <c r="C102" s="117" t="s">
        <v>241</v>
      </c>
      <c r="D102" s="118" t="e">
        <f t="shared" si="12"/>
        <v>#VALUE!</v>
      </c>
    </row>
    <row r="103" spans="2:5" x14ac:dyDescent="0.25">
      <c r="B103" s="116">
        <f t="shared" si="13"/>
        <v>2022</v>
      </c>
      <c r="C103" s="117" t="s">
        <v>241</v>
      </c>
      <c r="D103" s="118" t="e">
        <f t="shared" si="12"/>
        <v>#VALUE!</v>
      </c>
    </row>
    <row r="104" spans="2:5" x14ac:dyDescent="0.25">
      <c r="B104" s="116">
        <f t="shared" si="13"/>
        <v>2021</v>
      </c>
      <c r="C104" s="117" t="s">
        <v>241</v>
      </c>
      <c r="D104" s="118" t="e">
        <f t="shared" si="12"/>
        <v>#VALUE!</v>
      </c>
    </row>
    <row r="105" spans="2:5" x14ac:dyDescent="0.25">
      <c r="B105" s="116">
        <f t="shared" si="13"/>
        <v>2020</v>
      </c>
      <c r="C105" s="117" t="s">
        <v>241</v>
      </c>
      <c r="D105" s="118" t="e">
        <f t="shared" si="12"/>
        <v>#VALUE!</v>
      </c>
    </row>
    <row r="106" spans="2:5" x14ac:dyDescent="0.25">
      <c r="B106" s="116">
        <f t="shared" si="13"/>
        <v>2019</v>
      </c>
      <c r="C106" s="117" t="s">
        <v>241</v>
      </c>
      <c r="D106" s="118" t="e">
        <f t="shared" si="12"/>
        <v>#VALUE!</v>
      </c>
    </row>
    <row r="107" spans="2:5" x14ac:dyDescent="0.25">
      <c r="B107" s="116">
        <f t="shared" si="13"/>
        <v>2018</v>
      </c>
      <c r="C107" s="117" t="s">
        <v>241</v>
      </c>
      <c r="D107" s="118" t="e">
        <f t="shared" si="12"/>
        <v>#VALUE!</v>
      </c>
    </row>
    <row r="108" spans="2:5" x14ac:dyDescent="0.25">
      <c r="B108" s="116">
        <f t="shared" si="13"/>
        <v>2017</v>
      </c>
      <c r="C108" s="117" t="s">
        <v>241</v>
      </c>
      <c r="D108" s="118" t="e">
        <f t="shared" si="12"/>
        <v>#VALUE!</v>
      </c>
    </row>
    <row r="109" spans="2:5" x14ac:dyDescent="0.25">
      <c r="B109" s="116">
        <f t="shared" si="13"/>
        <v>2016</v>
      </c>
      <c r="C109" s="117" t="s">
        <v>241</v>
      </c>
      <c r="D109" s="118" t="e">
        <f t="shared" si="12"/>
        <v>#VALUE!</v>
      </c>
    </row>
    <row r="110" spans="2:5" x14ac:dyDescent="0.25">
      <c r="B110" s="116">
        <f t="shared" si="13"/>
        <v>2015</v>
      </c>
      <c r="C110" s="117" t="s">
        <v>241</v>
      </c>
      <c r="D110" s="118" t="e">
        <f t="shared" si="12"/>
        <v>#VALUE!</v>
      </c>
    </row>
    <row r="111" spans="2:5" x14ac:dyDescent="0.25">
      <c r="B111" s="116">
        <f t="shared" si="13"/>
        <v>2014</v>
      </c>
      <c r="C111" s="117" t="s">
        <v>241</v>
      </c>
      <c r="D111" s="118" t="e">
        <f t="shared" si="12"/>
        <v>#VALUE!</v>
      </c>
    </row>
    <row r="112" spans="2:5" x14ac:dyDescent="0.25">
      <c r="B112" s="116">
        <f t="shared" si="13"/>
        <v>2013</v>
      </c>
      <c r="C112" s="117" t="s">
        <v>241</v>
      </c>
      <c r="D112" s="118" t="e">
        <f t="shared" si="12"/>
        <v>#VALUE!</v>
      </c>
    </row>
    <row r="113" spans="2:4" x14ac:dyDescent="0.25">
      <c r="B113" s="116">
        <f t="shared" si="13"/>
        <v>2012</v>
      </c>
      <c r="C113" s="117" t="s">
        <v>241</v>
      </c>
      <c r="D113" s="118" t="e">
        <f t="shared" si="12"/>
        <v>#VALUE!</v>
      </c>
    </row>
    <row r="114" spans="2:4" x14ac:dyDescent="0.25">
      <c r="B114" s="116">
        <f t="shared" si="13"/>
        <v>2011</v>
      </c>
      <c r="C114" s="117" t="s">
        <v>241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D763-5C08-4132-B9FC-FF940B7AF486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270</v>
      </c>
      <c r="D5" s="129" t="s">
        <v>242</v>
      </c>
      <c r="E5" s="129" t="s">
        <v>243</v>
      </c>
      <c r="F5" s="129" t="s">
        <v>244</v>
      </c>
      <c r="G5" s="129" t="s">
        <v>245</v>
      </c>
      <c r="H5" s="129" t="s">
        <v>246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271</v>
      </c>
      <c r="N5" s="13" t="s">
        <v>236</v>
      </c>
      <c r="O5" s="13" t="s">
        <v>237</v>
      </c>
      <c r="P5" s="13" t="s">
        <v>238</v>
      </c>
      <c r="Q5" s="13" t="s">
        <v>239</v>
      </c>
      <c r="R5" s="13" t="s">
        <v>240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A513-7D48-4A0E-8DF2-FAEF1F12F8E1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  <c r="N3" s="143" t="s">
        <v>272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6" t="s">
        <v>45</v>
      </c>
      <c r="D5" s="307"/>
      <c r="E5" s="307"/>
      <c r="F5" s="307"/>
      <c r="G5" s="307"/>
      <c r="H5" s="307"/>
      <c r="I5" s="307"/>
      <c r="J5" s="307"/>
      <c r="K5" s="307"/>
      <c r="N5" s="145"/>
      <c r="O5" s="306" t="s">
        <v>45</v>
      </c>
      <c r="P5" s="307"/>
      <c r="Q5" s="307"/>
      <c r="R5" s="307"/>
      <c r="S5" s="307"/>
      <c r="T5" s="307"/>
      <c r="U5" s="307"/>
      <c r="V5" s="307"/>
      <c r="W5" s="307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53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103516</v>
      </c>
      <c r="P8" s="157">
        <v>164258</v>
      </c>
      <c r="Q8" s="157">
        <v>229131</v>
      </c>
      <c r="R8" s="157">
        <v>240044</v>
      </c>
      <c r="S8" s="157">
        <v>250407</v>
      </c>
      <c r="T8" s="157">
        <v>282601</v>
      </c>
      <c r="U8" s="158">
        <f>IFERROR(T8/S8-1,"-")</f>
        <v>0.12856669342310711</v>
      </c>
      <c r="V8" s="157">
        <f>T8-S8</f>
        <v>32194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61571</v>
      </c>
      <c r="P9" s="160">
        <v>104557</v>
      </c>
      <c r="Q9" s="160">
        <v>134886</v>
      </c>
      <c r="R9" s="160">
        <v>147214</v>
      </c>
      <c r="S9" s="160">
        <v>155988</v>
      </c>
      <c r="T9" s="160">
        <v>178403</v>
      </c>
      <c r="U9" s="161">
        <f>IFERROR(T9/S9-1,"-")</f>
        <v>0.14369695104751656</v>
      </c>
      <c r="V9" s="160">
        <f t="shared" ref="V9:V19" si="2">T9-S9</f>
        <v>22415</v>
      </c>
      <c r="W9" s="161">
        <f>T9/T$8</f>
        <v>0.63128934434060746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27791</v>
      </c>
      <c r="P10" s="164">
        <v>53247</v>
      </c>
      <c r="Q10" s="164">
        <v>69865</v>
      </c>
      <c r="R10" s="164">
        <v>67025</v>
      </c>
      <c r="S10" s="164">
        <v>75188</v>
      </c>
      <c r="T10" s="164">
        <v>93462</v>
      </c>
      <c r="U10" s="165">
        <f>IFERROR(T10/S10-1,"-")</f>
        <v>0.24304410278235888</v>
      </c>
      <c r="V10" s="164">
        <f t="shared" si="2"/>
        <v>18274</v>
      </c>
      <c r="W10" s="165">
        <f>T10/T$8</f>
        <v>0.33072069808670174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33780</v>
      </c>
      <c r="P11" s="164">
        <v>51310</v>
      </c>
      <c r="Q11" s="164">
        <v>65021</v>
      </c>
      <c r="R11" s="164">
        <v>80189</v>
      </c>
      <c r="S11" s="164">
        <v>80800</v>
      </c>
      <c r="T11" s="164">
        <v>84941</v>
      </c>
      <c r="U11" s="165">
        <f>IFERROR(T11/S11-1,"-")</f>
        <v>5.1250000000000018E-2</v>
      </c>
      <c r="V11" s="164">
        <f t="shared" si="2"/>
        <v>4141</v>
      </c>
      <c r="W11" s="165">
        <f>T11/T$8</f>
        <v>0.30056864625390567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41945</v>
      </c>
      <c r="P12" s="160">
        <v>59701</v>
      </c>
      <c r="Q12" s="160">
        <v>94245</v>
      </c>
      <c r="R12" s="160">
        <v>92830</v>
      </c>
      <c r="S12" s="160">
        <v>94419</v>
      </c>
      <c r="T12" s="160">
        <v>104198</v>
      </c>
      <c r="U12" s="161">
        <f>IFERROR(T12/S12-1,"-")</f>
        <v>0.10357025598661296</v>
      </c>
      <c r="V12" s="160">
        <f t="shared" si="2"/>
        <v>9779</v>
      </c>
      <c r="W12" s="161">
        <f>T12/T$8</f>
        <v>0.36871065565939259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3941</v>
      </c>
      <c r="P13" s="164">
        <v>3336</v>
      </c>
      <c r="Q13" s="164">
        <v>9917</v>
      </c>
      <c r="R13" s="164">
        <v>11654</v>
      </c>
      <c r="S13" s="164">
        <v>10678</v>
      </c>
      <c r="T13" s="164">
        <v>10456</v>
      </c>
      <c r="U13" s="165">
        <f t="shared" ref="U13:U20" si="4">IFERROR(T13/S13-1,"-")</f>
        <v>-2.0790410189174047E-2</v>
      </c>
      <c r="V13" s="164">
        <f t="shared" si="2"/>
        <v>-222</v>
      </c>
      <c r="W13" s="165">
        <f t="shared" ref="W13:W20" si="5">T13/T$8</f>
        <v>3.6999161361778624E-2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4053</v>
      </c>
      <c r="P14" s="164">
        <v>7314</v>
      </c>
      <c r="Q14" s="164">
        <v>11261</v>
      </c>
      <c r="R14" s="164">
        <v>13315</v>
      </c>
      <c r="S14" s="164">
        <v>13141</v>
      </c>
      <c r="T14" s="164">
        <v>15417</v>
      </c>
      <c r="U14" s="165">
        <f t="shared" si="4"/>
        <v>0.17319838672855936</v>
      </c>
      <c r="V14" s="164">
        <f t="shared" si="2"/>
        <v>2276</v>
      </c>
      <c r="W14" s="165">
        <f t="shared" si="5"/>
        <v>5.4553947084405224E-2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2906</v>
      </c>
      <c r="P15" s="164">
        <v>7134</v>
      </c>
      <c r="Q15" s="164">
        <v>8524</v>
      </c>
      <c r="R15" s="164">
        <v>8780</v>
      </c>
      <c r="S15" s="164">
        <v>8587</v>
      </c>
      <c r="T15" s="164">
        <v>9534</v>
      </c>
      <c r="U15" s="165">
        <f t="shared" si="4"/>
        <v>0.11028298590893204</v>
      </c>
      <c r="V15" s="164">
        <f t="shared" si="2"/>
        <v>947</v>
      </c>
      <c r="W15" s="165">
        <f t="shared" si="5"/>
        <v>3.3736610981560576E-2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784</v>
      </c>
      <c r="P16" s="164">
        <v>1333</v>
      </c>
      <c r="Q16" s="164">
        <v>2573</v>
      </c>
      <c r="R16" s="164">
        <v>2637</v>
      </c>
      <c r="S16" s="164">
        <v>2356</v>
      </c>
      <c r="T16" s="164">
        <v>2766</v>
      </c>
      <c r="U16" s="165">
        <f t="shared" si="4"/>
        <v>0.17402376910016981</v>
      </c>
      <c r="V16" s="164">
        <f t="shared" si="2"/>
        <v>410</v>
      </c>
      <c r="W16" s="165">
        <f t="shared" si="5"/>
        <v>9.7876511406541373E-3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812</v>
      </c>
      <c r="P17" s="164">
        <v>1357</v>
      </c>
      <c r="Q17" s="164">
        <v>1836</v>
      </c>
      <c r="R17" s="164">
        <v>1935</v>
      </c>
      <c r="S17" s="164">
        <v>2097</v>
      </c>
      <c r="T17" s="164">
        <v>2540</v>
      </c>
      <c r="U17" s="165">
        <f t="shared" si="4"/>
        <v>0.21125417262756319</v>
      </c>
      <c r="V17" s="164">
        <f t="shared" si="2"/>
        <v>443</v>
      </c>
      <c r="W17" s="165">
        <f t="shared" si="5"/>
        <v>8.9879370561321437E-3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678</v>
      </c>
      <c r="P18" s="164">
        <v>555</v>
      </c>
      <c r="Q18" s="164">
        <v>1075</v>
      </c>
      <c r="R18" s="164">
        <v>1342</v>
      </c>
      <c r="S18" s="164">
        <v>1334</v>
      </c>
      <c r="T18" s="164">
        <v>1128</v>
      </c>
      <c r="U18" s="165">
        <f t="shared" si="4"/>
        <v>-0.15442278860569714</v>
      </c>
      <c r="V18" s="164">
        <f t="shared" si="2"/>
        <v>-206</v>
      </c>
      <c r="W18" s="165">
        <f t="shared" si="5"/>
        <v>3.9914933068177392E-3</v>
      </c>
    </row>
    <row r="19" spans="1:23" x14ac:dyDescent="0.25">
      <c r="A19" s="162" t="s">
        <v>149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1097</v>
      </c>
      <c r="P19" s="164">
        <v>919</v>
      </c>
      <c r="Q19" s="164">
        <v>1885</v>
      </c>
      <c r="R19" s="164">
        <v>2455</v>
      </c>
      <c r="S19" s="164">
        <v>2502</v>
      </c>
      <c r="T19" s="164">
        <v>2367</v>
      </c>
      <c r="U19" s="165">
        <f t="shared" si="4"/>
        <v>-5.3956834532374098E-2</v>
      </c>
      <c r="V19" s="164">
        <f t="shared" si="2"/>
        <v>-135</v>
      </c>
      <c r="W19" s="165">
        <f t="shared" si="5"/>
        <v>8.3757665401042458E-3</v>
      </c>
    </row>
    <row r="20" spans="1:23" x14ac:dyDescent="0.25">
      <c r="A20" s="167" t="s">
        <v>150</v>
      </c>
      <c r="B20" s="168" t="s">
        <v>150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150</v>
      </c>
      <c r="O20" s="169">
        <f t="shared" ref="O20:T20" si="7">O12-SUM(O13:O19)</f>
        <v>27674</v>
      </c>
      <c r="P20" s="169">
        <f t="shared" si="7"/>
        <v>37753</v>
      </c>
      <c r="Q20" s="169">
        <f t="shared" si="7"/>
        <v>57174</v>
      </c>
      <c r="R20" s="169">
        <f t="shared" si="7"/>
        <v>50712</v>
      </c>
      <c r="S20" s="169">
        <f t="shared" si="7"/>
        <v>53724</v>
      </c>
      <c r="T20" s="169">
        <f t="shared" si="7"/>
        <v>59990</v>
      </c>
      <c r="U20" s="170">
        <f t="shared" si="4"/>
        <v>0.11663316208770746</v>
      </c>
      <c r="V20" s="169">
        <f>T20-S20</f>
        <v>6266</v>
      </c>
      <c r="W20" s="170">
        <f t="shared" si="5"/>
        <v>0.21227808818793989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150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150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150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150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150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150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150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150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150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150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34FA-6848-4F84-8B31-604B1CA493B1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7"/>
      <c r="D6" s="277"/>
      <c r="E6" s="277"/>
      <c r="F6" s="277"/>
      <c r="G6" s="277"/>
      <c r="H6" s="277"/>
      <c r="I6" s="277"/>
      <c r="J6" s="277"/>
      <c r="M6" s="277" t="s">
        <v>272</v>
      </c>
      <c r="N6" s="277"/>
      <c r="O6" s="277"/>
      <c r="P6" s="277"/>
      <c r="Q6" s="277"/>
      <c r="R6" s="277"/>
      <c r="S6" s="277"/>
      <c r="T6" s="277"/>
    </row>
    <row r="7" spans="1:20" ht="6" customHeight="1" x14ac:dyDescent="0.25"/>
    <row r="8" spans="1:20" ht="15.75" x14ac:dyDescent="0.25">
      <c r="B8" s="145"/>
      <c r="C8" s="308" t="s">
        <v>45</v>
      </c>
      <c r="D8" s="309"/>
      <c r="E8" s="309"/>
      <c r="F8" s="309"/>
      <c r="G8" s="309"/>
      <c r="H8" s="309"/>
      <c r="I8" s="309"/>
      <c r="J8" s="309"/>
    </row>
    <row r="9" spans="1:20" s="146" customFormat="1" ht="72" customHeight="1" x14ac:dyDescent="0.25">
      <c r="A9"/>
      <c r="B9" s="147"/>
      <c r="C9" s="172" t="s">
        <v>271</v>
      </c>
      <c r="D9" s="172" t="s">
        <v>236</v>
      </c>
      <c r="E9" s="172" t="s">
        <v>237</v>
      </c>
      <c r="F9" s="172" t="s">
        <v>238</v>
      </c>
      <c r="G9" s="172" t="s">
        <v>239</v>
      </c>
      <c r="H9" s="172" t="s">
        <v>240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271</v>
      </c>
      <c r="O9" s="172" t="s">
        <v>236</v>
      </c>
      <c r="P9" s="172" t="s">
        <v>237</v>
      </c>
      <c r="Q9" s="172" t="s">
        <v>238</v>
      </c>
      <c r="R9" s="172" t="s">
        <v>239</v>
      </c>
      <c r="S9" s="172" t="s">
        <v>240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53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13541</v>
      </c>
      <c r="O11" s="176">
        <v>17608</v>
      </c>
      <c r="P11" s="176">
        <v>17983</v>
      </c>
      <c r="Q11" s="176">
        <v>19479</v>
      </c>
      <c r="R11" s="176">
        <v>20873</v>
      </c>
      <c r="S11" s="177">
        <f t="shared" ref="S11:S23" si="1">IFERROR(R11/Q11-1,"-")</f>
        <v>7.1564248678063658E-2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9924</v>
      </c>
      <c r="O12" s="160">
        <v>12409</v>
      </c>
      <c r="P12" s="160">
        <v>13066</v>
      </c>
      <c r="Q12" s="160">
        <v>14875</v>
      </c>
      <c r="R12" s="160">
        <v>16672</v>
      </c>
      <c r="S12" s="161">
        <f t="shared" si="1"/>
        <v>0.12080672268907566</v>
      </c>
      <c r="T12" s="161">
        <f>R12/R11</f>
        <v>0.7987352081636564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5525</v>
      </c>
      <c r="O13" s="164">
        <v>6807</v>
      </c>
      <c r="P13" s="164">
        <v>6349</v>
      </c>
      <c r="Q13" s="164">
        <v>7333</v>
      </c>
      <c r="R13" s="164">
        <v>8899</v>
      </c>
      <c r="S13" s="165">
        <f t="shared" si="1"/>
        <v>0.21355516159825449</v>
      </c>
      <c r="T13" s="165">
        <f>R13/R11</f>
        <v>0.42634024816748911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4399</v>
      </c>
      <c r="O14" s="164">
        <v>5602</v>
      </c>
      <c r="P14" s="164">
        <v>6717</v>
      </c>
      <c r="Q14" s="164">
        <v>7542</v>
      </c>
      <c r="R14" s="164">
        <v>7773</v>
      </c>
      <c r="S14" s="165">
        <f t="shared" si="1"/>
        <v>3.0628480509148792E-2</v>
      </c>
      <c r="T14" s="165">
        <f>R14/R11</f>
        <v>0.37239495999616729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3617</v>
      </c>
      <c r="O15" s="160">
        <v>5199</v>
      </c>
      <c r="P15" s="160">
        <v>4917</v>
      </c>
      <c r="Q15" s="160">
        <v>4604</v>
      </c>
      <c r="R15" s="160">
        <v>4201</v>
      </c>
      <c r="S15" s="161">
        <f t="shared" si="1"/>
        <v>-8.7532580364900081E-2</v>
      </c>
      <c r="T15" s="161">
        <f>R15/R11</f>
        <v>0.2012647918363436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131</v>
      </c>
      <c r="O16" s="164">
        <v>513</v>
      </c>
      <c r="P16" s="164">
        <v>875</v>
      </c>
      <c r="Q16" s="164">
        <v>683</v>
      </c>
      <c r="R16" s="164">
        <v>360</v>
      </c>
      <c r="S16" s="165">
        <f t="shared" si="1"/>
        <v>-0.47291361639824303</v>
      </c>
      <c r="T16" s="165">
        <f>R16/R11</f>
        <v>1.724716140468548E-2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380</v>
      </c>
      <c r="O17" s="164">
        <v>330</v>
      </c>
      <c r="P17" s="164">
        <v>472</v>
      </c>
      <c r="Q17" s="164">
        <v>414</v>
      </c>
      <c r="R17" s="164">
        <v>341</v>
      </c>
      <c r="S17" s="165">
        <f t="shared" si="1"/>
        <v>-0.17632850241545894</v>
      </c>
      <c r="T17" s="165">
        <f>R17/R11</f>
        <v>1.6336894552771524E-2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396</v>
      </c>
      <c r="O18" s="164">
        <v>399</v>
      </c>
      <c r="P18" s="164">
        <v>441</v>
      </c>
      <c r="Q18" s="164">
        <v>365</v>
      </c>
      <c r="R18" s="164">
        <v>392</v>
      </c>
      <c r="S18" s="165">
        <f t="shared" si="1"/>
        <v>7.3972602739726057E-2</v>
      </c>
      <c r="T18" s="165">
        <f>R18/R11</f>
        <v>1.8780242418435299E-2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76</v>
      </c>
      <c r="O19" s="164">
        <v>125</v>
      </c>
      <c r="P19" s="164">
        <v>86</v>
      </c>
      <c r="Q19" s="164">
        <v>103</v>
      </c>
      <c r="R19" s="164">
        <v>103</v>
      </c>
      <c r="S19" s="165">
        <f t="shared" si="1"/>
        <v>0</v>
      </c>
      <c r="T19" s="165">
        <f>R19/R11</f>
        <v>4.9346045130072343E-3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63</v>
      </c>
      <c r="O20" s="164">
        <v>96</v>
      </c>
      <c r="P20" s="164">
        <v>86</v>
      </c>
      <c r="Q20" s="164">
        <v>117</v>
      </c>
      <c r="R20" s="164">
        <v>111</v>
      </c>
      <c r="S20" s="165">
        <f t="shared" si="1"/>
        <v>-5.1282051282051322E-2</v>
      </c>
      <c r="T20" s="165">
        <f>R20/R11</f>
        <v>5.3178747664446892E-3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3</v>
      </c>
      <c r="O21" s="164">
        <v>36</v>
      </c>
      <c r="P21" s="164">
        <v>26</v>
      </c>
      <c r="Q21" s="164">
        <v>39</v>
      </c>
      <c r="R21" s="164">
        <v>27</v>
      </c>
      <c r="S21" s="165">
        <f t="shared" si="1"/>
        <v>-0.30769230769230771</v>
      </c>
      <c r="T21" s="165">
        <f>R21/R11</f>
        <v>1.293537105351411E-3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27</v>
      </c>
      <c r="O22" s="164">
        <v>51</v>
      </c>
      <c r="P22" s="164">
        <v>33</v>
      </c>
      <c r="Q22" s="164">
        <v>26</v>
      </c>
      <c r="R22" s="164">
        <v>23</v>
      </c>
      <c r="S22" s="165">
        <f t="shared" si="1"/>
        <v>-0.11538461538461542</v>
      </c>
      <c r="T22" s="165">
        <f>R22/R11</f>
        <v>1.1019019786326833E-3</v>
      </c>
    </row>
    <row r="23" spans="1:20" x14ac:dyDescent="0.25">
      <c r="B23" s="168" t="s">
        <v>150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150</v>
      </c>
      <c r="N23" s="169">
        <f>N15-SUM(N16:N22)</f>
        <v>2541</v>
      </c>
      <c r="O23" s="169">
        <f>O15-SUM(O16:O22)</f>
        <v>3649</v>
      </c>
      <c r="P23" s="169">
        <f>P15-SUM(P16:P22)</f>
        <v>2898</v>
      </c>
      <c r="Q23" s="169">
        <f>Q15-SUM(Q16:Q22)</f>
        <v>2857</v>
      </c>
      <c r="R23" s="169">
        <f>R15-SUM(R16:R22)</f>
        <v>2844</v>
      </c>
      <c r="S23" s="170">
        <f t="shared" si="1"/>
        <v>-4.5502275113755708E-3</v>
      </c>
      <c r="T23" s="170">
        <f>R23/R11</f>
        <v>0.13625257509701527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150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150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150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150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150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150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150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150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150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150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50C3-3C4A-4F67-9AC2-32CA1D4916C6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144"/>
      <c r="L4" s="144"/>
      <c r="M4" s="144"/>
      <c r="P4" s="143" t="s">
        <v>272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  <c r="M6" s="309"/>
      <c r="P6" s="145"/>
      <c r="Q6" s="308" t="s">
        <v>45</v>
      </c>
      <c r="R6" s="309"/>
      <c r="S6" s="309"/>
      <c r="T6" s="309"/>
      <c r="U6" s="309"/>
      <c r="V6" s="309"/>
      <c r="W6" s="309"/>
      <c r="X6" s="309"/>
      <c r="Y6" s="309"/>
    </row>
    <row r="7" spans="1:25" s="146" customFormat="1" ht="72" customHeight="1" x14ac:dyDescent="0.25">
      <c r="B7" s="147"/>
      <c r="C7" s="172" t="s">
        <v>273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273</v>
      </c>
      <c r="R7" s="172" t="s">
        <v>274</v>
      </c>
      <c r="S7" s="172" t="s">
        <v>275</v>
      </c>
      <c r="T7" s="172" t="s">
        <v>276</v>
      </c>
      <c r="U7" s="172" t="s">
        <v>277</v>
      </c>
      <c r="V7" s="172" t="s">
        <v>278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53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58803</v>
      </c>
      <c r="R9" s="176">
        <v>104421</v>
      </c>
      <c r="S9" s="176">
        <v>126576</v>
      </c>
      <c r="T9" s="176">
        <v>124946</v>
      </c>
      <c r="U9" s="176">
        <v>140761</v>
      </c>
      <c r="V9" s="176">
        <v>146710</v>
      </c>
      <c r="W9" s="177">
        <f>IFERROR(V9/U9-1,"-")</f>
        <v>4.2263126860422995E-2</v>
      </c>
      <c r="X9" s="176">
        <f>V9-U9</f>
        <v>5949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38654</v>
      </c>
      <c r="R10" s="160">
        <v>62976</v>
      </c>
      <c r="S10" s="160">
        <v>76465</v>
      </c>
      <c r="T10" s="160">
        <v>75359</v>
      </c>
      <c r="U10" s="160">
        <v>87725</v>
      </c>
      <c r="V10" s="160">
        <v>89212</v>
      </c>
      <c r="W10" s="178">
        <f>IFERROR(V10/U10-1,"-")</f>
        <v>1.695069820461681E-2</v>
      </c>
      <c r="X10" s="159">
        <f t="shared" ref="X10:X20" si="5">V10-U10</f>
        <v>1487</v>
      </c>
      <c r="Y10" s="161">
        <f t="shared" si="1"/>
        <v>0.6080839751891487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20861</v>
      </c>
      <c r="R11" s="164">
        <v>31514</v>
      </c>
      <c r="S11" s="164">
        <v>35561</v>
      </c>
      <c r="T11" s="164">
        <v>33504</v>
      </c>
      <c r="U11" s="164">
        <v>44044</v>
      </c>
      <c r="V11" s="164">
        <v>43890</v>
      </c>
      <c r="W11" s="179">
        <f>IFERROR(V11/U11-1,"-")</f>
        <v>-3.4965034965035446E-3</v>
      </c>
      <c r="X11" s="163">
        <f t="shared" si="5"/>
        <v>-154</v>
      </c>
      <c r="Y11" s="165">
        <f>V11/V$9</f>
        <v>0.29916161134210345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17793</v>
      </c>
      <c r="R12" s="164">
        <v>31462</v>
      </c>
      <c r="S12" s="164">
        <v>40904</v>
      </c>
      <c r="T12" s="164">
        <v>41855</v>
      </c>
      <c r="U12" s="164">
        <v>43681</v>
      </c>
      <c r="V12" s="164">
        <v>45322</v>
      </c>
      <c r="W12" s="179">
        <f>IFERROR(V12/U12-1,"-")</f>
        <v>3.7567821249513411E-2</v>
      </c>
      <c r="X12" s="163">
        <f t="shared" si="5"/>
        <v>1641</v>
      </c>
      <c r="Y12" s="165">
        <f t="shared" si="1"/>
        <v>0.30892236384704519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20149</v>
      </c>
      <c r="R13" s="160">
        <v>41445</v>
      </c>
      <c r="S13" s="160">
        <v>50111</v>
      </c>
      <c r="T13" s="160">
        <v>49587</v>
      </c>
      <c r="U13" s="160">
        <v>53036</v>
      </c>
      <c r="V13" s="160">
        <v>57498</v>
      </c>
      <c r="W13" s="178">
        <f>IFERROR(V13/U13-1,"-")</f>
        <v>8.4131533298137162E-2</v>
      </c>
      <c r="X13" s="159">
        <f t="shared" si="5"/>
        <v>4462</v>
      </c>
      <c r="Y13" s="161">
        <f t="shared" si="1"/>
        <v>0.39191602481085136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615</v>
      </c>
      <c r="R14" s="164">
        <v>4066</v>
      </c>
      <c r="S14" s="164">
        <v>6033</v>
      </c>
      <c r="T14" s="164">
        <v>6060</v>
      </c>
      <c r="U14" s="164">
        <v>5509</v>
      </c>
      <c r="V14" s="164">
        <v>5291</v>
      </c>
      <c r="W14" s="179">
        <f t="shared" ref="W14:W21" si="7">IFERROR(V14/U14-1,"-")</f>
        <v>-3.9571610092575815E-2</v>
      </c>
      <c r="X14" s="163">
        <f t="shared" si="5"/>
        <v>-218</v>
      </c>
      <c r="Y14" s="165">
        <f t="shared" si="1"/>
        <v>3.6064344625451571E-2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2123</v>
      </c>
      <c r="R15" s="164">
        <v>4651</v>
      </c>
      <c r="S15" s="164">
        <v>7604</v>
      </c>
      <c r="T15" s="164">
        <v>7181</v>
      </c>
      <c r="U15" s="164">
        <v>8018</v>
      </c>
      <c r="V15" s="164">
        <v>8729</v>
      </c>
      <c r="W15" s="179">
        <f t="shared" si="7"/>
        <v>8.8675480169618348E-2</v>
      </c>
      <c r="X15" s="163">
        <f t="shared" si="5"/>
        <v>711</v>
      </c>
      <c r="Y15" s="165">
        <f t="shared" si="1"/>
        <v>5.949833003885216E-2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2898</v>
      </c>
      <c r="R16" s="164">
        <v>4036</v>
      </c>
      <c r="S16" s="164">
        <v>4476</v>
      </c>
      <c r="T16" s="164">
        <v>4166</v>
      </c>
      <c r="U16" s="164">
        <v>4275</v>
      </c>
      <c r="V16" s="164">
        <v>4502</v>
      </c>
      <c r="W16" s="179">
        <f t="shared" si="7"/>
        <v>5.3099415204678424E-2</v>
      </c>
      <c r="X16" s="163">
        <f t="shared" si="5"/>
        <v>227</v>
      </c>
      <c r="Y16" s="165">
        <f t="shared" si="1"/>
        <v>3.0686388112603095E-2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311</v>
      </c>
      <c r="R17" s="164">
        <v>1177</v>
      </c>
      <c r="S17" s="164">
        <v>1213</v>
      </c>
      <c r="T17" s="164">
        <v>1249</v>
      </c>
      <c r="U17" s="164">
        <v>1298</v>
      </c>
      <c r="V17" s="164">
        <v>1558</v>
      </c>
      <c r="W17" s="179">
        <f t="shared" si="7"/>
        <v>0.20030816640986138</v>
      </c>
      <c r="X17" s="163">
        <f t="shared" si="5"/>
        <v>260</v>
      </c>
      <c r="Y17" s="165">
        <f t="shared" si="1"/>
        <v>1.0619589666689386E-2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305</v>
      </c>
      <c r="R18" s="164">
        <v>877</v>
      </c>
      <c r="S18" s="164">
        <v>940</v>
      </c>
      <c r="T18" s="164">
        <v>1019</v>
      </c>
      <c r="U18" s="164">
        <v>1127</v>
      </c>
      <c r="V18" s="164">
        <v>1172</v>
      </c>
      <c r="W18" s="179">
        <f t="shared" si="7"/>
        <v>3.9929015084294583E-2</v>
      </c>
      <c r="X18" s="163">
        <f t="shared" si="5"/>
        <v>45</v>
      </c>
      <c r="Y18" s="165">
        <f t="shared" si="1"/>
        <v>7.988548837843364E-3</v>
      </c>
    </row>
    <row r="19" spans="1:25" x14ac:dyDescent="0.25">
      <c r="A19" s="162" t="s">
        <v>149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34</v>
      </c>
      <c r="R19" s="164">
        <v>572</v>
      </c>
      <c r="S19" s="164">
        <v>775</v>
      </c>
      <c r="T19" s="164">
        <v>858</v>
      </c>
      <c r="U19" s="164">
        <v>669</v>
      </c>
      <c r="V19" s="164">
        <v>514</v>
      </c>
      <c r="W19" s="179">
        <f t="shared" si="7"/>
        <v>-0.23168908819133038</v>
      </c>
      <c r="X19" s="163">
        <f t="shared" si="5"/>
        <v>-155</v>
      </c>
      <c r="Y19" s="165">
        <f t="shared" si="1"/>
        <v>3.5035103264944448E-3</v>
      </c>
    </row>
    <row r="20" spans="1:25" x14ac:dyDescent="0.25">
      <c r="A20" s="167" t="s">
        <v>150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141</v>
      </c>
      <c r="R20" s="164">
        <v>1030</v>
      </c>
      <c r="S20" s="164">
        <v>1454</v>
      </c>
      <c r="T20" s="164">
        <v>1327</v>
      </c>
      <c r="U20" s="164">
        <v>1364</v>
      </c>
      <c r="V20" s="164">
        <v>1216</v>
      </c>
      <c r="W20" s="179">
        <f t="shared" si="7"/>
        <v>-0.10850439882697949</v>
      </c>
      <c r="X20" s="163">
        <f t="shared" si="5"/>
        <v>-148</v>
      </c>
      <c r="Y20" s="165">
        <f t="shared" si="1"/>
        <v>8.2884602276600099E-3</v>
      </c>
    </row>
    <row r="21" spans="1:25" x14ac:dyDescent="0.25">
      <c r="B21" s="168" t="s">
        <v>150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150</v>
      </c>
      <c r="Q21" s="169">
        <f t="shared" ref="Q21:V21" si="9">Q13-SUM(Q14:Q20)</f>
        <v>13722</v>
      </c>
      <c r="R21" s="169">
        <f t="shared" si="9"/>
        <v>25036</v>
      </c>
      <c r="S21" s="169">
        <f t="shared" si="9"/>
        <v>27616</v>
      </c>
      <c r="T21" s="169">
        <f t="shared" si="9"/>
        <v>27727</v>
      </c>
      <c r="U21" s="169">
        <f t="shared" si="9"/>
        <v>30776</v>
      </c>
      <c r="V21" s="169">
        <f t="shared" si="9"/>
        <v>34516</v>
      </c>
      <c r="W21" s="180">
        <f t="shared" si="7"/>
        <v>0.12152326488172593</v>
      </c>
      <c r="X21" s="168">
        <f>V21-U21</f>
        <v>3740</v>
      </c>
      <c r="Y21" s="170">
        <f t="shared" si="1"/>
        <v>0.23526685297525732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150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150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150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150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150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150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150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150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150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150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62C2-72EF-47A1-B87E-6031EBE6B56D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279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273</v>
      </c>
      <c r="P7" s="172" t="s">
        <v>274</v>
      </c>
      <c r="Q7" s="172" t="s">
        <v>275</v>
      </c>
      <c r="R7" s="172" t="s">
        <v>276</v>
      </c>
      <c r="S7" s="172" t="s">
        <v>277</v>
      </c>
      <c r="T7" s="172" t="s">
        <v>278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53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58803</v>
      </c>
      <c r="P9" s="176">
        <f t="shared" si="3"/>
        <v>104421</v>
      </c>
      <c r="Q9" s="176">
        <f t="shared" si="3"/>
        <v>126576</v>
      </c>
      <c r="R9" s="176">
        <f t="shared" si="3"/>
        <v>124946</v>
      </c>
      <c r="S9" s="176">
        <f t="shared" si="3"/>
        <v>140761</v>
      </c>
      <c r="T9" s="176">
        <f t="shared" si="3"/>
        <v>146710</v>
      </c>
      <c r="U9" s="177">
        <f>IFERROR(T9/S9-1,"-")</f>
        <v>4.2263126860422995E-2</v>
      </c>
      <c r="V9" s="176">
        <f>T9-S9</f>
        <v>5949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38654</v>
      </c>
      <c r="P10" s="160">
        <v>62976</v>
      </c>
      <c r="Q10" s="160">
        <v>76465</v>
      </c>
      <c r="R10" s="160">
        <v>75359</v>
      </c>
      <c r="S10" s="160">
        <v>87725</v>
      </c>
      <c r="T10" s="160">
        <v>89212</v>
      </c>
      <c r="U10" s="178">
        <f>IFERROR(T10/S10-1,"-")</f>
        <v>1.695069820461681E-2</v>
      </c>
      <c r="V10" s="159">
        <f t="shared" ref="V10:V20" si="5">T10-S10</f>
        <v>1487</v>
      </c>
      <c r="W10" s="161">
        <f t="shared" si="4"/>
        <v>0.6080839751891487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20861</v>
      </c>
      <c r="P11" s="164">
        <v>31514</v>
      </c>
      <c r="Q11" s="164">
        <v>35561</v>
      </c>
      <c r="R11" s="164">
        <v>33504</v>
      </c>
      <c r="S11" s="164">
        <v>44044</v>
      </c>
      <c r="T11" s="164">
        <v>43890</v>
      </c>
      <c r="U11" s="179">
        <f>IFERROR(T11/S11-1,"-")</f>
        <v>-3.4965034965035446E-3</v>
      </c>
      <c r="V11" s="163">
        <f t="shared" si="5"/>
        <v>-154</v>
      </c>
      <c r="W11" s="165">
        <f>T11/T$9</f>
        <v>0.29916161134210345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17793</v>
      </c>
      <c r="P12" s="164">
        <v>31462</v>
      </c>
      <c r="Q12" s="164">
        <v>40904</v>
      </c>
      <c r="R12" s="164">
        <v>41855</v>
      </c>
      <c r="S12" s="164">
        <v>43681</v>
      </c>
      <c r="T12" s="164">
        <v>45322</v>
      </c>
      <c r="U12" s="179">
        <f>IFERROR(T12/S12-1,"-")</f>
        <v>3.7567821249513411E-2</v>
      </c>
      <c r="V12" s="163">
        <f t="shared" si="5"/>
        <v>1641</v>
      </c>
      <c r="W12" s="165">
        <f t="shared" si="4"/>
        <v>0.30892236384704519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20149</v>
      </c>
      <c r="P13" s="160">
        <v>41445</v>
      </c>
      <c r="Q13" s="160">
        <v>50111</v>
      </c>
      <c r="R13" s="160">
        <v>49587</v>
      </c>
      <c r="S13" s="160">
        <v>53036</v>
      </c>
      <c r="T13" s="160">
        <v>57498</v>
      </c>
      <c r="U13" s="178">
        <f>IFERROR(T13/S13-1,"-")</f>
        <v>8.4131533298137162E-2</v>
      </c>
      <c r="V13" s="159">
        <f t="shared" si="5"/>
        <v>4462</v>
      </c>
      <c r="W13" s="161">
        <f t="shared" si="4"/>
        <v>0.39191602481085136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615</v>
      </c>
      <c r="P14" s="164">
        <v>4066</v>
      </c>
      <c r="Q14" s="164">
        <v>6033</v>
      </c>
      <c r="R14" s="164">
        <v>6060</v>
      </c>
      <c r="S14" s="164">
        <v>5509</v>
      </c>
      <c r="T14" s="164">
        <v>5291</v>
      </c>
      <c r="U14" s="179">
        <f t="shared" ref="U14:U21" si="7">IFERROR(T14/S14-1,"-")</f>
        <v>-3.9571610092575815E-2</v>
      </c>
      <c r="V14" s="163">
        <f t="shared" si="5"/>
        <v>-218</v>
      </c>
      <c r="W14" s="165">
        <f t="shared" si="4"/>
        <v>3.6064344625451571E-2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2123</v>
      </c>
      <c r="P15" s="164">
        <v>4651</v>
      </c>
      <c r="Q15" s="164">
        <v>7604</v>
      </c>
      <c r="R15" s="164">
        <v>7181</v>
      </c>
      <c r="S15" s="164">
        <v>8018</v>
      </c>
      <c r="T15" s="164">
        <v>8729</v>
      </c>
      <c r="U15" s="179">
        <f t="shared" si="7"/>
        <v>8.8675480169618348E-2</v>
      </c>
      <c r="V15" s="163">
        <f t="shared" si="5"/>
        <v>711</v>
      </c>
      <c r="W15" s="165">
        <f t="shared" si="4"/>
        <v>5.949833003885216E-2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2898</v>
      </c>
      <c r="P16" s="164">
        <v>4036</v>
      </c>
      <c r="Q16" s="164">
        <v>4476</v>
      </c>
      <c r="R16" s="164">
        <v>4166</v>
      </c>
      <c r="S16" s="164">
        <v>4275</v>
      </c>
      <c r="T16" s="164">
        <v>4502</v>
      </c>
      <c r="U16" s="179">
        <f t="shared" si="7"/>
        <v>5.3099415204678424E-2</v>
      </c>
      <c r="V16" s="163">
        <f t="shared" si="5"/>
        <v>227</v>
      </c>
      <c r="W16" s="165">
        <f t="shared" si="4"/>
        <v>3.0686388112603095E-2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311</v>
      </c>
      <c r="P17" s="164">
        <v>1177</v>
      </c>
      <c r="Q17" s="164">
        <v>1213</v>
      </c>
      <c r="R17" s="164">
        <v>1249</v>
      </c>
      <c r="S17" s="164">
        <v>1298</v>
      </c>
      <c r="T17" s="164">
        <v>1558</v>
      </c>
      <c r="U17" s="179">
        <f t="shared" si="7"/>
        <v>0.20030816640986138</v>
      </c>
      <c r="V17" s="163">
        <f t="shared" si="5"/>
        <v>260</v>
      </c>
      <c r="W17" s="165">
        <f t="shared" si="4"/>
        <v>1.0619589666689386E-2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305</v>
      </c>
      <c r="P18" s="164">
        <v>877</v>
      </c>
      <c r="Q18" s="164">
        <v>940</v>
      </c>
      <c r="R18" s="164">
        <v>1019</v>
      </c>
      <c r="S18" s="164">
        <v>1127</v>
      </c>
      <c r="T18" s="164">
        <v>1172</v>
      </c>
      <c r="U18" s="179">
        <f t="shared" si="7"/>
        <v>3.9929015084294583E-2</v>
      </c>
      <c r="V18" s="163">
        <f t="shared" si="5"/>
        <v>45</v>
      </c>
      <c r="W18" s="165">
        <f t="shared" si="4"/>
        <v>7.988548837843364E-3</v>
      </c>
    </row>
    <row r="19" spans="1:23" x14ac:dyDescent="0.25">
      <c r="A19" s="162" t="s">
        <v>149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34</v>
      </c>
      <c r="P19" s="164">
        <v>572</v>
      </c>
      <c r="Q19" s="164">
        <v>775</v>
      </c>
      <c r="R19" s="164">
        <v>858</v>
      </c>
      <c r="S19" s="164">
        <v>669</v>
      </c>
      <c r="T19" s="164">
        <v>514</v>
      </c>
      <c r="U19" s="179">
        <f t="shared" si="7"/>
        <v>-0.23168908819133038</v>
      </c>
      <c r="V19" s="163">
        <f t="shared" si="5"/>
        <v>-155</v>
      </c>
      <c r="W19" s="165">
        <f t="shared" si="4"/>
        <v>3.5035103264944448E-3</v>
      </c>
    </row>
    <row r="20" spans="1:23" x14ac:dyDescent="0.25">
      <c r="A20" s="167" t="s">
        <v>150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141</v>
      </c>
      <c r="P20" s="164">
        <v>1030</v>
      </c>
      <c r="Q20" s="164">
        <v>1454</v>
      </c>
      <c r="R20" s="164">
        <v>1327</v>
      </c>
      <c r="S20" s="164">
        <v>1364</v>
      </c>
      <c r="T20" s="164">
        <v>1216</v>
      </c>
      <c r="U20" s="179">
        <f t="shared" si="7"/>
        <v>-0.10850439882697949</v>
      </c>
      <c r="V20" s="163">
        <f t="shared" si="5"/>
        <v>-148</v>
      </c>
      <c r="W20" s="165">
        <f t="shared" si="4"/>
        <v>8.2884602276600099E-3</v>
      </c>
    </row>
    <row r="21" spans="1:23" x14ac:dyDescent="0.25">
      <c r="B21" s="168" t="s">
        <v>150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150</v>
      </c>
      <c r="O21" s="169">
        <f t="shared" ref="O21:T21" si="9">O13-SUM(O14:O20)</f>
        <v>13722</v>
      </c>
      <c r="P21" s="169">
        <f t="shared" si="9"/>
        <v>25036</v>
      </c>
      <c r="Q21" s="169">
        <f t="shared" si="9"/>
        <v>27616</v>
      </c>
      <c r="R21" s="169">
        <f t="shared" si="9"/>
        <v>27727</v>
      </c>
      <c r="S21" s="169">
        <f t="shared" si="9"/>
        <v>30776</v>
      </c>
      <c r="T21" s="169">
        <f t="shared" si="9"/>
        <v>34516</v>
      </c>
      <c r="U21" s="180">
        <f t="shared" si="7"/>
        <v>0.12152326488172593</v>
      </c>
      <c r="V21" s="168">
        <f>T21-S21</f>
        <v>3740</v>
      </c>
      <c r="W21" s="170">
        <f t="shared" si="4"/>
        <v>0.23526685297525732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150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150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150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150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150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150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150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150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150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150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6F5F-04B8-40F2-BD4D-AD10701326FC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273</v>
      </c>
      <c r="P7" s="172" t="s">
        <v>274</v>
      </c>
      <c r="Q7" s="172" t="s">
        <v>275</v>
      </c>
      <c r="R7" s="172" t="s">
        <v>276</v>
      </c>
      <c r="S7" s="172" t="s">
        <v>277</v>
      </c>
      <c r="T7" s="172" t="s">
        <v>278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53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 t="e">
        <f t="shared" ref="O9:T9" si="3">O10+O13</f>
        <v>#REF!</v>
      </c>
      <c r="P9" s="176" t="e">
        <f t="shared" si="3"/>
        <v>#REF!</v>
      </c>
      <c r="Q9" s="176" t="e">
        <f t="shared" si="3"/>
        <v>#REF!</v>
      </c>
      <c r="R9" s="176" t="e">
        <f t="shared" si="3"/>
        <v>#REF!</v>
      </c>
      <c r="S9" s="176" t="e">
        <f t="shared" si="3"/>
        <v>#REF!</v>
      </c>
      <c r="T9" s="176" t="e">
        <f t="shared" si="3"/>
        <v>#REF!</v>
      </c>
      <c r="U9" s="177" t="str">
        <f>IFERROR(T9/S9-1,"-")</f>
        <v>-</v>
      </c>
      <c r="V9" s="176" t="e">
        <f>T9-S9</f>
        <v>#REF!</v>
      </c>
      <c r="W9" s="177" t="e">
        <f t="shared" ref="W9:W21" si="4">T9/T$9</f>
        <v>#REF!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 t="e">
        <v>#REF!</v>
      </c>
      <c r="P10" s="160" t="e">
        <v>#REF!</v>
      </c>
      <c r="Q10" s="160" t="e">
        <v>#REF!</v>
      </c>
      <c r="R10" s="160" t="e">
        <v>#REF!</v>
      </c>
      <c r="S10" s="160" t="e">
        <v>#REF!</v>
      </c>
      <c r="T10" s="160" t="e">
        <v>#REF!</v>
      </c>
      <c r="U10" s="178" t="str">
        <f>IFERROR(T10/S10-1,"-")</f>
        <v>-</v>
      </c>
      <c r="V10" s="159" t="e">
        <f t="shared" ref="V10:V20" si="5">T10-S10</f>
        <v>#REF!</v>
      </c>
      <c r="W10" s="161" t="e">
        <f t="shared" si="4"/>
        <v>#REF!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 t="e">
        <v>#REF!</v>
      </c>
      <c r="P11" s="164" t="e">
        <v>#REF!</v>
      </c>
      <c r="Q11" s="164" t="e">
        <v>#REF!</v>
      </c>
      <c r="R11" s="164" t="e">
        <v>#REF!</v>
      </c>
      <c r="S11" s="164" t="e">
        <v>#REF!</v>
      </c>
      <c r="T11" s="164" t="e">
        <v>#REF!</v>
      </c>
      <c r="U11" s="179" t="str">
        <f>IFERROR(T11/S11-1,"-")</f>
        <v>-</v>
      </c>
      <c r="V11" s="163" t="e">
        <f t="shared" si="5"/>
        <v>#REF!</v>
      </c>
      <c r="W11" s="165" t="e">
        <f>T11/T$9</f>
        <v>#REF!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 t="e">
        <v>#REF!</v>
      </c>
      <c r="P12" s="164" t="e">
        <v>#REF!</v>
      </c>
      <c r="Q12" s="164" t="e">
        <v>#REF!</v>
      </c>
      <c r="R12" s="164" t="e">
        <v>#REF!</v>
      </c>
      <c r="S12" s="164" t="e">
        <v>#REF!</v>
      </c>
      <c r="T12" s="164" t="e">
        <v>#REF!</v>
      </c>
      <c r="U12" s="179" t="str">
        <f>IFERROR(T12/S12-1,"-")</f>
        <v>-</v>
      </c>
      <c r="V12" s="163" t="e">
        <f t="shared" si="5"/>
        <v>#REF!</v>
      </c>
      <c r="W12" s="165" t="e">
        <f t="shared" si="4"/>
        <v>#REF!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 t="e">
        <v>#REF!</v>
      </c>
      <c r="P13" s="160" t="e">
        <v>#REF!</v>
      </c>
      <c r="Q13" s="160" t="e">
        <v>#REF!</v>
      </c>
      <c r="R13" s="160" t="e">
        <v>#REF!</v>
      </c>
      <c r="S13" s="160" t="e">
        <v>#REF!</v>
      </c>
      <c r="T13" s="160" t="e">
        <v>#REF!</v>
      </c>
      <c r="U13" s="178" t="str">
        <f>IFERROR(T13/S13-1,"-")</f>
        <v>-</v>
      </c>
      <c r="V13" s="159" t="e">
        <f t="shared" si="5"/>
        <v>#REF!</v>
      </c>
      <c r="W13" s="161" t="e">
        <f t="shared" si="4"/>
        <v>#REF!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 t="e">
        <v>#REF!</v>
      </c>
      <c r="P14" s="164" t="e">
        <v>#REF!</v>
      </c>
      <c r="Q14" s="164" t="e">
        <v>#REF!</v>
      </c>
      <c r="R14" s="164" t="e">
        <v>#REF!</v>
      </c>
      <c r="S14" s="164" t="e">
        <v>#REF!</v>
      </c>
      <c r="T14" s="164" t="e">
        <v>#REF!</v>
      </c>
      <c r="U14" s="179" t="str">
        <f t="shared" ref="U14:U21" si="7">IFERROR(T14/S14-1,"-")</f>
        <v>-</v>
      </c>
      <c r="V14" s="163" t="e">
        <f t="shared" si="5"/>
        <v>#REF!</v>
      </c>
      <c r="W14" s="165" t="e">
        <f t="shared" si="4"/>
        <v>#REF!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 t="e">
        <v>#REF!</v>
      </c>
      <c r="P15" s="164" t="e">
        <v>#REF!</v>
      </c>
      <c r="Q15" s="164" t="e">
        <v>#REF!</v>
      </c>
      <c r="R15" s="164" t="e">
        <v>#REF!</v>
      </c>
      <c r="S15" s="164" t="e">
        <v>#REF!</v>
      </c>
      <c r="T15" s="164" t="e">
        <v>#REF!</v>
      </c>
      <c r="U15" s="179" t="str">
        <f t="shared" si="7"/>
        <v>-</v>
      </c>
      <c r="V15" s="163" t="e">
        <f t="shared" si="5"/>
        <v>#REF!</v>
      </c>
      <c r="W15" s="165" t="e">
        <f t="shared" si="4"/>
        <v>#REF!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 t="e">
        <v>#REF!</v>
      </c>
      <c r="P16" s="164" t="e">
        <v>#REF!</v>
      </c>
      <c r="Q16" s="164" t="e">
        <v>#REF!</v>
      </c>
      <c r="R16" s="164" t="e">
        <v>#REF!</v>
      </c>
      <c r="S16" s="164" t="e">
        <v>#REF!</v>
      </c>
      <c r="T16" s="164" t="e">
        <v>#REF!</v>
      </c>
      <c r="U16" s="179" t="str">
        <f t="shared" si="7"/>
        <v>-</v>
      </c>
      <c r="V16" s="163" t="e">
        <f t="shared" si="5"/>
        <v>#REF!</v>
      </c>
      <c r="W16" s="165" t="e">
        <f t="shared" si="4"/>
        <v>#REF!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 t="e">
        <v>#REF!</v>
      </c>
      <c r="P17" s="164" t="e">
        <v>#REF!</v>
      </c>
      <c r="Q17" s="164" t="e">
        <v>#REF!</v>
      </c>
      <c r="R17" s="164" t="e">
        <v>#REF!</v>
      </c>
      <c r="S17" s="164" t="e">
        <v>#REF!</v>
      </c>
      <c r="T17" s="164" t="e">
        <v>#REF!</v>
      </c>
      <c r="U17" s="179" t="str">
        <f t="shared" si="7"/>
        <v>-</v>
      </c>
      <c r="V17" s="163" t="e">
        <f t="shared" si="5"/>
        <v>#REF!</v>
      </c>
      <c r="W17" s="165" t="e">
        <f t="shared" si="4"/>
        <v>#REF!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 t="e">
        <v>#REF!</v>
      </c>
      <c r="P18" s="164" t="e">
        <v>#REF!</v>
      </c>
      <c r="Q18" s="164" t="e">
        <v>#REF!</v>
      </c>
      <c r="R18" s="164" t="e">
        <v>#REF!</v>
      </c>
      <c r="S18" s="164" t="e">
        <v>#REF!</v>
      </c>
      <c r="T18" s="164" t="e">
        <v>#REF!</v>
      </c>
      <c r="U18" s="179" t="str">
        <f t="shared" si="7"/>
        <v>-</v>
      </c>
      <c r="V18" s="163" t="e">
        <f t="shared" si="5"/>
        <v>#REF!</v>
      </c>
      <c r="W18" s="165" t="e">
        <f t="shared" si="4"/>
        <v>#REF!</v>
      </c>
    </row>
    <row r="19" spans="1:23" x14ac:dyDescent="0.25">
      <c r="A19" s="162" t="s">
        <v>149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 t="e">
        <v>#REF!</v>
      </c>
      <c r="P19" s="164" t="e">
        <v>#REF!</v>
      </c>
      <c r="Q19" s="164" t="e">
        <v>#REF!</v>
      </c>
      <c r="R19" s="164" t="e">
        <v>#REF!</v>
      </c>
      <c r="S19" s="164" t="e">
        <v>#REF!</v>
      </c>
      <c r="T19" s="164" t="e">
        <v>#REF!</v>
      </c>
      <c r="U19" s="179" t="str">
        <f t="shared" si="7"/>
        <v>-</v>
      </c>
      <c r="V19" s="163" t="e">
        <f t="shared" si="5"/>
        <v>#REF!</v>
      </c>
      <c r="W19" s="165" t="e">
        <f t="shared" si="4"/>
        <v>#REF!</v>
      </c>
    </row>
    <row r="20" spans="1:23" x14ac:dyDescent="0.25">
      <c r="A20" s="167" t="s">
        <v>150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 t="e">
        <v>#REF!</v>
      </c>
      <c r="P20" s="164" t="e">
        <v>#REF!</v>
      </c>
      <c r="Q20" s="164" t="e">
        <v>#REF!</v>
      </c>
      <c r="R20" s="164" t="e">
        <v>#REF!</v>
      </c>
      <c r="S20" s="164" t="e">
        <v>#REF!</v>
      </c>
      <c r="T20" s="164" t="e">
        <v>#REF!</v>
      </c>
      <c r="U20" s="179" t="str">
        <f t="shared" si="7"/>
        <v>-</v>
      </c>
      <c r="V20" s="163" t="e">
        <f t="shared" si="5"/>
        <v>#REF!</v>
      </c>
      <c r="W20" s="165" t="e">
        <f t="shared" si="4"/>
        <v>#REF!</v>
      </c>
    </row>
    <row r="21" spans="1:23" x14ac:dyDescent="0.25">
      <c r="B21" s="168" t="s">
        <v>150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150</v>
      </c>
      <c r="O21" s="169" t="e">
        <f t="shared" ref="O21:T21" si="9">O13-SUM(O14:O20)</f>
        <v>#REF!</v>
      </c>
      <c r="P21" s="169" t="e">
        <f t="shared" si="9"/>
        <v>#REF!</v>
      </c>
      <c r="Q21" s="169" t="e">
        <f t="shared" si="9"/>
        <v>#REF!</v>
      </c>
      <c r="R21" s="169" t="e">
        <f t="shared" si="9"/>
        <v>#REF!</v>
      </c>
      <c r="S21" s="169" t="e">
        <f t="shared" si="9"/>
        <v>#REF!</v>
      </c>
      <c r="T21" s="169" t="e">
        <f t="shared" si="9"/>
        <v>#REF!</v>
      </c>
      <c r="U21" s="180" t="str">
        <f t="shared" si="7"/>
        <v>-</v>
      </c>
      <c r="V21" s="168" t="e">
        <f>T21-S21</f>
        <v>#REF!</v>
      </c>
      <c r="W21" s="170" t="e">
        <f t="shared" si="4"/>
        <v>#REF!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150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150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150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327</v>
      </c>
      <c r="D66" s="160" t="s">
        <v>327</v>
      </c>
      <c r="E66" s="160" t="s">
        <v>327</v>
      </c>
      <c r="F66" s="160" t="s">
        <v>327</v>
      </c>
      <c r="G66" s="160" t="s">
        <v>327</v>
      </c>
      <c r="H66" s="160" t="s">
        <v>327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327</v>
      </c>
      <c r="D67" s="164" t="s">
        <v>327</v>
      </c>
      <c r="E67" s="164" t="s">
        <v>327</v>
      </c>
      <c r="F67" s="164" t="s">
        <v>327</v>
      </c>
      <c r="G67" s="164" t="s">
        <v>327</v>
      </c>
      <c r="H67" s="164" t="s">
        <v>327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327</v>
      </c>
      <c r="D68" s="164" t="s">
        <v>327</v>
      </c>
      <c r="E68" s="164" t="s">
        <v>327</v>
      </c>
      <c r="F68" s="164" t="s">
        <v>327</v>
      </c>
      <c r="G68" s="164" t="s">
        <v>327</v>
      </c>
      <c r="H68" s="164" t="s">
        <v>327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327</v>
      </c>
      <c r="D69" s="160" t="s">
        <v>327</v>
      </c>
      <c r="E69" s="160" t="s">
        <v>327</v>
      </c>
      <c r="F69" s="160" t="s">
        <v>327</v>
      </c>
      <c r="G69" s="160" t="s">
        <v>327</v>
      </c>
      <c r="H69" s="160" t="s">
        <v>327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327</v>
      </c>
      <c r="D70" s="164" t="s">
        <v>327</v>
      </c>
      <c r="E70" s="164" t="s">
        <v>327</v>
      </c>
      <c r="F70" s="164" t="s">
        <v>327</v>
      </c>
      <c r="G70" s="164" t="s">
        <v>327</v>
      </c>
      <c r="H70" s="164" t="s">
        <v>327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327</v>
      </c>
      <c r="D71" s="164" t="s">
        <v>327</v>
      </c>
      <c r="E71" s="164" t="s">
        <v>327</v>
      </c>
      <c r="F71" s="164" t="s">
        <v>327</v>
      </c>
      <c r="G71" s="164" t="s">
        <v>327</v>
      </c>
      <c r="H71" s="164" t="s">
        <v>327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327</v>
      </c>
      <c r="D72" s="164" t="s">
        <v>327</v>
      </c>
      <c r="E72" s="164" t="s">
        <v>327</v>
      </c>
      <c r="F72" s="164" t="s">
        <v>327</v>
      </c>
      <c r="G72" s="164" t="s">
        <v>327</v>
      </c>
      <c r="H72" s="164" t="s">
        <v>327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327</v>
      </c>
      <c r="D73" s="164" t="s">
        <v>327</v>
      </c>
      <c r="E73" s="164" t="s">
        <v>327</v>
      </c>
      <c r="F73" s="164" t="s">
        <v>327</v>
      </c>
      <c r="G73" s="164" t="s">
        <v>327</v>
      </c>
      <c r="H73" s="164" t="s">
        <v>327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327</v>
      </c>
      <c r="D74" s="164" t="s">
        <v>327</v>
      </c>
      <c r="E74" s="164" t="s">
        <v>327</v>
      </c>
      <c r="F74" s="164" t="s">
        <v>327</v>
      </c>
      <c r="G74" s="164" t="s">
        <v>327</v>
      </c>
      <c r="H74" s="164" t="s">
        <v>327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327</v>
      </c>
      <c r="D75" s="164" t="s">
        <v>327</v>
      </c>
      <c r="E75" s="164" t="s">
        <v>327</v>
      </c>
      <c r="F75" s="164" t="s">
        <v>327</v>
      </c>
      <c r="G75" s="164" t="s">
        <v>327</v>
      </c>
      <c r="H75" s="164" t="s">
        <v>327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327</v>
      </c>
      <c r="D76" s="164" t="s">
        <v>327</v>
      </c>
      <c r="E76" s="164" t="s">
        <v>327</v>
      </c>
      <c r="F76" s="164" t="s">
        <v>327</v>
      </c>
      <c r="G76" s="164" t="s">
        <v>327</v>
      </c>
      <c r="H76" s="164" t="s">
        <v>327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150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150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327</v>
      </c>
      <c r="D94" s="160" t="s">
        <v>327</v>
      </c>
      <c r="E94" s="160" t="s">
        <v>327</v>
      </c>
      <c r="F94" s="160" t="s">
        <v>327</v>
      </c>
      <c r="G94" s="160" t="s">
        <v>327</v>
      </c>
      <c r="H94" s="160" t="s">
        <v>327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327</v>
      </c>
      <c r="D95" s="164" t="s">
        <v>327</v>
      </c>
      <c r="E95" s="164" t="s">
        <v>327</v>
      </c>
      <c r="F95" s="164" t="s">
        <v>327</v>
      </c>
      <c r="G95" s="164" t="s">
        <v>327</v>
      </c>
      <c r="H95" s="164" t="s">
        <v>327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327</v>
      </c>
      <c r="D96" s="164" t="s">
        <v>327</v>
      </c>
      <c r="E96" s="164" t="s">
        <v>327</v>
      </c>
      <c r="F96" s="164" t="s">
        <v>327</v>
      </c>
      <c r="G96" s="164" t="s">
        <v>327</v>
      </c>
      <c r="H96" s="164" t="s">
        <v>327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327</v>
      </c>
      <c r="D97" s="160" t="s">
        <v>327</v>
      </c>
      <c r="E97" s="160" t="s">
        <v>327</v>
      </c>
      <c r="F97" s="160" t="s">
        <v>327</v>
      </c>
      <c r="G97" s="160" t="s">
        <v>327</v>
      </c>
      <c r="H97" s="160" t="s">
        <v>327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327</v>
      </c>
      <c r="D98" s="164" t="s">
        <v>327</v>
      </c>
      <c r="E98" s="164" t="s">
        <v>327</v>
      </c>
      <c r="F98" s="164" t="s">
        <v>327</v>
      </c>
      <c r="G98" s="164" t="s">
        <v>327</v>
      </c>
      <c r="H98" s="164" t="s">
        <v>327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327</v>
      </c>
      <c r="D99" s="164" t="s">
        <v>327</v>
      </c>
      <c r="E99" s="164" t="s">
        <v>327</v>
      </c>
      <c r="F99" s="164" t="s">
        <v>327</v>
      </c>
      <c r="G99" s="164" t="s">
        <v>327</v>
      </c>
      <c r="H99" s="164" t="s">
        <v>327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327</v>
      </c>
      <c r="D100" s="164" t="s">
        <v>327</v>
      </c>
      <c r="E100" s="164" t="s">
        <v>327</v>
      </c>
      <c r="F100" s="164" t="s">
        <v>327</v>
      </c>
      <c r="G100" s="164" t="s">
        <v>327</v>
      </c>
      <c r="H100" s="164" t="s">
        <v>327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327</v>
      </c>
      <c r="D101" s="164" t="s">
        <v>327</v>
      </c>
      <c r="E101" s="164" t="s">
        <v>327</v>
      </c>
      <c r="F101" s="164" t="s">
        <v>327</v>
      </c>
      <c r="G101" s="164" t="s">
        <v>327</v>
      </c>
      <c r="H101" s="164" t="s">
        <v>327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327</v>
      </c>
      <c r="D102" s="164" t="s">
        <v>327</v>
      </c>
      <c r="E102" s="164" t="s">
        <v>327</v>
      </c>
      <c r="F102" s="164" t="s">
        <v>327</v>
      </c>
      <c r="G102" s="164" t="s">
        <v>327</v>
      </c>
      <c r="H102" s="164" t="s">
        <v>327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327</v>
      </c>
      <c r="D103" s="164" t="s">
        <v>327</v>
      </c>
      <c r="E103" s="164" t="s">
        <v>327</v>
      </c>
      <c r="F103" s="164" t="s">
        <v>327</v>
      </c>
      <c r="G103" s="164" t="s">
        <v>327</v>
      </c>
      <c r="H103" s="164" t="s">
        <v>327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327</v>
      </c>
      <c r="D104" s="164" t="s">
        <v>327</v>
      </c>
      <c r="E104" s="164" t="s">
        <v>327</v>
      </c>
      <c r="F104" s="164" t="s">
        <v>327</v>
      </c>
      <c r="G104" s="164" t="s">
        <v>327</v>
      </c>
      <c r="H104" s="164" t="s">
        <v>327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150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150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327</v>
      </c>
      <c r="D122" s="160" t="s">
        <v>327</v>
      </c>
      <c r="E122" s="160" t="s">
        <v>327</v>
      </c>
      <c r="F122" s="160" t="s">
        <v>327</v>
      </c>
      <c r="G122" s="160" t="s">
        <v>327</v>
      </c>
      <c r="H122" s="160" t="s">
        <v>327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327</v>
      </c>
      <c r="D123" s="164" t="s">
        <v>327</v>
      </c>
      <c r="E123" s="164" t="s">
        <v>327</v>
      </c>
      <c r="F123" s="164" t="s">
        <v>327</v>
      </c>
      <c r="G123" s="164" t="s">
        <v>327</v>
      </c>
      <c r="H123" s="164" t="s">
        <v>327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327</v>
      </c>
      <c r="D124" s="164" t="s">
        <v>327</v>
      </c>
      <c r="E124" s="164" t="s">
        <v>327</v>
      </c>
      <c r="F124" s="164" t="s">
        <v>327</v>
      </c>
      <c r="G124" s="164" t="s">
        <v>327</v>
      </c>
      <c r="H124" s="164" t="s">
        <v>327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327</v>
      </c>
      <c r="D125" s="160" t="s">
        <v>327</v>
      </c>
      <c r="E125" s="160" t="s">
        <v>327</v>
      </c>
      <c r="F125" s="160" t="s">
        <v>327</v>
      </c>
      <c r="G125" s="160" t="s">
        <v>327</v>
      </c>
      <c r="H125" s="160" t="s">
        <v>327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327</v>
      </c>
      <c r="D126" s="164" t="s">
        <v>327</v>
      </c>
      <c r="E126" s="164" t="s">
        <v>327</v>
      </c>
      <c r="F126" s="164" t="s">
        <v>327</v>
      </c>
      <c r="G126" s="164" t="s">
        <v>327</v>
      </c>
      <c r="H126" s="164" t="s">
        <v>327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327</v>
      </c>
      <c r="D127" s="164" t="s">
        <v>327</v>
      </c>
      <c r="E127" s="164" t="s">
        <v>327</v>
      </c>
      <c r="F127" s="164" t="s">
        <v>327</v>
      </c>
      <c r="G127" s="164" t="s">
        <v>327</v>
      </c>
      <c r="H127" s="164" t="s">
        <v>327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327</v>
      </c>
      <c r="D128" s="164" t="s">
        <v>327</v>
      </c>
      <c r="E128" s="164" t="s">
        <v>327</v>
      </c>
      <c r="F128" s="164" t="s">
        <v>327</v>
      </c>
      <c r="G128" s="164" t="s">
        <v>327</v>
      </c>
      <c r="H128" s="164" t="s">
        <v>327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327</v>
      </c>
      <c r="D129" s="164" t="s">
        <v>327</v>
      </c>
      <c r="E129" s="164" t="s">
        <v>327</v>
      </c>
      <c r="F129" s="164" t="s">
        <v>327</v>
      </c>
      <c r="G129" s="164" t="s">
        <v>327</v>
      </c>
      <c r="H129" s="164" t="s">
        <v>327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327</v>
      </c>
      <c r="D130" s="164" t="s">
        <v>327</v>
      </c>
      <c r="E130" s="164" t="s">
        <v>327</v>
      </c>
      <c r="F130" s="164" t="s">
        <v>327</v>
      </c>
      <c r="G130" s="164" t="s">
        <v>327</v>
      </c>
      <c r="H130" s="164" t="s">
        <v>327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327</v>
      </c>
      <c r="D131" s="164" t="s">
        <v>327</v>
      </c>
      <c r="E131" s="164" t="s">
        <v>327</v>
      </c>
      <c r="F131" s="164" t="s">
        <v>327</v>
      </c>
      <c r="G131" s="164" t="s">
        <v>327</v>
      </c>
      <c r="H131" s="164" t="s">
        <v>327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327</v>
      </c>
      <c r="D132" s="164" t="s">
        <v>327</v>
      </c>
      <c r="E132" s="164" t="s">
        <v>327</v>
      </c>
      <c r="F132" s="164" t="s">
        <v>327</v>
      </c>
      <c r="G132" s="164" t="s">
        <v>327</v>
      </c>
      <c r="H132" s="164" t="s">
        <v>327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150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150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150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473F-760A-4752-AF83-F6C66DF9BDC6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8" t="s">
        <v>144</v>
      </c>
      <c r="D5" s="309"/>
      <c r="E5" s="309"/>
      <c r="F5" s="309"/>
      <c r="G5" s="309"/>
      <c r="H5" s="309"/>
      <c r="I5" s="309"/>
      <c r="J5" s="309"/>
      <c r="K5" s="308" t="s">
        <v>63</v>
      </c>
      <c r="L5" s="309"/>
      <c r="M5" s="309"/>
      <c r="N5" s="309"/>
      <c r="O5" s="309"/>
      <c r="P5" s="309"/>
      <c r="Q5" s="309"/>
      <c r="R5" s="309"/>
      <c r="S5" s="308" t="s">
        <v>142</v>
      </c>
      <c r="T5" s="309"/>
      <c r="U5" s="309"/>
      <c r="V5" s="309"/>
      <c r="W5" s="309"/>
      <c r="X5" s="309"/>
      <c r="Y5" s="309"/>
    </row>
    <row r="6" spans="1:25" s="146" customFormat="1" ht="72" customHeight="1" x14ac:dyDescent="0.25">
      <c r="B6" s="147"/>
      <c r="C6" s="172" t="s">
        <v>273</v>
      </c>
      <c r="D6" s="172" t="s">
        <v>274</v>
      </c>
      <c r="E6" s="172" t="s">
        <v>275</v>
      </c>
      <c r="F6" s="172" t="s">
        <v>276</v>
      </c>
      <c r="G6" s="172" t="s">
        <v>277</v>
      </c>
      <c r="H6" s="172" t="s">
        <v>278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273</v>
      </c>
      <c r="L6" s="172" t="s">
        <v>274</v>
      </c>
      <c r="M6" s="172" t="s">
        <v>275</v>
      </c>
      <c r="N6" s="172" t="s">
        <v>276</v>
      </c>
      <c r="O6" s="172" t="s">
        <v>277</v>
      </c>
      <c r="P6" s="172" t="s">
        <v>278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273</v>
      </c>
      <c r="T6" s="172" t="s">
        <v>275</v>
      </c>
      <c r="U6" s="172" t="s">
        <v>276</v>
      </c>
      <c r="V6" s="172" t="s">
        <v>277</v>
      </c>
      <c r="W6" s="172" t="s">
        <v>278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150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150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150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150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150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150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150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150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150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150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150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927D-2F07-480C-A310-B8C45F03A1D1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8" t="s">
        <v>64</v>
      </c>
      <c r="D6" s="309"/>
      <c r="E6" s="309"/>
      <c r="F6" s="309"/>
      <c r="G6" s="309"/>
      <c r="H6" s="309"/>
      <c r="I6" s="309"/>
      <c r="J6" s="309"/>
      <c r="K6" s="308" t="s">
        <v>63</v>
      </c>
      <c r="L6" s="309"/>
      <c r="M6" s="309"/>
      <c r="N6" s="309"/>
      <c r="O6" s="309"/>
      <c r="P6" s="309"/>
      <c r="Q6" s="309"/>
      <c r="R6" s="309"/>
      <c r="S6" s="308" t="s">
        <v>142</v>
      </c>
      <c r="T6" s="309"/>
      <c r="U6" s="309"/>
      <c r="V6" s="309"/>
      <c r="W6" s="309"/>
      <c r="X6" s="309"/>
      <c r="Y6" s="309"/>
      <c r="Z6" s="309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151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150</v>
      </c>
      <c r="B21" s="168" t="s">
        <v>150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151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150</v>
      </c>
      <c r="B35" s="168" t="s">
        <v>150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151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150</v>
      </c>
      <c r="B49" s="168" t="s">
        <v>150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151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150</v>
      </c>
      <c r="B63" s="168" t="s">
        <v>150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151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150</v>
      </c>
      <c r="B77" s="168" t="s">
        <v>150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151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150</v>
      </c>
      <c r="B91" s="168" t="s">
        <v>150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151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150</v>
      </c>
      <c r="B105" s="168" t="s">
        <v>150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151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150</v>
      </c>
      <c r="B119" s="168" t="s">
        <v>150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151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150</v>
      </c>
      <c r="B133" s="168" t="s">
        <v>150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151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150</v>
      </c>
      <c r="B147" s="168" t="s">
        <v>150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151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150</v>
      </c>
      <c r="B161" s="168" t="s">
        <v>150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C872-B99D-4909-9877-5A5EFC2EBA91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7" t="s">
        <v>235</v>
      </c>
      <c r="C4" s="277"/>
      <c r="D4" s="277"/>
      <c r="E4" s="277"/>
      <c r="F4" s="277"/>
      <c r="G4" s="277"/>
      <c r="H4" s="277"/>
      <c r="I4" s="277"/>
      <c r="J4" s="277"/>
      <c r="K4" s="277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90" t="s">
        <v>53</v>
      </c>
      <c r="C7" s="285" t="s">
        <v>8</v>
      </c>
      <c r="D7" s="15" t="s">
        <v>32</v>
      </c>
      <c r="E7" s="16">
        <v>17608</v>
      </c>
      <c r="F7" s="16">
        <v>17983</v>
      </c>
      <c r="G7" s="16">
        <v>19479</v>
      </c>
      <c r="H7" s="16">
        <v>20873</v>
      </c>
      <c r="I7" s="16">
        <v>19069</v>
      </c>
      <c r="J7" s="17">
        <f>I7/H7-1</f>
        <v>-8.6427442150146083E-2</v>
      </c>
      <c r="K7" s="16">
        <f>I7-H7</f>
        <v>-1804</v>
      </c>
      <c r="L7" s="18">
        <f>I7/$I$7</f>
        <v>1</v>
      </c>
    </row>
    <row r="8" spans="2:12" x14ac:dyDescent="0.25">
      <c r="B8" s="278"/>
      <c r="C8" s="280"/>
      <c r="D8" s="19" t="s">
        <v>33</v>
      </c>
      <c r="E8" s="20">
        <v>17608</v>
      </c>
      <c r="F8" s="20">
        <v>17983</v>
      </c>
      <c r="G8" s="20">
        <v>19479</v>
      </c>
      <c r="H8" s="20">
        <v>20873</v>
      </c>
      <c r="I8" s="20">
        <v>19069</v>
      </c>
      <c r="J8" s="21">
        <f t="shared" ref="J8:J20" si="0">I8/H8-1</f>
        <v>-8.6427442150146083E-2</v>
      </c>
      <c r="K8" s="20">
        <f t="shared" ref="K8:K17" si="1">I8-H8</f>
        <v>-1804</v>
      </c>
      <c r="L8" s="22">
        <f>I8/$I$7</f>
        <v>1</v>
      </c>
    </row>
    <row r="9" spans="2:12" x14ac:dyDescent="0.25">
      <c r="B9" s="278"/>
      <c r="C9" s="281"/>
      <c r="D9" s="23" t="s">
        <v>34</v>
      </c>
      <c r="E9" s="24" t="s">
        <v>241</v>
      </c>
      <c r="F9" s="24" t="s">
        <v>241</v>
      </c>
      <c r="G9" s="24" t="s">
        <v>241</v>
      </c>
      <c r="H9" s="24" t="s">
        <v>241</v>
      </c>
      <c r="I9" s="24" t="s">
        <v>241</v>
      </c>
      <c r="J9" s="25" t="str">
        <f>IFERROR(I9/H9-1,"-")</f>
        <v>-</v>
      </c>
      <c r="K9" s="24" t="str">
        <f>IFERROR(I9-H9,"-")</f>
        <v>-</v>
      </c>
      <c r="L9" s="25" t="str">
        <f>IFERROR(I9/$I$7,"-")</f>
        <v>-</v>
      </c>
    </row>
    <row r="10" spans="2:12" x14ac:dyDescent="0.25">
      <c r="B10" s="278"/>
      <c r="C10" s="282" t="s">
        <v>35</v>
      </c>
      <c r="D10" s="26" t="s">
        <v>32</v>
      </c>
      <c r="E10" s="27">
        <v>18300</v>
      </c>
      <c r="F10" s="27">
        <v>18588</v>
      </c>
      <c r="G10" s="27">
        <v>20189</v>
      </c>
      <c r="H10" s="27">
        <v>21402</v>
      </c>
      <c r="I10" s="27">
        <v>19555</v>
      </c>
      <c r="J10" s="28">
        <f t="shared" si="0"/>
        <v>-8.6300345762078345E-2</v>
      </c>
      <c r="K10" s="27">
        <f t="shared" si="1"/>
        <v>-1847</v>
      </c>
      <c r="L10" s="18">
        <f>I10/$I$10</f>
        <v>1</v>
      </c>
    </row>
    <row r="11" spans="2:12" x14ac:dyDescent="0.25">
      <c r="B11" s="278"/>
      <c r="C11" s="283"/>
      <c r="D11" s="4" t="s">
        <v>33</v>
      </c>
      <c r="E11" s="29">
        <v>18300</v>
      </c>
      <c r="F11" s="29">
        <v>18588</v>
      </c>
      <c r="G11" s="29">
        <v>20189</v>
      </c>
      <c r="H11" s="29">
        <v>21402</v>
      </c>
      <c r="I11" s="29">
        <v>19555</v>
      </c>
      <c r="J11" s="30">
        <f t="shared" si="0"/>
        <v>-8.6300345762078345E-2</v>
      </c>
      <c r="K11" s="29">
        <f t="shared" si="1"/>
        <v>-1847</v>
      </c>
      <c r="L11" s="31">
        <f>I11/$I$10</f>
        <v>1</v>
      </c>
    </row>
    <row r="12" spans="2:12" x14ac:dyDescent="0.25">
      <c r="B12" s="278"/>
      <c r="C12" s="284"/>
      <c r="D12" s="32" t="s">
        <v>34</v>
      </c>
      <c r="E12" s="33" t="s">
        <v>241</v>
      </c>
      <c r="F12" s="33" t="s">
        <v>241</v>
      </c>
      <c r="G12" s="33" t="s">
        <v>241</v>
      </c>
      <c r="H12" s="33" t="s">
        <v>241</v>
      </c>
      <c r="I12" s="33" t="s">
        <v>241</v>
      </c>
      <c r="J12" s="34" t="str">
        <f>IFERROR(I12/H12-1,"-")</f>
        <v>-</v>
      </c>
      <c r="K12" s="33" t="str">
        <f>IFERROR(I12-H12,"-")</f>
        <v>-</v>
      </c>
      <c r="L12" s="34" t="str">
        <f>IFERROR(I12/$I$10,"-")</f>
        <v>-</v>
      </c>
    </row>
    <row r="13" spans="2:12" x14ac:dyDescent="0.25">
      <c r="B13" s="278"/>
      <c r="C13" s="285" t="s">
        <v>21</v>
      </c>
      <c r="D13" s="15" t="s">
        <v>32</v>
      </c>
      <c r="E13" s="16">
        <v>40470</v>
      </c>
      <c r="F13" s="16">
        <v>38639</v>
      </c>
      <c r="G13" s="16">
        <v>40074</v>
      </c>
      <c r="H13" s="16">
        <v>42497</v>
      </c>
      <c r="I13" s="16">
        <v>40082</v>
      </c>
      <c r="J13" s="17">
        <f t="shared" si="0"/>
        <v>-5.6827540767583562E-2</v>
      </c>
      <c r="K13" s="16">
        <f t="shared" si="1"/>
        <v>-2415</v>
      </c>
      <c r="L13" s="18">
        <f>I13/$I$13</f>
        <v>1</v>
      </c>
    </row>
    <row r="14" spans="2:12" x14ac:dyDescent="0.25">
      <c r="B14" s="278"/>
      <c r="C14" s="280"/>
      <c r="D14" s="19" t="s">
        <v>33</v>
      </c>
      <c r="E14" s="20">
        <v>40470</v>
      </c>
      <c r="F14" s="20">
        <v>38639</v>
      </c>
      <c r="G14" s="20">
        <v>40074</v>
      </c>
      <c r="H14" s="20">
        <v>42497</v>
      </c>
      <c r="I14" s="20">
        <v>40082</v>
      </c>
      <c r="J14" s="21">
        <f t="shared" si="0"/>
        <v>-5.6827540767583562E-2</v>
      </c>
      <c r="K14" s="20">
        <f t="shared" si="1"/>
        <v>-2415</v>
      </c>
      <c r="L14" s="22">
        <f>I14/$I$13</f>
        <v>1</v>
      </c>
    </row>
    <row r="15" spans="2:12" x14ac:dyDescent="0.25">
      <c r="B15" s="278"/>
      <c r="C15" s="281"/>
      <c r="D15" s="23" t="s">
        <v>34</v>
      </c>
      <c r="E15" s="24" t="s">
        <v>241</v>
      </c>
      <c r="F15" s="24" t="s">
        <v>241</v>
      </c>
      <c r="G15" s="24" t="s">
        <v>241</v>
      </c>
      <c r="H15" s="24" t="s">
        <v>241</v>
      </c>
      <c r="I15" s="24" t="s">
        <v>241</v>
      </c>
      <c r="J15" s="25" t="str">
        <f>IFERROR(I15/H15-1,"-")</f>
        <v>-</v>
      </c>
      <c r="K15" s="24" t="str">
        <f>IFERROR(I15-H15,"-")</f>
        <v>-</v>
      </c>
      <c r="L15" s="25" t="str">
        <f>IFERROR(I15/$I$13,"-")</f>
        <v>-</v>
      </c>
    </row>
    <row r="16" spans="2:12" x14ac:dyDescent="0.25">
      <c r="B16" s="278"/>
      <c r="C16" s="282" t="s">
        <v>22</v>
      </c>
      <c r="D16" s="26" t="s">
        <v>32</v>
      </c>
      <c r="E16" s="35">
        <v>2.2983870967741935</v>
      </c>
      <c r="F16" s="35">
        <v>2.1486403825835509</v>
      </c>
      <c r="G16" s="35">
        <v>2.0572924688125673</v>
      </c>
      <c r="H16" s="35">
        <v>2.0359794950414409</v>
      </c>
      <c r="I16" s="35">
        <v>2.1019455661020503</v>
      </c>
      <c r="J16" s="36">
        <f t="shared" si="0"/>
        <v>3.2400164746878568E-2</v>
      </c>
      <c r="K16" s="37">
        <f t="shared" si="1"/>
        <v>6.5966071060609366E-2</v>
      </c>
      <c r="L16" s="38"/>
    </row>
    <row r="17" spans="2:12" x14ac:dyDescent="0.25">
      <c r="B17" s="278"/>
      <c r="C17" s="283"/>
      <c r="D17" s="4" t="s">
        <v>33</v>
      </c>
      <c r="E17" s="39">
        <f>E14/E8</f>
        <v>2.2983870967741935</v>
      </c>
      <c r="F17" s="39">
        <f t="shared" ref="F17:I17" si="2">F14/F8</f>
        <v>2.1486403825835509</v>
      </c>
      <c r="G17" s="39">
        <f t="shared" si="2"/>
        <v>2.0572924688125673</v>
      </c>
      <c r="H17" s="39">
        <f t="shared" si="2"/>
        <v>2.0359794950414409</v>
      </c>
      <c r="I17" s="39">
        <f t="shared" si="2"/>
        <v>2.1019455661020503</v>
      </c>
      <c r="J17" s="40">
        <f t="shared" si="0"/>
        <v>3.2400164746878568E-2</v>
      </c>
      <c r="K17" s="41">
        <f t="shared" si="1"/>
        <v>6.5966071060609366E-2</v>
      </c>
      <c r="L17" s="42"/>
    </row>
    <row r="18" spans="2:12" x14ac:dyDescent="0.25">
      <c r="B18" s="278"/>
      <c r="C18" s="284"/>
      <c r="D18" s="32" t="s">
        <v>34</v>
      </c>
      <c r="E18" s="43" t="str">
        <f>IFERROR(E15/E9,"-")</f>
        <v>-</v>
      </c>
      <c r="F18" s="43" t="str">
        <f t="shared" ref="F18:H18" si="3">IFERROR(F15/F9,"-")</f>
        <v>-</v>
      </c>
      <c r="G18" s="43" t="str">
        <f t="shared" si="3"/>
        <v>-</v>
      </c>
      <c r="H18" s="43" t="str">
        <f t="shared" si="3"/>
        <v>-</v>
      </c>
      <c r="I18" s="43" t="str">
        <f>IFERROR(I15/I9,"-")</f>
        <v>-</v>
      </c>
      <c r="J18" s="34" t="str">
        <f>IFERROR(I18/H18-1,"-")</f>
        <v>-</v>
      </c>
      <c r="K18" s="33" t="str">
        <f>IFERROR(I18-H18,"-")</f>
        <v>-</v>
      </c>
      <c r="L18" s="34"/>
    </row>
    <row r="19" spans="2:12" x14ac:dyDescent="0.25">
      <c r="B19" s="278"/>
      <c r="C19" s="286" t="s">
        <v>36</v>
      </c>
      <c r="D19" s="15" t="s">
        <v>32</v>
      </c>
      <c r="E19" s="18">
        <v>0.49780000000000002</v>
      </c>
      <c r="F19" s="18">
        <v>0.47020000000000001</v>
      </c>
      <c r="G19" s="18">
        <v>0.48170000000000002</v>
      </c>
      <c r="H19" s="18">
        <v>0.52880000000000005</v>
      </c>
      <c r="I19" s="18">
        <v>0.45520000000000005</v>
      </c>
      <c r="J19" s="17">
        <f t="shared" si="0"/>
        <v>-0.13918305597579428</v>
      </c>
      <c r="K19" s="44">
        <f>(I19-H19)*100</f>
        <v>-7.3599999999999994</v>
      </c>
      <c r="L19" s="18"/>
    </row>
    <row r="20" spans="2:12" x14ac:dyDescent="0.25">
      <c r="B20" s="278"/>
      <c r="C20" s="287"/>
      <c r="D20" s="19" t="s">
        <v>33</v>
      </c>
      <c r="E20" s="22">
        <v>0.49780000000000002</v>
      </c>
      <c r="F20" s="22">
        <v>0.47020000000000001</v>
      </c>
      <c r="G20" s="22">
        <v>0.48170000000000002</v>
      </c>
      <c r="H20" s="22">
        <v>0.52880000000000005</v>
      </c>
      <c r="I20" s="22">
        <v>0.45520000000000005</v>
      </c>
      <c r="J20" s="21">
        <f t="shared" si="0"/>
        <v>-0.13918305597579428</v>
      </c>
      <c r="K20" s="46">
        <f>(I20-H20)*100</f>
        <v>-7.3599999999999994</v>
      </c>
      <c r="L20" s="22"/>
    </row>
    <row r="21" spans="2:12" x14ac:dyDescent="0.25">
      <c r="B21" s="278"/>
      <c r="C21" s="288"/>
      <c r="D21" s="23" t="s">
        <v>34</v>
      </c>
      <c r="E21" s="25" t="s">
        <v>241</v>
      </c>
      <c r="F21" s="25" t="s">
        <v>241</v>
      </c>
      <c r="G21" s="25" t="s">
        <v>241</v>
      </c>
      <c r="H21" s="25" t="s">
        <v>241</v>
      </c>
      <c r="I21" s="25" t="s">
        <v>241</v>
      </c>
      <c r="J21" s="25" t="str">
        <f>IFERROR(I21/H21-1,"-")</f>
        <v>-</v>
      </c>
      <c r="K21" s="24" t="str">
        <f>IFERROR(I21-H21,"-")</f>
        <v>-</v>
      </c>
      <c r="L21" s="47"/>
    </row>
    <row r="22" spans="2:12" x14ac:dyDescent="0.25">
      <c r="B22" s="278"/>
      <c r="C22" s="289" t="s">
        <v>37</v>
      </c>
      <c r="D22" s="26" t="s">
        <v>32</v>
      </c>
      <c r="E22" s="27">
        <v>2710</v>
      </c>
      <c r="F22" s="27">
        <v>2739</v>
      </c>
      <c r="G22" s="27">
        <v>2773</v>
      </c>
      <c r="H22" s="27">
        <v>2679</v>
      </c>
      <c r="I22" s="27">
        <v>2935</v>
      </c>
      <c r="J22" s="36">
        <f>I22/H22-1</f>
        <v>9.5558044046285984E-2</v>
      </c>
      <c r="K22" s="27">
        <f>I22-H22</f>
        <v>256</v>
      </c>
      <c r="L22" s="38">
        <f>I22/$I$22</f>
        <v>1</v>
      </c>
    </row>
    <row r="23" spans="2:12" x14ac:dyDescent="0.25">
      <c r="B23" s="278"/>
      <c r="C23" s="291"/>
      <c r="D23" s="4" t="s">
        <v>33</v>
      </c>
      <c r="E23" s="29">
        <v>2710</v>
      </c>
      <c r="F23" s="29">
        <v>2739</v>
      </c>
      <c r="G23" s="29">
        <v>2773</v>
      </c>
      <c r="H23" s="29">
        <v>2679</v>
      </c>
      <c r="I23" s="29">
        <v>2935</v>
      </c>
      <c r="J23" s="40">
        <f>I23/H23-1</f>
        <v>9.5558044046285984E-2</v>
      </c>
      <c r="K23" s="29">
        <f>I23-H23</f>
        <v>256</v>
      </c>
      <c r="L23" s="42">
        <f>I23/$I$22</f>
        <v>1</v>
      </c>
    </row>
    <row r="24" spans="2:12" x14ac:dyDescent="0.25">
      <c r="B24" s="279"/>
      <c r="C24" s="292"/>
      <c r="D24" s="32" t="s">
        <v>34</v>
      </c>
      <c r="E24" s="33" t="s">
        <v>241</v>
      </c>
      <c r="F24" s="33" t="s">
        <v>241</v>
      </c>
      <c r="G24" s="33" t="s">
        <v>241</v>
      </c>
      <c r="H24" s="33" t="s">
        <v>241</v>
      </c>
      <c r="I24" s="33" t="s">
        <v>241</v>
      </c>
      <c r="J24" s="34" t="str">
        <f>IFERROR(I24/H24-1,"-")</f>
        <v>-</v>
      </c>
      <c r="K24" s="33" t="str">
        <f>IFERROR(I24-H24,"-")</f>
        <v>-</v>
      </c>
      <c r="L24" s="34" t="str">
        <f>IFERROR(I24/$I$22,"-")</f>
        <v>-</v>
      </c>
    </row>
    <row r="25" spans="2:12" ht="7.5" customHeight="1" x14ac:dyDescent="0.25"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48"/>
    </row>
    <row r="26" spans="2:12" ht="24.75" customHeight="1" x14ac:dyDescent="0.25">
      <c r="B26" s="275" t="s">
        <v>38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9" spans="2:12" ht="21.75" customHeight="1" thickBot="1" x14ac:dyDescent="0.3">
      <c r="B29" s="277" t="s">
        <v>235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242</v>
      </c>
      <c r="F31" s="13" t="s">
        <v>243</v>
      </c>
      <c r="G31" s="13" t="s">
        <v>244</v>
      </c>
      <c r="H31" s="13" t="s">
        <v>245</v>
      </c>
      <c r="I31" s="13" t="s">
        <v>246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90" t="s">
        <v>53</v>
      </c>
      <c r="C32" s="285" t="s">
        <v>8</v>
      </c>
      <c r="D32" s="15" t="s">
        <v>32</v>
      </c>
      <c r="E32" s="50">
        <v>104421</v>
      </c>
      <c r="F32" s="50">
        <v>126576</v>
      </c>
      <c r="G32" s="50">
        <v>124946</v>
      </c>
      <c r="H32" s="50">
        <v>140761</v>
      </c>
      <c r="I32" s="50">
        <v>146710</v>
      </c>
      <c r="J32" s="17">
        <f>I32/H32-1</f>
        <v>4.2263126860422995E-2</v>
      </c>
      <c r="K32" s="16">
        <f>I32-H32</f>
        <v>5949</v>
      </c>
      <c r="L32" s="18">
        <f>I32/$I$32</f>
        <v>1</v>
      </c>
    </row>
    <row r="33" spans="1:12" x14ac:dyDescent="0.25">
      <c r="B33" s="278"/>
      <c r="C33" s="280"/>
      <c r="D33" s="19" t="s">
        <v>33</v>
      </c>
      <c r="E33" s="51">
        <v>104421</v>
      </c>
      <c r="F33" s="51">
        <v>126576</v>
      </c>
      <c r="G33" s="51">
        <v>124946</v>
      </c>
      <c r="H33" s="51">
        <v>140761</v>
      </c>
      <c r="I33" s="51">
        <v>146710</v>
      </c>
      <c r="J33" s="21">
        <f t="shared" ref="J33:J45" si="4">I33/H33-1</f>
        <v>4.2263126860422995E-2</v>
      </c>
      <c r="K33" s="20">
        <f t="shared" ref="K33:K42" si="5">I33-H33</f>
        <v>5949</v>
      </c>
      <c r="L33" s="22">
        <f>I33/$I$32</f>
        <v>1</v>
      </c>
    </row>
    <row r="34" spans="1:12" x14ac:dyDescent="0.25">
      <c r="B34" s="278"/>
      <c r="C34" s="281"/>
      <c r="D34" s="23" t="s">
        <v>34</v>
      </c>
      <c r="E34" s="24" t="s">
        <v>241</v>
      </c>
      <c r="F34" s="24" t="s">
        <v>241</v>
      </c>
      <c r="G34" s="24" t="s">
        <v>241</v>
      </c>
      <c r="H34" s="24" t="s">
        <v>241</v>
      </c>
      <c r="I34" s="24" t="s">
        <v>241</v>
      </c>
      <c r="J34" s="25" t="str">
        <f>IFERROR(I34/H34-1,"-")</f>
        <v>-</v>
      </c>
      <c r="K34" s="24" t="str">
        <f>IFERROR(I34-H34,"-")</f>
        <v>-</v>
      </c>
      <c r="L34" s="25" t="str">
        <f>IFERROR(I34/I32,"-")</f>
        <v>-</v>
      </c>
    </row>
    <row r="35" spans="1:12" x14ac:dyDescent="0.25">
      <c r="B35" s="278"/>
      <c r="C35" s="282" t="s">
        <v>35</v>
      </c>
      <c r="D35" s="26" t="s">
        <v>32</v>
      </c>
      <c r="E35" s="52">
        <v>109587</v>
      </c>
      <c r="F35" s="52">
        <v>132057</v>
      </c>
      <c r="G35" s="52">
        <v>130874</v>
      </c>
      <c r="H35" s="52">
        <v>146899</v>
      </c>
      <c r="I35" s="52">
        <v>152483</v>
      </c>
      <c r="J35" s="28">
        <f t="shared" si="4"/>
        <v>3.8012511998039455E-2</v>
      </c>
      <c r="K35" s="27">
        <f t="shared" si="5"/>
        <v>5584</v>
      </c>
      <c r="L35" s="18">
        <f>I35/$I$35</f>
        <v>1</v>
      </c>
    </row>
    <row r="36" spans="1:12" x14ac:dyDescent="0.25">
      <c r="B36" s="278"/>
      <c r="C36" s="283"/>
      <c r="D36" s="4" t="s">
        <v>33</v>
      </c>
      <c r="E36" s="53">
        <v>109587</v>
      </c>
      <c r="F36" s="53">
        <v>132057</v>
      </c>
      <c r="G36" s="53">
        <v>130874</v>
      </c>
      <c r="H36" s="53">
        <v>146899</v>
      </c>
      <c r="I36" s="53">
        <v>152483</v>
      </c>
      <c r="J36" s="30">
        <f t="shared" si="4"/>
        <v>3.8012511998039455E-2</v>
      </c>
      <c r="K36" s="29">
        <f t="shared" si="5"/>
        <v>5584</v>
      </c>
      <c r="L36" s="31">
        <f>I36/$I$35</f>
        <v>1</v>
      </c>
    </row>
    <row r="37" spans="1:12" x14ac:dyDescent="0.25">
      <c r="B37" s="278"/>
      <c r="C37" s="284"/>
      <c r="D37" s="32" t="s">
        <v>34</v>
      </c>
      <c r="E37" s="33" t="s">
        <v>241</v>
      </c>
      <c r="F37" s="33" t="s">
        <v>241</v>
      </c>
      <c r="G37" s="33" t="s">
        <v>241</v>
      </c>
      <c r="H37" s="33" t="s">
        <v>241</v>
      </c>
      <c r="I37" s="33" t="s">
        <v>241</v>
      </c>
      <c r="J37" s="34" t="str">
        <f>IFERROR(I37/H37-1,"-")</f>
        <v>-</v>
      </c>
      <c r="K37" s="33" t="str">
        <f>IFERROR(I37-H37,"-")</f>
        <v>-</v>
      </c>
      <c r="L37" s="34" t="str">
        <f>IFERROR(I37/I35,"-")</f>
        <v>-</v>
      </c>
    </row>
    <row r="38" spans="1:12" x14ac:dyDescent="0.25">
      <c r="B38" s="278"/>
      <c r="C38" s="285" t="s">
        <v>21</v>
      </c>
      <c r="D38" s="15" t="s">
        <v>32</v>
      </c>
      <c r="E38" s="50">
        <v>257944</v>
      </c>
      <c r="F38" s="50">
        <v>294093</v>
      </c>
      <c r="G38" s="50">
        <v>300864</v>
      </c>
      <c r="H38" s="50">
        <v>301669</v>
      </c>
      <c r="I38" s="50">
        <v>315612</v>
      </c>
      <c r="J38" s="17">
        <f t="shared" si="4"/>
        <v>4.6219532003619834E-2</v>
      </c>
      <c r="K38" s="16">
        <f t="shared" si="5"/>
        <v>13943</v>
      </c>
      <c r="L38" s="18">
        <f>I38/$I$38</f>
        <v>1</v>
      </c>
    </row>
    <row r="39" spans="1:12" x14ac:dyDescent="0.25">
      <c r="B39" s="278"/>
      <c r="C39" s="280"/>
      <c r="D39" s="19" t="s">
        <v>33</v>
      </c>
      <c r="E39" s="51">
        <v>257944</v>
      </c>
      <c r="F39" s="51">
        <v>294093</v>
      </c>
      <c r="G39" s="51">
        <v>300864</v>
      </c>
      <c r="H39" s="51">
        <v>301669</v>
      </c>
      <c r="I39" s="51">
        <v>315612</v>
      </c>
      <c r="J39" s="21">
        <f t="shared" si="4"/>
        <v>4.6219532003619834E-2</v>
      </c>
      <c r="K39" s="20">
        <f t="shared" si="5"/>
        <v>13943</v>
      </c>
      <c r="L39" s="22">
        <f>I39/$I$38</f>
        <v>1</v>
      </c>
    </row>
    <row r="40" spans="1:12" x14ac:dyDescent="0.25">
      <c r="B40" s="278"/>
      <c r="C40" s="281"/>
      <c r="D40" s="23" t="s">
        <v>34</v>
      </c>
      <c r="E40" s="24" t="s">
        <v>241</v>
      </c>
      <c r="F40" s="24" t="s">
        <v>241</v>
      </c>
      <c r="G40" s="24" t="s">
        <v>241</v>
      </c>
      <c r="H40" s="24" t="s">
        <v>241</v>
      </c>
      <c r="I40" s="24" t="s">
        <v>241</v>
      </c>
      <c r="J40" s="25" t="str">
        <f>IFERROR(I40/H40-1,"-")</f>
        <v>-</v>
      </c>
      <c r="K40" s="24" t="str">
        <f>IFERROR(I40-H40,"-")</f>
        <v>-</v>
      </c>
      <c r="L40" s="25" t="str">
        <f>IFERROR(I40/I38,"-")</f>
        <v>-</v>
      </c>
    </row>
    <row r="41" spans="1:12" x14ac:dyDescent="0.25">
      <c r="B41" s="278"/>
      <c r="C41" s="282" t="s">
        <v>22</v>
      </c>
      <c r="D41" s="26" t="s">
        <v>32</v>
      </c>
      <c r="E41" s="54">
        <v>2.4702310837858286</v>
      </c>
      <c r="F41" s="54">
        <v>2.3234499431171787</v>
      </c>
      <c r="G41" s="54">
        <v>2.4079522353656779</v>
      </c>
      <c r="H41" s="54">
        <v>2.1431291337799534</v>
      </c>
      <c r="I41" s="54">
        <v>2.1512643991547953</v>
      </c>
      <c r="J41" s="36">
        <f t="shared" si="4"/>
        <v>3.7959753552010422E-3</v>
      </c>
      <c r="K41" s="37">
        <f t="shared" si="5"/>
        <v>8.1352653748418824E-3</v>
      </c>
      <c r="L41" s="38"/>
    </row>
    <row r="42" spans="1:12" x14ac:dyDescent="0.25">
      <c r="B42" s="278"/>
      <c r="C42" s="283"/>
      <c r="D42" s="4" t="s">
        <v>33</v>
      </c>
      <c r="E42" s="55">
        <f t="shared" ref="E42:I42" si="6">E39/E33</f>
        <v>2.4702310837858286</v>
      </c>
      <c r="F42" s="55">
        <f t="shared" si="6"/>
        <v>2.3234499431171787</v>
      </c>
      <c r="G42" s="55">
        <f t="shared" si="6"/>
        <v>2.4079522353656779</v>
      </c>
      <c r="H42" s="55">
        <f t="shared" si="6"/>
        <v>2.1431291337799534</v>
      </c>
      <c r="I42" s="55">
        <f t="shared" si="6"/>
        <v>2.1512643991547953</v>
      </c>
      <c r="J42" s="40">
        <f t="shared" si="4"/>
        <v>3.7959753552010422E-3</v>
      </c>
      <c r="K42" s="41">
        <f t="shared" si="5"/>
        <v>8.1352653748418824E-3</v>
      </c>
      <c r="L42" s="42"/>
    </row>
    <row r="43" spans="1:12" x14ac:dyDescent="0.25">
      <c r="B43" s="278"/>
      <c r="C43" s="284"/>
      <c r="D43" s="32" t="s">
        <v>34</v>
      </c>
      <c r="E43" s="43" t="str">
        <f>IFERROR(E40/E34,"-")</f>
        <v>-</v>
      </c>
      <c r="F43" s="43" t="str">
        <f t="shared" ref="F43:I43" si="7">IFERROR(F40/F34,"-")</f>
        <v>-</v>
      </c>
      <c r="G43" s="43" t="str">
        <f t="shared" si="7"/>
        <v>-</v>
      </c>
      <c r="H43" s="43" t="str">
        <f t="shared" si="7"/>
        <v>-</v>
      </c>
      <c r="I43" s="43" t="str">
        <f t="shared" si="7"/>
        <v>-</v>
      </c>
      <c r="J43" s="34" t="str">
        <f>IFERROR(I43/H43-1,"-")</f>
        <v>-</v>
      </c>
      <c r="K43" s="33" t="str">
        <f>IFERROR(I43-H43,"-")</f>
        <v>-</v>
      </c>
      <c r="L43" s="56"/>
    </row>
    <row r="44" spans="1:12" x14ac:dyDescent="0.25">
      <c r="A44" s="57"/>
      <c r="B44" s="278"/>
      <c r="C44" s="286" t="s">
        <v>36</v>
      </c>
      <c r="D44" s="15" t="s">
        <v>32</v>
      </c>
      <c r="E44" s="58">
        <v>0.54874580107688153</v>
      </c>
      <c r="F44" s="58">
        <v>0.57449239917330508</v>
      </c>
      <c r="G44" s="58">
        <v>0.59614096685860118</v>
      </c>
      <c r="H44" s="58">
        <v>0.62212749459165728</v>
      </c>
      <c r="I44" s="58">
        <v>0.58486199004882933</v>
      </c>
      <c r="J44" s="58">
        <f t="shared" si="4"/>
        <v>-5.9900108686383846E-2</v>
      </c>
      <c r="K44" s="44">
        <f>(I44-H44)*100</f>
        <v>-3.7265504542827954</v>
      </c>
      <c r="L44" s="18"/>
    </row>
    <row r="45" spans="1:12" x14ac:dyDescent="0.25">
      <c r="B45" s="278"/>
      <c r="C45" s="287"/>
      <c r="D45" s="19" t="s">
        <v>33</v>
      </c>
      <c r="E45" s="59">
        <v>0.54874580107688153</v>
      </c>
      <c r="F45" s="59">
        <v>0.57449239917330508</v>
      </c>
      <c r="G45" s="59">
        <v>0.59614096685860118</v>
      </c>
      <c r="H45" s="59">
        <v>0.62212749459165728</v>
      </c>
      <c r="I45" s="59">
        <v>0.58486199004882933</v>
      </c>
      <c r="J45" s="59">
        <f t="shared" si="4"/>
        <v>-5.9900108686383846E-2</v>
      </c>
      <c r="K45" s="46">
        <f>(I45-H45)*100</f>
        <v>-3.7265504542827954</v>
      </c>
      <c r="L45" s="22"/>
    </row>
    <row r="46" spans="1:12" x14ac:dyDescent="0.25">
      <c r="B46" s="278"/>
      <c r="C46" s="288"/>
      <c r="D46" s="23" t="s">
        <v>34</v>
      </c>
      <c r="E46" s="60" t="s">
        <v>241</v>
      </c>
      <c r="F46" s="60" t="s">
        <v>241</v>
      </c>
      <c r="G46" s="60" t="s">
        <v>241</v>
      </c>
      <c r="H46" s="60" t="s">
        <v>241</v>
      </c>
      <c r="I46" s="60" t="s">
        <v>241</v>
      </c>
      <c r="J46" s="25" t="str">
        <f>IFERROR(I46/H46-1,"-")</f>
        <v>-</v>
      </c>
      <c r="K46" s="24" t="str">
        <f>IFERROR(I46-H46,"-")</f>
        <v>-</v>
      </c>
      <c r="L46" s="47"/>
    </row>
    <row r="47" spans="1:12" x14ac:dyDescent="0.25">
      <c r="B47" s="278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8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8"/>
      <c r="C49" s="289" t="s">
        <v>39</v>
      </c>
      <c r="D49" s="26" t="s">
        <v>32</v>
      </c>
      <c r="E49" s="52">
        <v>2596.1666666666665</v>
      </c>
      <c r="F49" s="52">
        <v>2828</v>
      </c>
      <c r="G49" s="52">
        <v>2773</v>
      </c>
      <c r="H49" s="52">
        <v>2679</v>
      </c>
      <c r="I49" s="52">
        <v>2981.6666666666665</v>
      </c>
      <c r="J49" s="36">
        <f>I49/H49-1</f>
        <v>0.11297747915889</v>
      </c>
      <c r="K49" s="27">
        <f>I49-H49</f>
        <v>302.66666666666652</v>
      </c>
      <c r="L49" s="38">
        <f>I49/$I$22</f>
        <v>1.0159000567859171</v>
      </c>
    </row>
    <row r="50" spans="2:12" x14ac:dyDescent="0.25">
      <c r="B50" s="278"/>
      <c r="C50" s="283"/>
      <c r="D50" s="4" t="s">
        <v>33</v>
      </c>
      <c r="E50" s="53">
        <v>2596.1666666666665</v>
      </c>
      <c r="F50" s="53">
        <v>2828</v>
      </c>
      <c r="G50" s="53">
        <v>2773</v>
      </c>
      <c r="H50" s="53">
        <v>2679</v>
      </c>
      <c r="I50" s="53">
        <v>2981.6666666666665</v>
      </c>
      <c r="J50" s="40">
        <f>I50/H50-1</f>
        <v>0.11297747915889</v>
      </c>
      <c r="K50" s="29">
        <f>I50-H50</f>
        <v>302.66666666666652</v>
      </c>
      <c r="L50" s="42">
        <f>I50/$I$22</f>
        <v>1.0159000567859171</v>
      </c>
    </row>
    <row r="51" spans="2:12" x14ac:dyDescent="0.25">
      <c r="B51" s="279"/>
      <c r="C51" s="284"/>
      <c r="D51" s="32" t="s">
        <v>34</v>
      </c>
      <c r="E51" s="33" t="e">
        <v>#REF!</v>
      </c>
      <c r="F51" s="33" t="e">
        <v>#REF!</v>
      </c>
      <c r="G51" s="33" t="e">
        <v>#REF!</v>
      </c>
      <c r="H51" s="33" t="e">
        <v>#REF!</v>
      </c>
      <c r="I51" s="33" t="e">
        <v>#REF!</v>
      </c>
      <c r="J51" s="34" t="str">
        <f>IFERROR(I51/H51-1,"-")</f>
        <v>-</v>
      </c>
      <c r="K51" s="33" t="str">
        <f>IFERROR(I51-H51,"-")</f>
        <v>-</v>
      </c>
      <c r="L51" s="34" t="str">
        <f>IFERROR(I51/I49,"-")</f>
        <v>-</v>
      </c>
    </row>
    <row r="52" spans="2:12" ht="6" customHeight="1" x14ac:dyDescent="0.25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48"/>
    </row>
    <row r="53" spans="2:12" ht="28.5" customHeight="1" x14ac:dyDescent="0.25">
      <c r="B53" s="275" t="s">
        <v>40</v>
      </c>
      <c r="C53" s="276"/>
      <c r="D53" s="276"/>
      <c r="E53" s="276"/>
      <c r="F53" s="276"/>
      <c r="G53" s="276"/>
      <c r="H53" s="276"/>
      <c r="I53" s="276"/>
      <c r="J53" s="276"/>
      <c r="K53" s="276"/>
    </row>
    <row r="54" spans="2:12" x14ac:dyDescent="0.25">
      <c r="B54" s="64"/>
    </row>
    <row r="56" spans="2:12" ht="21.75" thickBot="1" x14ac:dyDescent="0.3">
      <c r="B56" s="277" t="s">
        <v>235</v>
      </c>
      <c r="C56" s="277"/>
      <c r="D56" s="277"/>
      <c r="E56" s="277"/>
      <c r="F56" s="277"/>
      <c r="G56" s="277"/>
      <c r="H56" s="277"/>
      <c r="I56" s="277"/>
      <c r="J56" s="277"/>
      <c r="K56" s="277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8"/>
      <c r="C59" s="280"/>
      <c r="D59" s="19" t="s">
        <v>33</v>
      </c>
      <c r="E59" s="51">
        <v>164258</v>
      </c>
      <c r="F59" s="51">
        <v>229131</v>
      </c>
      <c r="G59" s="51">
        <v>240044</v>
      </c>
      <c r="H59" s="51">
        <v>250407</v>
      </c>
      <c r="I59" s="51">
        <v>282601</v>
      </c>
      <c r="J59" s="21">
        <f t="shared" ref="J59:J74" si="8">I59/H59-1</f>
        <v>0.12856669342310711</v>
      </c>
      <c r="K59" s="20">
        <f t="shared" ref="K59:K74" si="9">I59-H59</f>
        <v>32194</v>
      </c>
      <c r="L59" s="21" t="e">
        <f>I59/#REF!</f>
        <v>#REF!</v>
      </c>
    </row>
    <row r="60" spans="2:12" x14ac:dyDescent="0.25">
      <c r="B60" s="278"/>
      <c r="C60" s="281"/>
      <c r="D60" s="23" t="s">
        <v>34</v>
      </c>
      <c r="E60" s="24" t="s">
        <v>241</v>
      </c>
      <c r="F60" s="24" t="s">
        <v>241</v>
      </c>
      <c r="G60" s="24" t="s">
        <v>241</v>
      </c>
      <c r="H60" s="24" t="s">
        <v>241</v>
      </c>
      <c r="I60" s="24" t="s">
        <v>241</v>
      </c>
      <c r="J60" s="25" t="str">
        <f>IFERROR(I60/H60-1,"-")</f>
        <v>-</v>
      </c>
      <c r="K60" s="24" t="str">
        <f>IFERROR(I60-H60,"-")</f>
        <v>-</v>
      </c>
      <c r="L60" s="25" t="str">
        <f>IFERROR(I60/#REF!,"-")</f>
        <v>-</v>
      </c>
    </row>
    <row r="61" spans="2:12" x14ac:dyDescent="0.25">
      <c r="B61" s="278"/>
      <c r="C61" s="282" t="s">
        <v>35</v>
      </c>
      <c r="D61" s="26" t="s">
        <v>32</v>
      </c>
      <c r="E61" s="52">
        <v>164258</v>
      </c>
      <c r="F61" s="52">
        <v>229131</v>
      </c>
      <c r="G61" s="52">
        <v>240044</v>
      </c>
      <c r="H61" s="52">
        <v>250407</v>
      </c>
      <c r="I61" s="52">
        <v>282601</v>
      </c>
      <c r="J61" s="36">
        <f t="shared" si="8"/>
        <v>0.12856669342310711</v>
      </c>
      <c r="K61" s="52">
        <f t="shared" si="9"/>
        <v>32194</v>
      </c>
      <c r="L61" s="36">
        <f>I61/$I$61</f>
        <v>1</v>
      </c>
    </row>
    <row r="62" spans="2:12" x14ac:dyDescent="0.25">
      <c r="B62" s="278"/>
      <c r="C62" s="283"/>
      <c r="D62" s="4" t="s">
        <v>33</v>
      </c>
      <c r="E62" s="53">
        <v>164258</v>
      </c>
      <c r="F62" s="53">
        <v>229131</v>
      </c>
      <c r="G62" s="53">
        <v>240044</v>
      </c>
      <c r="H62" s="53">
        <v>250407</v>
      </c>
      <c r="I62" s="53">
        <v>282601</v>
      </c>
      <c r="J62" s="40">
        <f t="shared" si="8"/>
        <v>0.12856669342310711</v>
      </c>
      <c r="K62" s="53">
        <f t="shared" si="9"/>
        <v>32194</v>
      </c>
      <c r="L62" s="40">
        <f t="shared" ref="L62" si="10">I62/$I$61</f>
        <v>1</v>
      </c>
    </row>
    <row r="63" spans="2:12" x14ac:dyDescent="0.25">
      <c r="B63" s="278"/>
      <c r="C63" s="284"/>
      <c r="D63" s="32" t="s">
        <v>34</v>
      </c>
      <c r="E63" s="33" t="s">
        <v>241</v>
      </c>
      <c r="F63" s="33" t="s">
        <v>241</v>
      </c>
      <c r="G63" s="33" t="s">
        <v>241</v>
      </c>
      <c r="H63" s="33" t="s">
        <v>241</v>
      </c>
      <c r="I63" s="33" t="s">
        <v>241</v>
      </c>
      <c r="J63" s="34" t="str">
        <f>IFERROR(I63/H63-1,"-")</f>
        <v>-</v>
      </c>
      <c r="K63" s="33" t="str">
        <f>IFERROR(I63-H63,"-")</f>
        <v>-</v>
      </c>
      <c r="L63" s="65" t="str">
        <f>IFERROR(I63/I61,"-")</f>
        <v>-</v>
      </c>
    </row>
    <row r="64" spans="2:12" x14ac:dyDescent="0.25">
      <c r="B64" s="278"/>
      <c r="C64" s="285" t="s">
        <v>21</v>
      </c>
      <c r="D64" s="15" t="s">
        <v>32</v>
      </c>
      <c r="E64" s="50">
        <v>359169</v>
      </c>
      <c r="F64" s="50">
        <v>543499</v>
      </c>
      <c r="G64" s="50">
        <v>577841</v>
      </c>
      <c r="H64" s="50">
        <v>583363</v>
      </c>
      <c r="I64" s="50">
        <v>615470</v>
      </c>
      <c r="J64" s="17">
        <f t="shared" si="8"/>
        <v>5.5037772364719739E-2</v>
      </c>
      <c r="K64" s="16">
        <f t="shared" si="9"/>
        <v>32107</v>
      </c>
      <c r="L64" s="17">
        <f>I64/$I$64</f>
        <v>1</v>
      </c>
    </row>
    <row r="65" spans="2:12" x14ac:dyDescent="0.25">
      <c r="B65" s="278"/>
      <c r="C65" s="280"/>
      <c r="D65" s="19" t="s">
        <v>33</v>
      </c>
      <c r="E65" s="51">
        <v>359169</v>
      </c>
      <c r="F65" s="51">
        <v>543499</v>
      </c>
      <c r="G65" s="51">
        <v>577841</v>
      </c>
      <c r="H65" s="51">
        <v>583363</v>
      </c>
      <c r="I65" s="51">
        <v>615470</v>
      </c>
      <c r="J65" s="21">
        <f t="shared" si="8"/>
        <v>5.5037772364719739E-2</v>
      </c>
      <c r="K65" s="20">
        <f t="shared" si="9"/>
        <v>32107</v>
      </c>
      <c r="L65" s="21">
        <f t="shared" ref="L65" si="11">I65/$I$64</f>
        <v>1</v>
      </c>
    </row>
    <row r="66" spans="2:12" x14ac:dyDescent="0.25">
      <c r="B66" s="278"/>
      <c r="C66" s="281"/>
      <c r="D66" s="23" t="s">
        <v>34</v>
      </c>
      <c r="E66" s="24" t="s">
        <v>241</v>
      </c>
      <c r="F66" s="24" t="s">
        <v>241</v>
      </c>
      <c r="G66" s="24" t="s">
        <v>241</v>
      </c>
      <c r="H66" s="24" t="s">
        <v>241</v>
      </c>
      <c r="I66" s="24" t="s">
        <v>241</v>
      </c>
      <c r="J66" s="25" t="str">
        <f>IFERROR(I66/H66-1,"-")</f>
        <v>-</v>
      </c>
      <c r="K66" s="24" t="str">
        <f>IFERROR(I66-H66,"-")</f>
        <v>-</v>
      </c>
      <c r="L66" s="25" t="str">
        <f>IFERROR(I66/I64,"-")</f>
        <v>-</v>
      </c>
    </row>
    <row r="67" spans="2:12" x14ac:dyDescent="0.25">
      <c r="B67" s="278"/>
      <c r="C67" s="282" t="s">
        <v>22</v>
      </c>
      <c r="D67" s="26" t="s">
        <v>32</v>
      </c>
      <c r="E67" s="54">
        <v>2.1866149593931499</v>
      </c>
      <c r="F67" s="54">
        <v>2.3720011696365835</v>
      </c>
      <c r="G67" s="54">
        <v>2.4072295079235473</v>
      </c>
      <c r="H67" s="54">
        <v>2.3296593146357729</v>
      </c>
      <c r="I67" s="54">
        <v>2.1778762283219097</v>
      </c>
      <c r="J67" s="36">
        <f t="shared" si="8"/>
        <v>-6.5152481893084646E-2</v>
      </c>
      <c r="K67" s="37">
        <f t="shared" si="9"/>
        <v>-0.15178308631386317</v>
      </c>
      <c r="L67" s="36"/>
    </row>
    <row r="68" spans="2:12" x14ac:dyDescent="0.25">
      <c r="B68" s="278"/>
      <c r="C68" s="283"/>
      <c r="D68" s="4" t="s">
        <v>33</v>
      </c>
      <c r="E68" s="55">
        <f t="shared" ref="E68:I68" si="12">E65/E59</f>
        <v>2.1866149593931499</v>
      </c>
      <c r="F68" s="55">
        <f t="shared" si="12"/>
        <v>2.3720011696365835</v>
      </c>
      <c r="G68" s="55">
        <f t="shared" si="12"/>
        <v>2.4072295079235473</v>
      </c>
      <c r="H68" s="55">
        <f t="shared" si="12"/>
        <v>2.3296593146357729</v>
      </c>
      <c r="I68" s="55">
        <f t="shared" si="12"/>
        <v>2.1778762283219097</v>
      </c>
      <c r="J68" s="40">
        <f t="shared" si="8"/>
        <v>-6.5152481893084646E-2</v>
      </c>
      <c r="K68" s="41">
        <f t="shared" si="9"/>
        <v>-0.15178308631386317</v>
      </c>
      <c r="L68" s="40"/>
    </row>
    <row r="69" spans="2:12" x14ac:dyDescent="0.25">
      <c r="B69" s="278"/>
      <c r="C69" s="284"/>
      <c r="D69" s="32" t="s">
        <v>34</v>
      </c>
      <c r="E69" s="43" t="str">
        <f>IFERROR(E66/E60,"-")</f>
        <v>-</v>
      </c>
      <c r="F69" s="43" t="str">
        <f t="shared" ref="F69:I69" si="13">IFERROR(F66/F60,"-")</f>
        <v>-</v>
      </c>
      <c r="G69" s="43" t="str">
        <f t="shared" si="13"/>
        <v>-</v>
      </c>
      <c r="H69" s="43" t="str">
        <f t="shared" si="13"/>
        <v>-</v>
      </c>
      <c r="I69" s="43" t="str">
        <f t="shared" si="13"/>
        <v>-</v>
      </c>
      <c r="J69" s="34" t="str">
        <f>IFERROR(I69/H69-1,"-")</f>
        <v>-</v>
      </c>
      <c r="K69" s="33" t="str">
        <f>IFERROR(I69-H69,"-")</f>
        <v>-</v>
      </c>
      <c r="L69" s="65" t="str">
        <f>IFERROR(I69/I67,"-")</f>
        <v>-</v>
      </c>
    </row>
    <row r="70" spans="2:12" x14ac:dyDescent="0.25">
      <c r="B70" s="278"/>
      <c r="C70" s="286" t="s">
        <v>36</v>
      </c>
      <c r="D70" s="15" t="s">
        <v>32</v>
      </c>
      <c r="E70" s="58">
        <v>0.43287194104141685</v>
      </c>
      <c r="F70" s="58">
        <v>0.55540181632567553</v>
      </c>
      <c r="G70" s="58">
        <v>0.57078552018499329</v>
      </c>
      <c r="H70" s="58">
        <v>0.58707862058971227</v>
      </c>
      <c r="I70" s="58">
        <v>0.63035262548776616</v>
      </c>
      <c r="J70" s="58">
        <f t="shared" si="8"/>
        <v>7.3710749089424876E-2</v>
      </c>
      <c r="K70" s="44">
        <f t="shared" si="9"/>
        <v>4.3274004898053886E-2</v>
      </c>
      <c r="L70" s="17"/>
    </row>
    <row r="71" spans="2:12" x14ac:dyDescent="0.25">
      <c r="B71" s="278"/>
      <c r="C71" s="287"/>
      <c r="D71" s="19" t="s">
        <v>33</v>
      </c>
      <c r="E71" s="59">
        <v>0.43287194104141685</v>
      </c>
      <c r="F71" s="59">
        <v>0.55540181632567553</v>
      </c>
      <c r="G71" s="59">
        <v>0.57078552018499329</v>
      </c>
      <c r="H71" s="59">
        <v>0.58707862058971227</v>
      </c>
      <c r="I71" s="59">
        <v>0.63035262548776616</v>
      </c>
      <c r="J71" s="59">
        <f t="shared" si="8"/>
        <v>7.3710749089424876E-2</v>
      </c>
      <c r="K71" s="46">
        <f t="shared" si="9"/>
        <v>4.3274004898053886E-2</v>
      </c>
      <c r="L71" s="21"/>
    </row>
    <row r="72" spans="2:12" x14ac:dyDescent="0.25">
      <c r="B72" s="278"/>
      <c r="C72" s="288"/>
      <c r="D72" s="23" t="s">
        <v>34</v>
      </c>
      <c r="E72" s="60" t="s">
        <v>241</v>
      </c>
      <c r="F72" s="60" t="s">
        <v>241</v>
      </c>
      <c r="G72" s="60" t="s">
        <v>241</v>
      </c>
      <c r="H72" s="60" t="s">
        <v>241</v>
      </c>
      <c r="I72" s="60" t="s">
        <v>241</v>
      </c>
      <c r="J72" s="25" t="str">
        <f>IFERROR(I72/H72-1,"-")</f>
        <v>-</v>
      </c>
      <c r="K72" s="24" t="str">
        <f>IFERROR(I72-H72,"-")</f>
        <v>-</v>
      </c>
      <c r="L72" s="25" t="str">
        <f>IFERROR(I72/I70,"-")</f>
        <v>-</v>
      </c>
    </row>
    <row r="73" spans="2:12" x14ac:dyDescent="0.25">
      <c r="B73" s="278"/>
      <c r="C73" s="289" t="s">
        <v>41</v>
      </c>
      <c r="D73" s="26" t="s">
        <v>32</v>
      </c>
      <c r="E73" s="52">
        <v>2270</v>
      </c>
      <c r="F73" s="52">
        <v>2680</v>
      </c>
      <c r="G73" s="52">
        <v>2774</v>
      </c>
      <c r="H73" s="52">
        <v>2946</v>
      </c>
      <c r="I73" s="52">
        <v>2675</v>
      </c>
      <c r="J73" s="36">
        <f t="shared" si="8"/>
        <v>-9.19891378139851E-2</v>
      </c>
      <c r="K73" s="27">
        <f t="shared" si="9"/>
        <v>-271</v>
      </c>
      <c r="L73" s="36">
        <f>I73/$I$73</f>
        <v>1</v>
      </c>
    </row>
    <row r="74" spans="2:12" x14ac:dyDescent="0.25">
      <c r="B74" s="278"/>
      <c r="C74" s="283"/>
      <c r="D74" s="4" t="s">
        <v>33</v>
      </c>
      <c r="E74" s="53">
        <v>2270</v>
      </c>
      <c r="F74" s="53">
        <v>2680</v>
      </c>
      <c r="G74" s="53">
        <v>2774</v>
      </c>
      <c r="H74" s="53">
        <v>2946</v>
      </c>
      <c r="I74" s="53">
        <v>2675</v>
      </c>
      <c r="J74" s="40">
        <f t="shared" si="8"/>
        <v>-9.19891378139851E-2</v>
      </c>
      <c r="K74" s="29">
        <f t="shared" si="9"/>
        <v>-271</v>
      </c>
      <c r="L74" s="40">
        <f t="shared" ref="L74" si="14">I74/$I$73</f>
        <v>1</v>
      </c>
    </row>
    <row r="75" spans="2:12" x14ac:dyDescent="0.25">
      <c r="B75" s="279"/>
      <c r="C75" s="284"/>
      <c r="D75" s="32" t="s">
        <v>34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4" t="str">
        <f>IFERROR(I75/H75-1,"-")</f>
        <v>-</v>
      </c>
      <c r="K75" s="33">
        <f>IFERROR(I75-H75,"-")</f>
        <v>0</v>
      </c>
      <c r="L75" s="65">
        <f>IFERROR(I75/I73,"-")</f>
        <v>0</v>
      </c>
    </row>
    <row r="76" spans="2:12" x14ac:dyDescent="0.25"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48"/>
    </row>
    <row r="77" spans="2:12" ht="27" customHeight="1" x14ac:dyDescent="0.25">
      <c r="B77" s="275" t="s">
        <v>38</v>
      </c>
      <c r="C77" s="276"/>
      <c r="D77" s="276"/>
      <c r="E77" s="276"/>
      <c r="F77" s="276"/>
      <c r="G77" s="276"/>
      <c r="H77" s="276"/>
      <c r="I77" s="276"/>
      <c r="J77" s="276"/>
      <c r="K77" s="276"/>
    </row>
  </sheetData>
  <mergeCells count="30">
    <mergeCell ref="B4:K4"/>
    <mergeCell ref="B7:B24"/>
    <mergeCell ref="C7:C9"/>
    <mergeCell ref="C10:C12"/>
    <mergeCell ref="C13:C15"/>
    <mergeCell ref="C16:C18"/>
    <mergeCell ref="C19:C21"/>
    <mergeCell ref="C22:C24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1D88-6B2C-4AD9-9193-57EA460E6A8F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841E-027F-4D38-9775-28E8753424E3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7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7"/>
      <c r="D5" s="277"/>
      <c r="E5" s="277"/>
      <c r="F5" s="277"/>
      <c r="G5" s="277"/>
      <c r="H5" s="277"/>
      <c r="I5" s="277"/>
      <c r="K5" s="277" t="s">
        <v>281</v>
      </c>
      <c r="L5" s="277"/>
      <c r="M5" s="277"/>
      <c r="N5" s="277"/>
      <c r="O5" s="277"/>
      <c r="P5" s="277"/>
      <c r="Q5" s="277"/>
      <c r="R5" s="277"/>
    </row>
    <row r="6" spans="1:18" ht="6" customHeight="1" x14ac:dyDescent="0.25"/>
    <row r="7" spans="1:18" ht="15.75" x14ac:dyDescent="0.25">
      <c r="B7" s="145"/>
      <c r="C7" s="308" t="s">
        <v>45</v>
      </c>
      <c r="D7" s="309"/>
      <c r="E7" s="309"/>
      <c r="F7" s="309"/>
      <c r="G7" s="309"/>
      <c r="H7" s="309"/>
      <c r="I7" s="309"/>
    </row>
    <row r="8" spans="1:18" s="146" customFormat="1" ht="72" customHeight="1" x14ac:dyDescent="0.25">
      <c r="A8"/>
      <c r="B8" s="186"/>
      <c r="C8" s="172" t="s">
        <v>236</v>
      </c>
      <c r="D8" s="172" t="s">
        <v>237</v>
      </c>
      <c r="E8" s="172" t="s">
        <v>238</v>
      </c>
      <c r="F8" s="172" t="s">
        <v>239</v>
      </c>
      <c r="G8" s="172" t="s">
        <v>240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236</v>
      </c>
      <c r="M8" s="172" t="s">
        <v>237</v>
      </c>
      <c r="N8" s="172" t="s">
        <v>238</v>
      </c>
      <c r="O8" s="172" t="s">
        <v>239</v>
      </c>
      <c r="P8" s="172" t="s">
        <v>240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53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18300</v>
      </c>
      <c r="M10" s="176">
        <v>18588</v>
      </c>
      <c r="N10" s="176">
        <v>20189</v>
      </c>
      <c r="O10" s="176">
        <v>21402</v>
      </c>
      <c r="P10" s="176">
        <v>19555</v>
      </c>
      <c r="Q10" s="177">
        <f t="shared" ref="Q10:Q22" si="2">IFERROR(P10/O10-1,"-")</f>
        <v>-8.6300345762078345E-2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12819</v>
      </c>
      <c r="M11" s="160">
        <v>13450</v>
      </c>
      <c r="N11" s="160">
        <v>15322</v>
      </c>
      <c r="O11" s="160">
        <v>16942</v>
      </c>
      <c r="P11" s="160">
        <v>15438</v>
      </c>
      <c r="Q11" s="161">
        <f t="shared" si="2"/>
        <v>-8.8773462401133263E-2</v>
      </c>
      <c r="R11" s="161">
        <f t="shared" si="3"/>
        <v>0.7894656098184607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7013</v>
      </c>
      <c r="M12" s="164">
        <v>6510</v>
      </c>
      <c r="N12" s="164">
        <v>7586</v>
      </c>
      <c r="O12" s="164">
        <v>9024</v>
      </c>
      <c r="P12" s="164">
        <v>8289</v>
      </c>
      <c r="Q12" s="165">
        <f t="shared" si="2"/>
        <v>-8.1449468085106336E-2</v>
      </c>
      <c r="R12" s="165">
        <f t="shared" si="3"/>
        <v>0.42388136026591666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5806</v>
      </c>
      <c r="M13" s="164">
        <v>6940</v>
      </c>
      <c r="N13" s="164">
        <v>7736</v>
      </c>
      <c r="O13" s="164">
        <v>7918</v>
      </c>
      <c r="P13" s="164">
        <v>7149</v>
      </c>
      <c r="Q13" s="165">
        <f t="shared" si="2"/>
        <v>-9.712048497095227E-2</v>
      </c>
      <c r="R13" s="165">
        <f>P13/P$10</f>
        <v>0.36558424955254409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5481</v>
      </c>
      <c r="M14" s="160">
        <v>5138</v>
      </c>
      <c r="N14" s="160">
        <v>4867</v>
      </c>
      <c r="O14" s="160">
        <v>4460</v>
      </c>
      <c r="P14" s="160">
        <v>4117</v>
      </c>
      <c r="Q14" s="161">
        <f t="shared" si="2"/>
        <v>-7.6905829596412567E-2</v>
      </c>
      <c r="R14" s="161">
        <f t="shared" si="3"/>
        <v>0.21053439018153924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546</v>
      </c>
      <c r="M15" s="164">
        <v>895</v>
      </c>
      <c r="N15" s="164">
        <v>709</v>
      </c>
      <c r="O15" s="164">
        <v>387</v>
      </c>
      <c r="P15" s="164">
        <v>371</v>
      </c>
      <c r="Q15" s="165">
        <f t="shared" si="2"/>
        <v>-4.1343669250646031E-2</v>
      </c>
      <c r="R15" s="165">
        <f t="shared" si="3"/>
        <v>1.8972129890053695E-2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366</v>
      </c>
      <c r="M16" s="164">
        <v>491</v>
      </c>
      <c r="N16" s="164">
        <v>441</v>
      </c>
      <c r="O16" s="164">
        <v>361</v>
      </c>
      <c r="P16" s="164">
        <v>398</v>
      </c>
      <c r="Q16" s="165">
        <f t="shared" si="2"/>
        <v>0.10249307479224368</v>
      </c>
      <c r="R16" s="165">
        <f t="shared" si="3"/>
        <v>2.0352850933265148E-2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421</v>
      </c>
      <c r="M17" s="164">
        <v>481</v>
      </c>
      <c r="N17" s="164">
        <v>385</v>
      </c>
      <c r="O17" s="164">
        <v>421</v>
      </c>
      <c r="P17" s="164">
        <v>368</v>
      </c>
      <c r="Q17" s="165">
        <f t="shared" si="2"/>
        <v>-0.12589073634204273</v>
      </c>
      <c r="R17" s="165">
        <f t="shared" si="3"/>
        <v>1.8818716440807976E-2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131</v>
      </c>
      <c r="M18" s="164">
        <v>86</v>
      </c>
      <c r="N18" s="164">
        <v>104</v>
      </c>
      <c r="O18" s="164">
        <v>112</v>
      </c>
      <c r="P18" s="164">
        <v>137</v>
      </c>
      <c r="Q18" s="165">
        <f t="shared" si="2"/>
        <v>0.22321428571428581</v>
      </c>
      <c r="R18" s="165">
        <f t="shared" si="3"/>
        <v>7.0058808488877525E-3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104</v>
      </c>
      <c r="M19" s="164">
        <v>91</v>
      </c>
      <c r="N19" s="164">
        <v>128</v>
      </c>
      <c r="O19" s="164">
        <v>117</v>
      </c>
      <c r="P19" s="164">
        <v>85</v>
      </c>
      <c r="Q19" s="165">
        <f t="shared" si="2"/>
        <v>-0.27350427350427353</v>
      </c>
      <c r="R19" s="165">
        <f t="shared" si="3"/>
        <v>4.3467143952953206E-3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36</v>
      </c>
      <c r="M20" s="164">
        <v>31</v>
      </c>
      <c r="N20" s="164">
        <v>45</v>
      </c>
      <c r="O20" s="164">
        <v>27</v>
      </c>
      <c r="P20" s="164">
        <v>13</v>
      </c>
      <c r="Q20" s="165">
        <f t="shared" si="2"/>
        <v>-0.5185185185185186</v>
      </c>
      <c r="R20" s="165">
        <f t="shared" si="3"/>
        <v>6.6479161339810789E-4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56</v>
      </c>
      <c r="M21" s="164">
        <v>36</v>
      </c>
      <c r="N21" s="164">
        <v>26</v>
      </c>
      <c r="O21" s="164">
        <v>23</v>
      </c>
      <c r="P21" s="164">
        <v>25</v>
      </c>
      <c r="Q21" s="165">
        <f t="shared" si="2"/>
        <v>8.6956521739130377E-2</v>
      </c>
      <c r="R21" s="165">
        <f t="shared" si="3"/>
        <v>1.2784454103809768E-3</v>
      </c>
    </row>
    <row r="22" spans="2:22" x14ac:dyDescent="0.25">
      <c r="B22" s="168" t="s">
        <v>150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150</v>
      </c>
      <c r="L22" s="169">
        <f>L14-SUM(L15:L21)</f>
        <v>3821</v>
      </c>
      <c r="M22" s="169">
        <f>M14-SUM(M15:M21)</f>
        <v>3027</v>
      </c>
      <c r="N22" s="169">
        <f>N14-SUM(N15:N21)</f>
        <v>3029</v>
      </c>
      <c r="O22" s="169">
        <f>O14-SUM(O15:O21)</f>
        <v>3012</v>
      </c>
      <c r="P22" s="169">
        <f>P14-SUM(P15:P21)</f>
        <v>2720</v>
      </c>
      <c r="Q22" s="170">
        <f t="shared" si="2"/>
        <v>-9.6945551128818086E-2</v>
      </c>
      <c r="R22" s="170">
        <f t="shared" si="3"/>
        <v>0.13909486064945026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150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150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150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150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150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150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150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150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150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150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CA4C-047A-49DB-B072-51A0C3FBFAFB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7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O4" s="277" t="s">
        <v>281</v>
      </c>
      <c r="P4" s="277"/>
      <c r="Q4" s="277"/>
      <c r="R4" s="277"/>
      <c r="S4" s="277"/>
      <c r="T4" s="277"/>
      <c r="U4" s="277"/>
      <c r="V4" s="277"/>
      <c r="W4" s="277"/>
      <c r="X4" s="277"/>
    </row>
    <row r="5" spans="1:24" ht="6" customHeight="1" x14ac:dyDescent="0.25"/>
    <row r="6" spans="1:24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</row>
    <row r="7" spans="1:24" s="146" customFormat="1" ht="72" customHeight="1" x14ac:dyDescent="0.25">
      <c r="B7" s="147"/>
      <c r="C7" s="172" t="s">
        <v>282</v>
      </c>
      <c r="D7" s="172" t="s">
        <v>273</v>
      </c>
      <c r="E7" s="172" t="s">
        <v>274</v>
      </c>
      <c r="F7" s="172" t="s">
        <v>275</v>
      </c>
      <c r="G7" s="172" t="s">
        <v>276</v>
      </c>
      <c r="H7" s="172" t="s">
        <v>277</v>
      </c>
      <c r="I7" s="172" t="s">
        <v>278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273</v>
      </c>
      <c r="Q7" s="172" t="s">
        <v>274</v>
      </c>
      <c r="R7" s="172" t="s">
        <v>275</v>
      </c>
      <c r="S7" s="172" t="s">
        <v>276</v>
      </c>
      <c r="T7" s="172" t="s">
        <v>277</v>
      </c>
      <c r="U7" s="172" t="s">
        <v>278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53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60421</v>
      </c>
      <c r="Q9" s="176">
        <v>109587</v>
      </c>
      <c r="R9" s="176">
        <v>132057</v>
      </c>
      <c r="S9" s="176">
        <v>130874</v>
      </c>
      <c r="T9" s="176">
        <v>146899</v>
      </c>
      <c r="U9" s="176">
        <v>152483</v>
      </c>
      <c r="V9" s="177">
        <f>IFERROR(U9/T9-1,"-")</f>
        <v>3.8012511998039455E-2</v>
      </c>
      <c r="W9" s="176">
        <f>U9-T9</f>
        <v>5584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39488</v>
      </c>
      <c r="Q10" s="160">
        <v>64967</v>
      </c>
      <c r="R10" s="160">
        <v>78816</v>
      </c>
      <c r="S10" s="160">
        <v>77437</v>
      </c>
      <c r="T10" s="160">
        <v>90645</v>
      </c>
      <c r="U10" s="160">
        <v>91479</v>
      </c>
      <c r="V10" s="178">
        <f>IFERROR(U10/T10-1,"-")</f>
        <v>9.2007281151744724E-3</v>
      </c>
      <c r="W10" s="159">
        <f t="shared" ref="W10:W20" si="3">U10-T10</f>
        <v>834</v>
      </c>
      <c r="X10" s="161">
        <f t="shared" si="2"/>
        <v>0.59992917243233668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21239</v>
      </c>
      <c r="Q11" s="164">
        <v>32360</v>
      </c>
      <c r="R11" s="164">
        <v>36519</v>
      </c>
      <c r="S11" s="164">
        <v>34335</v>
      </c>
      <c r="T11" s="164">
        <v>45236</v>
      </c>
      <c r="U11" s="164">
        <v>44917</v>
      </c>
      <c r="V11" s="179">
        <f>IFERROR(U11/T11-1,"-")</f>
        <v>-7.0519055619417959E-3</v>
      </c>
      <c r="W11" s="163">
        <f t="shared" si="3"/>
        <v>-319</v>
      </c>
      <c r="X11" s="165">
        <f t="shared" si="2"/>
        <v>0.29457054228996021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18249</v>
      </c>
      <c r="Q12" s="164">
        <v>32607</v>
      </c>
      <c r="R12" s="164">
        <v>42297</v>
      </c>
      <c r="S12" s="164">
        <v>43102</v>
      </c>
      <c r="T12" s="164">
        <v>45409</v>
      </c>
      <c r="U12" s="164">
        <v>46562</v>
      </c>
      <c r="V12" s="179">
        <f>IFERROR(U12/T12-1,"-")</f>
        <v>2.5391442225109584E-2</v>
      </c>
      <c r="W12" s="163">
        <f t="shared" si="3"/>
        <v>1153</v>
      </c>
      <c r="X12" s="165">
        <f t="shared" si="2"/>
        <v>0.30535863014237652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20933</v>
      </c>
      <c r="Q13" s="160">
        <v>44620</v>
      </c>
      <c r="R13" s="160">
        <v>53241</v>
      </c>
      <c r="S13" s="160">
        <v>53437</v>
      </c>
      <c r="T13" s="160">
        <v>56254</v>
      </c>
      <c r="U13" s="160">
        <v>61004</v>
      </c>
      <c r="V13" s="178">
        <f>IFERROR(U13/T13-1,"-")</f>
        <v>8.4438439933160359E-2</v>
      </c>
      <c r="W13" s="159">
        <f t="shared" si="3"/>
        <v>4750</v>
      </c>
      <c r="X13" s="161">
        <f t="shared" si="2"/>
        <v>0.40007082756766327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654</v>
      </c>
      <c r="Q14" s="164">
        <v>4499</v>
      </c>
      <c r="R14" s="164">
        <v>6414</v>
      </c>
      <c r="S14" s="164">
        <v>6612</v>
      </c>
      <c r="T14" s="164">
        <v>5889</v>
      </c>
      <c r="U14" s="164">
        <v>5729</v>
      </c>
      <c r="V14" s="179">
        <f t="shared" ref="V14:V21" si="5">IFERROR(U14/T14-1,"-")</f>
        <v>-2.7169298692477528E-2</v>
      </c>
      <c r="W14" s="163">
        <f t="shared" si="3"/>
        <v>-160</v>
      </c>
      <c r="X14" s="165">
        <f t="shared" si="2"/>
        <v>3.7571401402123512E-2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2227</v>
      </c>
      <c r="Q15" s="164">
        <v>5139</v>
      </c>
      <c r="R15" s="164">
        <v>8179</v>
      </c>
      <c r="S15" s="164">
        <v>7814</v>
      </c>
      <c r="T15" s="164">
        <v>8602</v>
      </c>
      <c r="U15" s="164">
        <v>9387</v>
      </c>
      <c r="V15" s="179">
        <f t="shared" si="5"/>
        <v>9.1257847012322646E-2</v>
      </c>
      <c r="W15" s="163">
        <f t="shared" si="3"/>
        <v>785</v>
      </c>
      <c r="X15" s="165">
        <f t="shared" si="2"/>
        <v>6.1560960894001301E-2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3034</v>
      </c>
      <c r="Q16" s="164">
        <v>4333</v>
      </c>
      <c r="R16" s="164">
        <v>4805</v>
      </c>
      <c r="S16" s="164">
        <v>4471</v>
      </c>
      <c r="T16" s="164">
        <v>4524</v>
      </c>
      <c r="U16" s="164">
        <v>4841</v>
      </c>
      <c r="V16" s="179">
        <f t="shared" si="5"/>
        <v>7.0070733863837331E-2</v>
      </c>
      <c r="W16" s="163">
        <f t="shared" si="3"/>
        <v>317</v>
      </c>
      <c r="X16" s="165">
        <f t="shared" si="2"/>
        <v>3.1747801394253788E-2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320</v>
      </c>
      <c r="Q17" s="164">
        <v>1256</v>
      </c>
      <c r="R17" s="164">
        <v>1296</v>
      </c>
      <c r="S17" s="164">
        <v>1341</v>
      </c>
      <c r="T17" s="164">
        <v>1402</v>
      </c>
      <c r="U17" s="164">
        <v>1663</v>
      </c>
      <c r="V17" s="179">
        <f t="shared" si="5"/>
        <v>0.18616262482168322</v>
      </c>
      <c r="W17" s="163">
        <f t="shared" si="3"/>
        <v>261</v>
      </c>
      <c r="X17" s="165">
        <f t="shared" si="2"/>
        <v>1.0906133798521803E-2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319</v>
      </c>
      <c r="Q18" s="164">
        <v>940</v>
      </c>
      <c r="R18" s="164">
        <v>1012</v>
      </c>
      <c r="S18" s="164">
        <v>1085</v>
      </c>
      <c r="T18" s="164">
        <v>1193</v>
      </c>
      <c r="U18" s="164">
        <v>1244</v>
      </c>
      <c r="V18" s="179">
        <f t="shared" si="5"/>
        <v>4.2749371332774455E-2</v>
      </c>
      <c r="W18" s="163">
        <f t="shared" si="3"/>
        <v>51</v>
      </c>
      <c r="X18" s="165">
        <f t="shared" si="2"/>
        <v>8.1582864975111979E-3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35</v>
      </c>
      <c r="Q19" s="164">
        <v>613</v>
      </c>
      <c r="R19" s="164">
        <v>817</v>
      </c>
      <c r="S19" s="164">
        <v>928</v>
      </c>
      <c r="T19" s="164">
        <v>734</v>
      </c>
      <c r="U19" s="164">
        <v>572</v>
      </c>
      <c r="V19" s="179">
        <f t="shared" si="5"/>
        <v>-0.22070844686648505</v>
      </c>
      <c r="W19" s="163">
        <f t="shared" si="3"/>
        <v>-162</v>
      </c>
      <c r="X19" s="165">
        <f t="shared" si="2"/>
        <v>3.7512378429070781E-3</v>
      </c>
    </row>
    <row r="20" spans="1:24" x14ac:dyDescent="0.25">
      <c r="A20" s="162" t="s">
        <v>149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149</v>
      </c>
      <c r="Q20" s="164">
        <v>1077</v>
      </c>
      <c r="R20" s="164">
        <v>1517</v>
      </c>
      <c r="S20" s="164">
        <v>1441</v>
      </c>
      <c r="T20" s="164">
        <v>1392</v>
      </c>
      <c r="U20" s="164">
        <v>1262</v>
      </c>
      <c r="V20" s="179">
        <f t="shared" si="5"/>
        <v>-9.3390804597701105E-2</v>
      </c>
      <c r="W20" s="163">
        <f t="shared" si="3"/>
        <v>-130</v>
      </c>
      <c r="X20" s="165">
        <f t="shared" si="2"/>
        <v>8.2763324436166651E-3</v>
      </c>
    </row>
    <row r="21" spans="1:24" x14ac:dyDescent="0.25">
      <c r="A21" s="167" t="s">
        <v>150</v>
      </c>
      <c r="B21" s="168" t="s">
        <v>150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150</v>
      </c>
      <c r="P21" s="169">
        <f t="shared" ref="P21:U21" si="7">P13-SUM(P14:P20)</f>
        <v>14195</v>
      </c>
      <c r="Q21" s="169">
        <f t="shared" si="7"/>
        <v>26763</v>
      </c>
      <c r="R21" s="169">
        <f t="shared" si="7"/>
        <v>29201</v>
      </c>
      <c r="S21" s="169">
        <f t="shared" si="7"/>
        <v>29745</v>
      </c>
      <c r="T21" s="169">
        <f t="shared" si="7"/>
        <v>32518</v>
      </c>
      <c r="U21" s="169">
        <f t="shared" si="7"/>
        <v>36306</v>
      </c>
      <c r="V21" s="180">
        <f t="shared" si="5"/>
        <v>0.11648932898702258</v>
      </c>
      <c r="W21" s="168">
        <f>U21-T21</f>
        <v>3788</v>
      </c>
      <c r="X21" s="170">
        <f t="shared" si="2"/>
        <v>0.23809867329472795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149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150</v>
      </c>
      <c r="B35" s="168" t="s">
        <v>150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149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150</v>
      </c>
      <c r="B49" s="168" t="s">
        <v>150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149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150</v>
      </c>
      <c r="B63" s="168" t="s">
        <v>150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149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150</v>
      </c>
      <c r="B77" s="168" t="s">
        <v>150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149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150</v>
      </c>
      <c r="B91" s="168" t="s">
        <v>150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149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150</v>
      </c>
      <c r="B105" s="168" t="s">
        <v>150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149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150</v>
      </c>
      <c r="B119" s="168" t="s">
        <v>150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149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150</v>
      </c>
      <c r="B133" s="168" t="s">
        <v>150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149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150</v>
      </c>
      <c r="B147" s="168" t="s">
        <v>150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149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150</v>
      </c>
      <c r="B161" s="168" t="s">
        <v>150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A612-DC10-4F2F-BCCC-3BCA38E860E8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C0F42-0613-4602-9C80-CBA8AE4359BA}">
  <sheetPr>
    <tabColor rgb="FFF29140"/>
  </sheetPr>
  <dimension ref="A4:M270"/>
  <sheetViews>
    <sheetView showGridLines="0" zoomScaleNormal="100" workbookViewId="0">
      <selection activeCell="K1" sqref="K1:L1048576"/>
    </sheetView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283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40065</v>
      </c>
      <c r="D9" s="118">
        <v>3.4182840758711954</v>
      </c>
      <c r="E9" s="117">
        <v>59578</v>
      </c>
      <c r="F9" s="118">
        <f t="shared" ref="F9:J21" si="3">IFERROR(E9/C9-1,"-")</f>
        <v>0.48703357044802198</v>
      </c>
      <c r="G9" s="117">
        <v>61741</v>
      </c>
      <c r="H9" s="118">
        <f t="shared" si="3"/>
        <v>3.6305347611534478E-2</v>
      </c>
      <c r="I9" s="117">
        <v>57077</v>
      </c>
      <c r="J9" s="118">
        <f t="shared" si="3"/>
        <v>-7.5541374451337018E-2</v>
      </c>
      <c r="K9" s="117">
        <v>61315</v>
      </c>
      <c r="L9" s="118">
        <f>IFERROR(K9/I9-1,"-")</f>
        <v>7.4250573786288632E-2</v>
      </c>
    </row>
    <row r="10" spans="1:13" x14ac:dyDescent="0.25">
      <c r="A10" s="1" t="s">
        <v>77</v>
      </c>
      <c r="B10" s="116" t="s">
        <v>78</v>
      </c>
      <c r="C10" s="117">
        <v>41909</v>
      </c>
      <c r="D10" s="118">
        <v>1.7677321357812708</v>
      </c>
      <c r="E10" s="117">
        <v>52194</v>
      </c>
      <c r="F10" s="118">
        <f t="shared" si="3"/>
        <v>0.24541267985396931</v>
      </c>
      <c r="G10" s="117">
        <v>55957</v>
      </c>
      <c r="H10" s="118">
        <f t="shared" si="3"/>
        <v>7.2096409548990215E-2</v>
      </c>
      <c r="I10" s="117">
        <v>52638</v>
      </c>
      <c r="J10" s="118">
        <f t="shared" si="3"/>
        <v>-5.9313401361759888E-2</v>
      </c>
      <c r="K10" s="117">
        <v>58411</v>
      </c>
      <c r="L10" s="118">
        <f t="shared" ref="L10:L14" si="4">IFERROR(K10/I10-1,"-")</f>
        <v>0.10967361981838208</v>
      </c>
    </row>
    <row r="11" spans="1:13" x14ac:dyDescent="0.25">
      <c r="A11" s="1" t="s">
        <v>79</v>
      </c>
      <c r="B11" s="116" t="s">
        <v>80</v>
      </c>
      <c r="C11" s="117">
        <v>47103</v>
      </c>
      <c r="D11" s="118">
        <v>1.1094988579873708</v>
      </c>
      <c r="E11" s="117">
        <v>58354</v>
      </c>
      <c r="F11" s="118">
        <f t="shared" si="3"/>
        <v>0.23885952062501326</v>
      </c>
      <c r="G11" s="117">
        <v>58643</v>
      </c>
      <c r="H11" s="118">
        <f t="shared" si="3"/>
        <v>4.9525311032663222E-3</v>
      </c>
      <c r="I11" s="117">
        <v>56752</v>
      </c>
      <c r="J11" s="118">
        <f t="shared" si="3"/>
        <v>-3.2245962860017352E-2</v>
      </c>
      <c r="K11" s="117">
        <v>59958</v>
      </c>
      <c r="L11" s="118">
        <f t="shared" si="4"/>
        <v>5.6491401184099344E-2</v>
      </c>
    </row>
    <row r="12" spans="1:13" x14ac:dyDescent="0.25">
      <c r="A12" s="1" t="s">
        <v>81</v>
      </c>
      <c r="B12" s="116" t="s">
        <v>82</v>
      </c>
      <c r="C12" s="117">
        <v>43531</v>
      </c>
      <c r="D12" s="118">
        <v>1.2258526358848494</v>
      </c>
      <c r="E12" s="117">
        <v>42717</v>
      </c>
      <c r="F12" s="118">
        <f t="shared" si="3"/>
        <v>-1.8699317727596476E-2</v>
      </c>
      <c r="G12" s="117">
        <v>46133</v>
      </c>
      <c r="H12" s="118">
        <f t="shared" si="3"/>
        <v>7.9968162558232025E-2</v>
      </c>
      <c r="I12" s="117">
        <v>47123</v>
      </c>
      <c r="J12" s="118">
        <f t="shared" si="3"/>
        <v>2.1459692627836979E-2</v>
      </c>
      <c r="K12" s="117">
        <v>49320</v>
      </c>
      <c r="L12" s="118">
        <f t="shared" si="4"/>
        <v>4.6622668336056661E-2</v>
      </c>
    </row>
    <row r="13" spans="1:13" x14ac:dyDescent="0.25">
      <c r="A13" s="1" t="s">
        <v>83</v>
      </c>
      <c r="B13" s="116" t="s">
        <v>84</v>
      </c>
      <c r="C13" s="117">
        <v>44866</v>
      </c>
      <c r="D13" s="118">
        <v>0.8674713839750261</v>
      </c>
      <c r="E13" s="117">
        <v>42611</v>
      </c>
      <c r="F13" s="118">
        <f t="shared" si="3"/>
        <v>-5.0260776534569618E-2</v>
      </c>
      <c r="G13" s="117">
        <v>38316</v>
      </c>
      <c r="H13" s="118">
        <f t="shared" si="3"/>
        <v>-0.10079556921921573</v>
      </c>
      <c r="I13" s="117">
        <v>45582</v>
      </c>
      <c r="J13" s="118">
        <f t="shared" si="3"/>
        <v>0.18963357344190412</v>
      </c>
      <c r="K13" s="117">
        <v>46526</v>
      </c>
      <c r="L13" s="118">
        <f t="shared" si="4"/>
        <v>2.0709929358079915E-2</v>
      </c>
    </row>
    <row r="14" spans="1:13" x14ac:dyDescent="0.25">
      <c r="A14" s="1" t="s">
        <v>85</v>
      </c>
      <c r="B14" s="116" t="s">
        <v>86</v>
      </c>
      <c r="C14" s="117">
        <v>40470</v>
      </c>
      <c r="D14" s="118">
        <v>0.51035640977794361</v>
      </c>
      <c r="E14" s="117">
        <v>38639</v>
      </c>
      <c r="F14" s="118">
        <f t="shared" si="3"/>
        <v>-4.5243390165554787E-2</v>
      </c>
      <c r="G14" s="117">
        <v>40074</v>
      </c>
      <c r="H14" s="118">
        <f t="shared" si="3"/>
        <v>3.7138642304407554E-2</v>
      </c>
      <c r="I14" s="117">
        <v>42497</v>
      </c>
      <c r="J14" s="118">
        <f t="shared" si="3"/>
        <v>6.0463143185107482E-2</v>
      </c>
      <c r="K14" s="117">
        <v>40082</v>
      </c>
      <c r="L14" s="118">
        <f t="shared" si="4"/>
        <v>-5.6827540767583562E-2</v>
      </c>
    </row>
    <row r="15" spans="1:13" x14ac:dyDescent="0.25">
      <c r="A15" s="1" t="s">
        <v>87</v>
      </c>
      <c r="B15" s="116" t="s">
        <v>88</v>
      </c>
      <c r="C15" s="117">
        <v>43286</v>
      </c>
      <c r="D15" s="118">
        <v>0.38630540609787345</v>
      </c>
      <c r="E15" s="117">
        <v>41786</v>
      </c>
      <c r="F15" s="118">
        <f t="shared" si="3"/>
        <v>-3.4653236612299576E-2</v>
      </c>
      <c r="G15" s="117">
        <v>45242</v>
      </c>
      <c r="H15" s="118">
        <f t="shared" si="3"/>
        <v>8.2707126788876595E-2</v>
      </c>
      <c r="I15" s="117">
        <v>49837</v>
      </c>
      <c r="J15" s="118">
        <f t="shared" si="3"/>
        <v>0.10156491755448482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41695</v>
      </c>
      <c r="D16" s="118">
        <v>0.15335675361677414</v>
      </c>
      <c r="E16" s="117">
        <v>43373</v>
      </c>
      <c r="F16" s="118">
        <f t="shared" si="3"/>
        <v>4.0244633649118677E-2</v>
      </c>
      <c r="G16" s="117">
        <v>42595</v>
      </c>
      <c r="H16" s="118">
        <f t="shared" si="3"/>
        <v>-1.7937426509579746E-2</v>
      </c>
      <c r="I16" s="117">
        <v>49206</v>
      </c>
      <c r="J16" s="118">
        <f t="shared" si="3"/>
        <v>0.15520601009508161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42224</v>
      </c>
      <c r="D17" s="118">
        <v>0.16634440086183089</v>
      </c>
      <c r="E17" s="117">
        <v>40151</v>
      </c>
      <c r="F17" s="118">
        <f t="shared" si="3"/>
        <v>-4.9095301250473677E-2</v>
      </c>
      <c r="G17" s="117">
        <v>43154</v>
      </c>
      <c r="H17" s="118">
        <f t="shared" si="3"/>
        <v>7.479265771711785E-2</v>
      </c>
      <c r="I17" s="117">
        <v>47691</v>
      </c>
      <c r="J17" s="118">
        <f t="shared" si="3"/>
        <v>0.10513509755758443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48246</v>
      </c>
      <c r="D18" s="118">
        <v>0.12763819095477391</v>
      </c>
      <c r="E18" s="117">
        <v>49321</v>
      </c>
      <c r="F18" s="118">
        <f t="shared" si="3"/>
        <v>2.2281639928698693E-2</v>
      </c>
      <c r="G18" s="117">
        <v>43124</v>
      </c>
      <c r="H18" s="118">
        <f t="shared" si="3"/>
        <v>-0.1256462764339733</v>
      </c>
      <c r="I18" s="117">
        <v>55510</v>
      </c>
      <c r="J18" s="118">
        <f t="shared" si="3"/>
        <v>0.28721825433633241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56046</v>
      </c>
      <c r="D19" s="118">
        <v>0.14039799780246609</v>
      </c>
      <c r="E19" s="117">
        <v>55991</v>
      </c>
      <c r="F19" s="118">
        <f t="shared" si="3"/>
        <v>-9.8133675909073403E-4</v>
      </c>
      <c r="G19" s="117">
        <v>53169</v>
      </c>
      <c r="H19" s="118">
        <f t="shared" si="3"/>
        <v>-5.0400957296708349E-2</v>
      </c>
      <c r="I19" s="117">
        <v>56612</v>
      </c>
      <c r="J19" s="118">
        <f t="shared" si="3"/>
        <v>6.4755778743252668E-2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54058</v>
      </c>
      <c r="D20" s="118">
        <v>0.15644453952294368</v>
      </c>
      <c r="E20" s="117">
        <v>53126</v>
      </c>
      <c r="F20" s="118">
        <f t="shared" si="3"/>
        <v>-1.7240741425875949E-2</v>
      </c>
      <c r="G20" s="117">
        <v>55215</v>
      </c>
      <c r="H20" s="118">
        <f t="shared" si="3"/>
        <v>3.9321612769642078E-2</v>
      </c>
      <c r="I20" s="117">
        <v>54945</v>
      </c>
      <c r="J20" s="118">
        <f t="shared" si="3"/>
        <v>-4.8899755501222719E-3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543499</v>
      </c>
      <c r="D21" s="121">
        <v>0.51321244316742254</v>
      </c>
      <c r="E21" s="120">
        <v>577841</v>
      </c>
      <c r="F21" s="121">
        <f t="shared" si="3"/>
        <v>6.3186868789087081E-2</v>
      </c>
      <c r="G21" s="120">
        <v>583363</v>
      </c>
      <c r="H21" s="121">
        <f t="shared" si="3"/>
        <v>9.5562620167140011E-3</v>
      </c>
      <c r="I21" s="120">
        <v>615470</v>
      </c>
      <c r="J21" s="121">
        <f t="shared" si="3"/>
        <v>5.5037772364719739E-2</v>
      </c>
      <c r="K21" s="120">
        <v>315612</v>
      </c>
      <c r="L21" s="121">
        <v>4.6219532003619834E-2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7" t="s">
        <v>284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$C$7</f>
        <v>2022</v>
      </c>
      <c r="D29" s="302"/>
      <c r="E29" s="303">
        <f>$E$7</f>
        <v>2023</v>
      </c>
      <c r="F29" s="302"/>
      <c r="G29" s="303">
        <f>$G$7</f>
        <v>2024</v>
      </c>
      <c r="H29" s="302"/>
      <c r="I29" s="303">
        <f>$I$7</f>
        <v>2025</v>
      </c>
      <c r="J29" s="302"/>
      <c r="K29" s="303">
        <f>$K$7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261</v>
      </c>
      <c r="G30" s="115" t="s">
        <v>74</v>
      </c>
      <c r="H30" s="114" t="s">
        <v>261</v>
      </c>
      <c r="I30" s="115" t="s">
        <v>74</v>
      </c>
      <c r="J30" s="114" t="s">
        <v>261</v>
      </c>
      <c r="K30" s="115" t="s">
        <v>74</v>
      </c>
      <c r="L30" s="114" t="s">
        <v>285</v>
      </c>
    </row>
    <row r="31" spans="1:13" x14ac:dyDescent="0.25">
      <c r="B31" s="116" t="s">
        <v>76</v>
      </c>
      <c r="C31" s="117">
        <v>15015</v>
      </c>
      <c r="D31" s="118">
        <v>2.2450832072617248</v>
      </c>
      <c r="E31" s="117">
        <v>21636</v>
      </c>
      <c r="F31" s="118">
        <f t="shared" ref="F31:J43" si="5">IFERROR(E31/C31-1,"-")</f>
        <v>0.44095904095904093</v>
      </c>
      <c r="G31" s="117">
        <v>24061</v>
      </c>
      <c r="H31" s="118">
        <f t="shared" si="5"/>
        <v>0.11208171565908676</v>
      </c>
      <c r="I31" s="117">
        <v>23120</v>
      </c>
      <c r="J31" s="118">
        <f t="shared" si="5"/>
        <v>-3.9108931465857588E-2</v>
      </c>
      <c r="K31" s="117">
        <v>24815</v>
      </c>
      <c r="L31" s="118">
        <f t="shared" ref="L31:L36" si="6">IFERROR(K31/I31-1,"-")</f>
        <v>7.3313148788927363E-2</v>
      </c>
    </row>
    <row r="32" spans="1:13" x14ac:dyDescent="0.25">
      <c r="B32" s="116" t="s">
        <v>78</v>
      </c>
      <c r="C32" s="117">
        <v>18026</v>
      </c>
      <c r="D32" s="118">
        <v>0.92174840085287846</v>
      </c>
      <c r="E32" s="117">
        <v>23651</v>
      </c>
      <c r="F32" s="118">
        <f t="shared" si="5"/>
        <v>0.31204926217685558</v>
      </c>
      <c r="G32" s="117">
        <v>24442</v>
      </c>
      <c r="H32" s="118">
        <f t="shared" si="5"/>
        <v>3.3444674643778205E-2</v>
      </c>
      <c r="I32" s="117">
        <v>23832</v>
      </c>
      <c r="J32" s="118">
        <f t="shared" si="5"/>
        <v>-2.4957041158661375E-2</v>
      </c>
      <c r="K32" s="117">
        <v>27785</v>
      </c>
      <c r="L32" s="118">
        <f t="shared" si="6"/>
        <v>0.16586941926821086</v>
      </c>
    </row>
    <row r="33" spans="2:13" x14ac:dyDescent="0.25">
      <c r="B33" s="116" t="s">
        <v>80</v>
      </c>
      <c r="C33" s="117">
        <v>22226</v>
      </c>
      <c r="D33" s="118">
        <v>0.80860932541297093</v>
      </c>
      <c r="E33" s="117">
        <v>30146</v>
      </c>
      <c r="F33" s="118">
        <f t="shared" si="5"/>
        <v>0.35633942229820925</v>
      </c>
      <c r="G33" s="117">
        <v>25658</v>
      </c>
      <c r="H33" s="118">
        <f t="shared" si="5"/>
        <v>-0.14887547269952894</v>
      </c>
      <c r="I33" s="117">
        <v>30942</v>
      </c>
      <c r="J33" s="118">
        <f t="shared" si="5"/>
        <v>0.20593966793982377</v>
      </c>
      <c r="K33" s="117">
        <v>29925</v>
      </c>
      <c r="L33" s="118">
        <f t="shared" si="6"/>
        <v>-3.2867946480511945E-2</v>
      </c>
    </row>
    <row r="34" spans="2:13" x14ac:dyDescent="0.25">
      <c r="B34" s="116" t="s">
        <v>82</v>
      </c>
      <c r="C34" s="117">
        <v>22061</v>
      </c>
      <c r="D34" s="118">
        <v>0.91004329004328999</v>
      </c>
      <c r="E34" s="117">
        <v>25115</v>
      </c>
      <c r="F34" s="118">
        <f t="shared" si="5"/>
        <v>0.13843434114500708</v>
      </c>
      <c r="G34" s="117">
        <v>22776</v>
      </c>
      <c r="H34" s="118">
        <f t="shared" si="5"/>
        <v>-9.3131594664543127E-2</v>
      </c>
      <c r="I34" s="117">
        <v>26836</v>
      </c>
      <c r="J34" s="118">
        <f t="shared" si="5"/>
        <v>0.17825781524411655</v>
      </c>
      <c r="K34" s="117">
        <v>26892</v>
      </c>
      <c r="L34" s="118">
        <f t="shared" si="6"/>
        <v>2.086749142942379E-3</v>
      </c>
    </row>
    <row r="35" spans="2:13" x14ac:dyDescent="0.25">
      <c r="B35" s="116" t="s">
        <v>84</v>
      </c>
      <c r="C35" s="117">
        <v>26282</v>
      </c>
      <c r="D35" s="118">
        <v>0.71262869803206041</v>
      </c>
      <c r="E35" s="117">
        <v>28209</v>
      </c>
      <c r="F35" s="118">
        <f t="shared" si="5"/>
        <v>7.3320143063693832E-2</v>
      </c>
      <c r="G35" s="117">
        <v>24741</v>
      </c>
      <c r="H35" s="118">
        <f t="shared" si="5"/>
        <v>-0.12293948739763905</v>
      </c>
      <c r="I35" s="117">
        <v>30811</v>
      </c>
      <c r="J35" s="118">
        <f t="shared" si="5"/>
        <v>0.24534174043086376</v>
      </c>
      <c r="K35" s="117">
        <v>30808</v>
      </c>
      <c r="L35" s="118">
        <f t="shared" si="6"/>
        <v>-9.7367823180039004E-5</v>
      </c>
    </row>
    <row r="36" spans="2:13" x14ac:dyDescent="0.25">
      <c r="B36" s="116" t="s">
        <v>86</v>
      </c>
      <c r="C36" s="117">
        <v>24304</v>
      </c>
      <c r="D36" s="118">
        <v>0.31750420122513145</v>
      </c>
      <c r="E36" s="117">
        <v>25871</v>
      </c>
      <c r="F36" s="118">
        <f t="shared" si="5"/>
        <v>6.4474983541803921E-2</v>
      </c>
      <c r="G36" s="117">
        <v>28215</v>
      </c>
      <c r="H36" s="118">
        <f t="shared" si="5"/>
        <v>9.0603378300027071E-2</v>
      </c>
      <c r="I36" s="117">
        <v>31150</v>
      </c>
      <c r="J36" s="118">
        <f t="shared" si="5"/>
        <v>0.10402268297005146</v>
      </c>
      <c r="K36" s="117">
        <v>29046</v>
      </c>
      <c r="L36" s="118">
        <f t="shared" si="6"/>
        <v>-6.7544141252006473E-2</v>
      </c>
    </row>
    <row r="37" spans="2:13" x14ac:dyDescent="0.25">
      <c r="B37" s="116" t="s">
        <v>88</v>
      </c>
      <c r="C37" s="117">
        <v>25584</v>
      </c>
      <c r="D37" s="118">
        <v>0.24514527668272734</v>
      </c>
      <c r="E37" s="117">
        <v>26051</v>
      </c>
      <c r="F37" s="118">
        <f t="shared" si="5"/>
        <v>1.825359599749854E-2</v>
      </c>
      <c r="G37" s="117">
        <v>30089</v>
      </c>
      <c r="H37" s="118">
        <f t="shared" si="5"/>
        <v>0.15500364669302513</v>
      </c>
      <c r="I37" s="117">
        <v>32508</v>
      </c>
      <c r="J37" s="118">
        <f t="shared" si="5"/>
        <v>8.0394828674930974E-2</v>
      </c>
      <c r="K37" s="117"/>
      <c r="L37" s="118"/>
    </row>
    <row r="38" spans="2:13" x14ac:dyDescent="0.25">
      <c r="B38" s="116" t="s">
        <v>90</v>
      </c>
      <c r="C38" s="117">
        <v>20956</v>
      </c>
      <c r="D38" s="118">
        <v>-4.9959198476743127E-2</v>
      </c>
      <c r="E38" s="117">
        <v>22168</v>
      </c>
      <c r="F38" s="118">
        <f t="shared" si="5"/>
        <v>5.7835464783355661E-2</v>
      </c>
      <c r="G38" s="117">
        <v>21698</v>
      </c>
      <c r="H38" s="118">
        <f t="shared" si="5"/>
        <v>-2.1201732226633019E-2</v>
      </c>
      <c r="I38" s="117">
        <v>27336</v>
      </c>
      <c r="J38" s="118">
        <f t="shared" si="5"/>
        <v>0.25983961655452115</v>
      </c>
      <c r="K38" s="117"/>
      <c r="L38" s="118"/>
    </row>
    <row r="39" spans="2:13" x14ac:dyDescent="0.25">
      <c r="B39" s="116" t="s">
        <v>92</v>
      </c>
      <c r="C39" s="117">
        <v>24548</v>
      </c>
      <c r="D39" s="118">
        <v>8.7783046040678769E-2</v>
      </c>
      <c r="E39" s="117">
        <v>23087</v>
      </c>
      <c r="F39" s="118">
        <f t="shared" si="5"/>
        <v>-5.9516050187387926E-2</v>
      </c>
      <c r="G39" s="117">
        <v>27092</v>
      </c>
      <c r="H39" s="118">
        <f t="shared" si="5"/>
        <v>0.17347424957768443</v>
      </c>
      <c r="I39" s="117">
        <v>30146</v>
      </c>
      <c r="J39" s="118">
        <f t="shared" si="5"/>
        <v>0.11272700428170679</v>
      </c>
      <c r="K39" s="117"/>
      <c r="L39" s="118"/>
    </row>
    <row r="40" spans="2:13" x14ac:dyDescent="0.25">
      <c r="B40" s="116" t="s">
        <v>94</v>
      </c>
      <c r="C40" s="117">
        <v>26214</v>
      </c>
      <c r="D40" s="118">
        <v>9.1613225618389249E-2</v>
      </c>
      <c r="E40" s="117">
        <v>28464</v>
      </c>
      <c r="F40" s="118">
        <f t="shared" si="5"/>
        <v>8.583199816891729E-2</v>
      </c>
      <c r="G40" s="117">
        <v>24346</v>
      </c>
      <c r="H40" s="118">
        <f t="shared" si="5"/>
        <v>-0.14467397414277683</v>
      </c>
      <c r="I40" s="117">
        <v>34755</v>
      </c>
      <c r="J40" s="118">
        <f t="shared" si="5"/>
        <v>0.42754456584243816</v>
      </c>
      <c r="K40" s="117"/>
      <c r="L40" s="118"/>
    </row>
    <row r="41" spans="2:13" x14ac:dyDescent="0.25">
      <c r="B41" s="116" t="s">
        <v>96</v>
      </c>
      <c r="C41" s="117">
        <v>25866</v>
      </c>
      <c r="D41" s="118">
        <v>5.7308698495748933E-2</v>
      </c>
      <c r="E41" s="117">
        <v>26745</v>
      </c>
      <c r="F41" s="118">
        <f t="shared" si="5"/>
        <v>3.3982834609139312E-2</v>
      </c>
      <c r="G41" s="117">
        <v>29114</v>
      </c>
      <c r="H41" s="118">
        <f t="shared" si="5"/>
        <v>8.8577304169003446E-2</v>
      </c>
      <c r="I41" s="117">
        <v>27849</v>
      </c>
      <c r="J41" s="118">
        <f t="shared" si="5"/>
        <v>-4.3449886652469627E-2</v>
      </c>
      <c r="K41" s="117"/>
      <c r="L41" s="118"/>
    </row>
    <row r="42" spans="2:13" x14ac:dyDescent="0.25">
      <c r="B42" s="116" t="s">
        <v>98</v>
      </c>
      <c r="C42" s="117">
        <v>20862</v>
      </c>
      <c r="D42" s="118">
        <v>-2.2490863086870982E-2</v>
      </c>
      <c r="E42" s="117">
        <v>22180</v>
      </c>
      <c r="F42" s="118">
        <f t="shared" si="5"/>
        <v>6.3177068353944987E-2</v>
      </c>
      <c r="G42" s="117">
        <v>25047</v>
      </c>
      <c r="H42" s="118">
        <f t="shared" si="5"/>
        <v>0.12926059513074839</v>
      </c>
      <c r="I42" s="117">
        <v>24284</v>
      </c>
      <c r="J42" s="118">
        <f t="shared" si="5"/>
        <v>-3.0462730067473132E-2</v>
      </c>
      <c r="K42" s="117"/>
      <c r="L42" s="118"/>
    </row>
    <row r="43" spans="2:13" ht="15.75" x14ac:dyDescent="0.25">
      <c r="B43" s="119" t="s">
        <v>32</v>
      </c>
      <c r="C43" s="120">
        <v>271944</v>
      </c>
      <c r="D43" s="121">
        <v>0.31608519534822954</v>
      </c>
      <c r="E43" s="120">
        <v>303323</v>
      </c>
      <c r="F43" s="121">
        <f t="shared" si="5"/>
        <v>0.11538772688494681</v>
      </c>
      <c r="G43" s="120">
        <v>307279</v>
      </c>
      <c r="H43" s="121">
        <f t="shared" si="5"/>
        <v>1.3042202536569958E-2</v>
      </c>
      <c r="I43" s="120">
        <v>343569</v>
      </c>
      <c r="J43" s="121">
        <f t="shared" si="5"/>
        <v>0.1181011393554392</v>
      </c>
      <c r="K43" s="120">
        <v>169271</v>
      </c>
      <c r="L43" s="121">
        <v>1.5477740249923544E-2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7" t="s">
        <v>286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$C$7</f>
        <v>2022</v>
      </c>
      <c r="D51" s="302"/>
      <c r="E51" s="303">
        <f>$E$7</f>
        <v>2023</v>
      </c>
      <c r="F51" s="302"/>
      <c r="G51" s="303">
        <f>$G$7</f>
        <v>2024</v>
      </c>
      <c r="H51" s="302"/>
      <c r="I51" s="303">
        <f>$I$7</f>
        <v>2025</v>
      </c>
      <c r="J51" s="302"/>
      <c r="K51" s="303">
        <f>$K$7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261</v>
      </c>
      <c r="G52" s="115" t="s">
        <v>74</v>
      </c>
      <c r="H52" s="114" t="s">
        <v>261</v>
      </c>
      <c r="I52" s="115" t="s">
        <v>74</v>
      </c>
      <c r="J52" s="114" t="s">
        <v>261</v>
      </c>
      <c r="K52" s="115" t="s">
        <v>74</v>
      </c>
      <c r="L52" s="114" t="s">
        <v>285</v>
      </c>
    </row>
    <row r="53" spans="1:13" x14ac:dyDescent="0.25">
      <c r="A53" s="1">
        <v>1</v>
      </c>
      <c r="B53" s="116" t="s">
        <v>76</v>
      </c>
      <c r="C53" s="117">
        <v>9522</v>
      </c>
      <c r="D53" s="118">
        <v>2.2598425196850394</v>
      </c>
      <c r="E53" s="117">
        <v>11784</v>
      </c>
      <c r="F53" s="118">
        <f>IFERROR(E53/C53-1,"-")</f>
        <v>0.23755513547574036</v>
      </c>
      <c r="G53" s="117">
        <v>14987</v>
      </c>
      <c r="H53" s="118">
        <f>IFERROR(G53/E53-1,"-")</f>
        <v>0.27180923285811276</v>
      </c>
      <c r="I53" s="117">
        <v>14862</v>
      </c>
      <c r="J53" s="118">
        <f>IFERROR(I53/G53-1,"-")</f>
        <v>-8.34056182024423E-3</v>
      </c>
      <c r="K53" s="117">
        <v>14171</v>
      </c>
      <c r="L53" s="118">
        <f t="shared" ref="L53:L58" si="7">IFERROR(K53/I53-1,"-")</f>
        <v>-4.6494415287309909E-2</v>
      </c>
    </row>
    <row r="54" spans="1:13" x14ac:dyDescent="0.25">
      <c r="A54" s="1">
        <v>2</v>
      </c>
      <c r="B54" s="116" t="s">
        <v>78</v>
      </c>
      <c r="C54" s="117">
        <v>10749</v>
      </c>
      <c r="D54" s="118">
        <v>1.1109583660644149</v>
      </c>
      <c r="E54" s="117">
        <v>13893</v>
      </c>
      <c r="F54" s="118">
        <f t="shared" ref="F54:J65" si="8">IFERROR(E54/C54-1,"-")</f>
        <v>0.2924923248674296</v>
      </c>
      <c r="G54" s="117">
        <v>15680</v>
      </c>
      <c r="H54" s="118">
        <f t="shared" si="8"/>
        <v>0.12862592672568929</v>
      </c>
      <c r="I54" s="117">
        <v>14169</v>
      </c>
      <c r="J54" s="118">
        <f t="shared" si="8"/>
        <v>-9.636479591836733E-2</v>
      </c>
      <c r="K54" s="117">
        <v>15786</v>
      </c>
      <c r="L54" s="118">
        <f t="shared" si="7"/>
        <v>0.11412237984331997</v>
      </c>
    </row>
    <row r="55" spans="1:13" x14ac:dyDescent="0.25">
      <c r="A55" s="1">
        <v>3</v>
      </c>
      <c r="B55" s="116" t="s">
        <v>80</v>
      </c>
      <c r="C55" s="117">
        <v>12631</v>
      </c>
      <c r="D55" s="118">
        <v>1.1328942924687606</v>
      </c>
      <c r="E55" s="117">
        <v>18087</v>
      </c>
      <c r="F55" s="118">
        <f t="shared" si="8"/>
        <v>0.43195313118517942</v>
      </c>
      <c r="G55" s="117">
        <v>14870</v>
      </c>
      <c r="H55" s="118">
        <f t="shared" si="8"/>
        <v>-0.17786255321501632</v>
      </c>
      <c r="I55" s="117">
        <v>17196</v>
      </c>
      <c r="J55" s="118">
        <f t="shared" si="8"/>
        <v>0.15642232683254886</v>
      </c>
      <c r="K55" s="117">
        <v>17728</v>
      </c>
      <c r="L55" s="118">
        <f t="shared" si="7"/>
        <v>3.0937427308676435E-2</v>
      </c>
    </row>
    <row r="56" spans="1:13" x14ac:dyDescent="0.25">
      <c r="A56" s="1">
        <v>4</v>
      </c>
      <c r="B56" s="116" t="s">
        <v>82</v>
      </c>
      <c r="C56" s="117">
        <v>10238</v>
      </c>
      <c r="D56" s="118">
        <v>0.59918775382692901</v>
      </c>
      <c r="E56" s="117">
        <v>14354</v>
      </c>
      <c r="F56" s="118">
        <f t="shared" si="8"/>
        <v>0.40203164680601677</v>
      </c>
      <c r="G56" s="117">
        <v>13713</v>
      </c>
      <c r="H56" s="118">
        <f t="shared" si="8"/>
        <v>-4.4656541730528021E-2</v>
      </c>
      <c r="I56" s="117">
        <v>14757</v>
      </c>
      <c r="J56" s="118">
        <f t="shared" si="8"/>
        <v>7.613213738788005E-2</v>
      </c>
      <c r="K56" s="117">
        <v>13721</v>
      </c>
      <c r="L56" s="118">
        <f t="shared" si="7"/>
        <v>-7.0203970996815079E-2</v>
      </c>
    </row>
    <row r="57" spans="1:13" x14ac:dyDescent="0.25">
      <c r="A57" s="1">
        <v>5</v>
      </c>
      <c r="B57" s="116" t="s">
        <v>84</v>
      </c>
      <c r="C57" s="117">
        <v>14454</v>
      </c>
      <c r="D57" s="118">
        <v>0.89759747932256784</v>
      </c>
      <c r="E57" s="117">
        <v>16688</v>
      </c>
      <c r="F57" s="118">
        <f t="shared" si="8"/>
        <v>0.15455929154559289</v>
      </c>
      <c r="G57" s="117">
        <v>14967</v>
      </c>
      <c r="H57" s="118">
        <f t="shared" si="8"/>
        <v>-0.10312799616490886</v>
      </c>
      <c r="I57" s="117">
        <v>15736</v>
      </c>
      <c r="J57" s="118">
        <f t="shared" si="8"/>
        <v>5.13797020110911E-2</v>
      </c>
      <c r="K57" s="117">
        <v>16820</v>
      </c>
      <c r="L57" s="118">
        <f t="shared" si="7"/>
        <v>6.8886629384850018E-2</v>
      </c>
    </row>
    <row r="58" spans="1:13" x14ac:dyDescent="0.25">
      <c r="A58" s="1">
        <v>6</v>
      </c>
      <c r="B58" s="116" t="s">
        <v>86</v>
      </c>
      <c r="C58" s="117">
        <v>12044</v>
      </c>
      <c r="D58" s="118">
        <v>0.36275175379045033</v>
      </c>
      <c r="E58" s="117">
        <v>14668</v>
      </c>
      <c r="F58" s="118">
        <f t="shared" si="8"/>
        <v>0.21786781800066413</v>
      </c>
      <c r="G58" s="117">
        <v>15572</v>
      </c>
      <c r="H58" s="118">
        <f t="shared" si="8"/>
        <v>6.1630760839923582E-2</v>
      </c>
      <c r="I58" s="117">
        <v>15923</v>
      </c>
      <c r="J58" s="118">
        <f t="shared" si="8"/>
        <v>2.2540457230927347E-2</v>
      </c>
      <c r="K58" s="117">
        <v>15446</v>
      </c>
      <c r="L58" s="118">
        <f t="shared" si="7"/>
        <v>-2.9956666457325865E-2</v>
      </c>
    </row>
    <row r="59" spans="1:13" x14ac:dyDescent="0.25">
      <c r="A59" s="1">
        <v>7</v>
      </c>
      <c r="B59" s="116" t="s">
        <v>88</v>
      </c>
      <c r="C59" s="117">
        <v>12331</v>
      </c>
      <c r="D59" s="118">
        <v>4.0064102564102644E-2</v>
      </c>
      <c r="E59" s="117">
        <v>16223</v>
      </c>
      <c r="F59" s="118">
        <f t="shared" si="8"/>
        <v>0.31562728083691516</v>
      </c>
      <c r="G59" s="117">
        <v>13056</v>
      </c>
      <c r="H59" s="118">
        <f t="shared" si="8"/>
        <v>-0.19521666769401469</v>
      </c>
      <c r="I59" s="117">
        <v>14081</v>
      </c>
      <c r="J59" s="118">
        <f t="shared" si="8"/>
        <v>7.8507965686274606E-2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9178</v>
      </c>
      <c r="D60" s="118">
        <v>-0.26079252577319589</v>
      </c>
      <c r="E60" s="117">
        <v>13548</v>
      </c>
      <c r="F60" s="118">
        <f t="shared" si="8"/>
        <v>0.47613859228590116</v>
      </c>
      <c r="G60" s="117">
        <v>9705</v>
      </c>
      <c r="H60" s="118">
        <f t="shared" si="8"/>
        <v>-0.28365810451727191</v>
      </c>
      <c r="I60" s="117">
        <v>13064</v>
      </c>
      <c r="J60" s="118">
        <f t="shared" si="8"/>
        <v>0.34611025244719218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13050</v>
      </c>
      <c r="D61" s="118">
        <v>1.9451605343332456E-2</v>
      </c>
      <c r="E61" s="117">
        <v>15730</v>
      </c>
      <c r="F61" s="118">
        <f t="shared" si="8"/>
        <v>0.20536398467432959</v>
      </c>
      <c r="G61" s="117">
        <v>13601</v>
      </c>
      <c r="H61" s="118">
        <f t="shared" si="8"/>
        <v>-0.13534647171010805</v>
      </c>
      <c r="I61" s="117">
        <v>16617</v>
      </c>
      <c r="J61" s="118">
        <f t="shared" si="8"/>
        <v>0.2217484008528785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14337</v>
      </c>
      <c r="D62" s="118">
        <v>0.157610012111425</v>
      </c>
      <c r="E62" s="117">
        <v>16623</v>
      </c>
      <c r="F62" s="118">
        <f t="shared" si="8"/>
        <v>0.15944758317639685</v>
      </c>
      <c r="G62" s="117">
        <v>16019</v>
      </c>
      <c r="H62" s="118">
        <f t="shared" si="8"/>
        <v>-3.6335198219334619E-2</v>
      </c>
      <c r="I62" s="117">
        <v>21114</v>
      </c>
      <c r="J62" s="118">
        <f t="shared" si="8"/>
        <v>0.31805980398277045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14216</v>
      </c>
      <c r="D63" s="118">
        <v>4.9926144756277768E-2</v>
      </c>
      <c r="E63" s="117">
        <v>17852</v>
      </c>
      <c r="F63" s="118">
        <f t="shared" si="8"/>
        <v>0.25576814856499719</v>
      </c>
      <c r="G63" s="117">
        <v>19160</v>
      </c>
      <c r="H63" s="118">
        <f t="shared" si="8"/>
        <v>7.3269101501232337E-2</v>
      </c>
      <c r="I63" s="117">
        <v>16450</v>
      </c>
      <c r="J63" s="118">
        <f t="shared" si="8"/>
        <v>-0.14144050104384132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10635</v>
      </c>
      <c r="D64" s="118">
        <v>2.5356729656768273E-2</v>
      </c>
      <c r="E64" s="117">
        <v>11703</v>
      </c>
      <c r="F64" s="118">
        <f t="shared" si="8"/>
        <v>0.10042313117066293</v>
      </c>
      <c r="G64" s="117">
        <v>13225</v>
      </c>
      <c r="H64" s="118">
        <f t="shared" si="8"/>
        <v>0.13005212338716565</v>
      </c>
      <c r="I64" s="117">
        <v>11563</v>
      </c>
      <c r="J64" s="118">
        <f t="shared" si="8"/>
        <v>-0.12567107750472595</v>
      </c>
      <c r="K64" s="117"/>
      <c r="L64" s="118"/>
    </row>
    <row r="65" spans="1:13" ht="15.75" x14ac:dyDescent="0.25">
      <c r="B65" s="119" t="s">
        <v>32</v>
      </c>
      <c r="C65" s="120">
        <v>143385</v>
      </c>
      <c r="D65" s="121">
        <v>0.30158312303698187</v>
      </c>
      <c r="E65" s="120">
        <v>181153</v>
      </c>
      <c r="F65" s="121">
        <f t="shared" si="8"/>
        <v>0.26340272692401578</v>
      </c>
      <c r="G65" s="120">
        <v>174555</v>
      </c>
      <c r="H65" s="121">
        <f t="shared" si="8"/>
        <v>-3.6422250804568512E-2</v>
      </c>
      <c r="I65" s="120">
        <v>185532</v>
      </c>
      <c r="J65" s="121">
        <f t="shared" si="8"/>
        <v>6.2885623442467953E-2</v>
      </c>
      <c r="K65" s="120">
        <v>93672</v>
      </c>
      <c r="L65" s="121">
        <v>1.110715326576206E-2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7" t="s">
        <v>287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$C$7</f>
        <v>2022</v>
      </c>
      <c r="D73" s="302"/>
      <c r="E73" s="303">
        <f>$E$7</f>
        <v>2023</v>
      </c>
      <c r="F73" s="302"/>
      <c r="G73" s="303">
        <f>$G$7</f>
        <v>2024</v>
      </c>
      <c r="H73" s="302"/>
      <c r="I73" s="303">
        <f>$I$7</f>
        <v>2025</v>
      </c>
      <c r="J73" s="302"/>
      <c r="K73" s="303">
        <f>$K$7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261</v>
      </c>
      <c r="G74" s="115" t="s">
        <v>74</v>
      </c>
      <c r="H74" s="114" t="s">
        <v>261</v>
      </c>
      <c r="I74" s="115" t="s">
        <v>74</v>
      </c>
      <c r="J74" s="114" t="s">
        <v>261</v>
      </c>
      <c r="K74" s="115" t="s">
        <v>74</v>
      </c>
      <c r="L74" s="114" t="s">
        <v>285</v>
      </c>
    </row>
    <row r="75" spans="1:13" x14ac:dyDescent="0.25">
      <c r="A75" s="1">
        <v>1</v>
      </c>
      <c r="B75" s="116" t="s">
        <v>76</v>
      </c>
      <c r="C75" s="117">
        <v>5493</v>
      </c>
      <c r="D75" s="118">
        <v>2.2198124267291912</v>
      </c>
      <c r="E75" s="117">
        <v>9852</v>
      </c>
      <c r="F75" s="118">
        <f>IFERROR(E75/C75-1,"-")</f>
        <v>0.79355543418896768</v>
      </c>
      <c r="G75" s="117">
        <v>9074</v>
      </c>
      <c r="H75" s="118">
        <f>IFERROR(G75/E75-1,"-")</f>
        <v>-7.8968737312220871E-2</v>
      </c>
      <c r="I75" s="117">
        <v>8258</v>
      </c>
      <c r="J75" s="118">
        <f>IFERROR(I75/G75-1,"-")</f>
        <v>-8.9927264712365007E-2</v>
      </c>
      <c r="K75" s="117">
        <v>10644</v>
      </c>
      <c r="L75" s="118">
        <f t="shared" ref="L75:L80" si="9">IFERROR(K75/I75-1,"-")</f>
        <v>0.28893194478081852</v>
      </c>
    </row>
    <row r="76" spans="1:13" x14ac:dyDescent="0.25">
      <c r="A76" s="1">
        <v>2</v>
      </c>
      <c r="B76" s="116" t="s">
        <v>78</v>
      </c>
      <c r="C76" s="117">
        <v>7277</v>
      </c>
      <c r="D76" s="118">
        <v>0.69706156716417911</v>
      </c>
      <c r="E76" s="117">
        <v>9758</v>
      </c>
      <c r="F76" s="118">
        <f t="shared" ref="F76:J87" si="10">IFERROR(E76/C76-1,"-")</f>
        <v>0.34093719939535516</v>
      </c>
      <c r="G76" s="117">
        <v>8762</v>
      </c>
      <c r="H76" s="118">
        <f t="shared" si="10"/>
        <v>-0.10207009633121544</v>
      </c>
      <c r="I76" s="117">
        <v>9663</v>
      </c>
      <c r="J76" s="118">
        <f t="shared" si="10"/>
        <v>0.10283040401734755</v>
      </c>
      <c r="K76" s="117">
        <v>11999</v>
      </c>
      <c r="L76" s="118">
        <f t="shared" si="9"/>
        <v>0.2417468695022249</v>
      </c>
    </row>
    <row r="77" spans="1:13" x14ac:dyDescent="0.25">
      <c r="A77" s="1">
        <v>3</v>
      </c>
      <c r="B77" s="116" t="s">
        <v>80</v>
      </c>
      <c r="C77" s="117">
        <v>9595</v>
      </c>
      <c r="D77" s="118">
        <v>0.50698916287105389</v>
      </c>
      <c r="E77" s="117">
        <v>12059</v>
      </c>
      <c r="F77" s="118">
        <f t="shared" si="10"/>
        <v>0.25680041688379363</v>
      </c>
      <c r="G77" s="117">
        <v>10788</v>
      </c>
      <c r="H77" s="118">
        <f t="shared" si="10"/>
        <v>-0.1053984575835476</v>
      </c>
      <c r="I77" s="117">
        <v>13746</v>
      </c>
      <c r="J77" s="118">
        <f t="shared" si="10"/>
        <v>0.27419354838709675</v>
      </c>
      <c r="K77" s="117">
        <v>12197</v>
      </c>
      <c r="L77" s="118">
        <f t="shared" si="9"/>
        <v>-0.11268732722246466</v>
      </c>
    </row>
    <row r="78" spans="1:13" x14ac:dyDescent="0.25">
      <c r="A78" s="1">
        <v>4</v>
      </c>
      <c r="B78" s="116" t="s">
        <v>82</v>
      </c>
      <c r="C78" s="117">
        <v>11823</v>
      </c>
      <c r="D78" s="118">
        <v>1.2966200466200468</v>
      </c>
      <c r="E78" s="117">
        <v>10761</v>
      </c>
      <c r="F78" s="118">
        <f t="shared" si="10"/>
        <v>-8.9824917533620874E-2</v>
      </c>
      <c r="G78" s="117">
        <v>9063</v>
      </c>
      <c r="H78" s="118">
        <f t="shared" si="10"/>
        <v>-0.15779202676331194</v>
      </c>
      <c r="I78" s="117">
        <v>12079</v>
      </c>
      <c r="J78" s="118">
        <f t="shared" si="10"/>
        <v>0.33278163963367535</v>
      </c>
      <c r="K78" s="117">
        <v>13171</v>
      </c>
      <c r="L78" s="118">
        <f t="shared" si="9"/>
        <v>9.040483483732098E-2</v>
      </c>
    </row>
    <row r="79" spans="1:13" x14ac:dyDescent="0.25">
      <c r="A79" s="1">
        <v>5</v>
      </c>
      <c r="B79" s="116" t="s">
        <v>84</v>
      </c>
      <c r="C79" s="117">
        <v>11828</v>
      </c>
      <c r="D79" s="118">
        <v>0.53034027687928575</v>
      </c>
      <c r="E79" s="117">
        <v>11521</v>
      </c>
      <c r="F79" s="118">
        <f t="shared" si="10"/>
        <v>-2.5955360162326691E-2</v>
      </c>
      <c r="G79" s="117">
        <v>9774</v>
      </c>
      <c r="H79" s="118">
        <f t="shared" si="10"/>
        <v>-0.1516361426959465</v>
      </c>
      <c r="I79" s="117">
        <v>15075</v>
      </c>
      <c r="J79" s="118">
        <f t="shared" si="10"/>
        <v>0.5423572744014733</v>
      </c>
      <c r="K79" s="117">
        <v>13988</v>
      </c>
      <c r="L79" s="118">
        <f t="shared" si="9"/>
        <v>-7.2106135986732989E-2</v>
      </c>
    </row>
    <row r="80" spans="1:13" x14ac:dyDescent="0.25">
      <c r="A80" s="1">
        <v>6</v>
      </c>
      <c r="B80" s="116" t="s">
        <v>86</v>
      </c>
      <c r="C80" s="117">
        <v>12260</v>
      </c>
      <c r="D80" s="118">
        <v>0.27588718909355814</v>
      </c>
      <c r="E80" s="117">
        <v>11203</v>
      </c>
      <c r="F80" s="118">
        <f t="shared" si="10"/>
        <v>-8.6215334420880918E-2</v>
      </c>
      <c r="G80" s="117">
        <v>12643</v>
      </c>
      <c r="H80" s="118">
        <f t="shared" si="10"/>
        <v>0.12853699901812021</v>
      </c>
      <c r="I80" s="117">
        <v>15227</v>
      </c>
      <c r="J80" s="118">
        <f t="shared" si="10"/>
        <v>0.20438187139128372</v>
      </c>
      <c r="K80" s="117">
        <v>13600</v>
      </c>
      <c r="L80" s="118">
        <f t="shared" si="9"/>
        <v>-0.10684967491955077</v>
      </c>
    </row>
    <row r="81" spans="1:13" x14ac:dyDescent="0.25">
      <c r="A81" s="1">
        <v>7</v>
      </c>
      <c r="B81" s="116" t="s">
        <v>88</v>
      </c>
      <c r="C81" s="117">
        <v>13253</v>
      </c>
      <c r="D81" s="118">
        <v>0.52491082729260152</v>
      </c>
      <c r="E81" s="117">
        <v>9828</v>
      </c>
      <c r="F81" s="118">
        <f t="shared" si="10"/>
        <v>-0.25843205312004824</v>
      </c>
      <c r="G81" s="117">
        <v>17033</v>
      </c>
      <c r="H81" s="118">
        <f t="shared" si="10"/>
        <v>0.7331094831094831</v>
      </c>
      <c r="I81" s="117">
        <v>18427</v>
      </c>
      <c r="J81" s="118">
        <f t="shared" si="10"/>
        <v>8.1841131920389776E-2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11778</v>
      </c>
      <c r="D82" s="118">
        <v>0.22153080273802117</v>
      </c>
      <c r="E82" s="117">
        <v>8620</v>
      </c>
      <c r="F82" s="118">
        <f t="shared" si="10"/>
        <v>-0.26812701647138737</v>
      </c>
      <c r="G82" s="117">
        <v>11993</v>
      </c>
      <c r="H82" s="118">
        <f t="shared" si="10"/>
        <v>0.39129930394431556</v>
      </c>
      <c r="I82" s="117">
        <v>14272</v>
      </c>
      <c r="J82" s="118">
        <f t="shared" si="10"/>
        <v>0.19002751605102985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11498</v>
      </c>
      <c r="D83" s="118">
        <v>0.17734998976039318</v>
      </c>
      <c r="E83" s="117">
        <v>7357</v>
      </c>
      <c r="F83" s="118">
        <f t="shared" si="10"/>
        <v>-0.36014959123325796</v>
      </c>
      <c r="G83" s="117">
        <v>13491</v>
      </c>
      <c r="H83" s="118">
        <f t="shared" si="10"/>
        <v>0.83376376240315353</v>
      </c>
      <c r="I83" s="117">
        <v>13529</v>
      </c>
      <c r="J83" s="118">
        <f t="shared" si="10"/>
        <v>2.8166926098880385E-3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11877</v>
      </c>
      <c r="D84" s="118">
        <v>2.1325995356436422E-2</v>
      </c>
      <c r="E84" s="117">
        <v>11841</v>
      </c>
      <c r="F84" s="118">
        <f t="shared" si="10"/>
        <v>-3.0310684516291486E-3</v>
      </c>
      <c r="G84" s="117">
        <v>8327</v>
      </c>
      <c r="H84" s="118">
        <f t="shared" si="10"/>
        <v>-0.29676547588886071</v>
      </c>
      <c r="I84" s="117">
        <v>13641</v>
      </c>
      <c r="J84" s="118">
        <f t="shared" si="10"/>
        <v>0.63816500540410703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11650</v>
      </c>
      <c r="D85" s="118">
        <v>6.6459172464298888E-2</v>
      </c>
      <c r="E85" s="117">
        <v>8893</v>
      </c>
      <c r="F85" s="118">
        <f t="shared" si="10"/>
        <v>-0.23665236051502148</v>
      </c>
      <c r="G85" s="117">
        <v>9954</v>
      </c>
      <c r="H85" s="118">
        <f t="shared" si="10"/>
        <v>0.11930732036433156</v>
      </c>
      <c r="I85" s="117">
        <v>11399</v>
      </c>
      <c r="J85" s="118">
        <f t="shared" si="10"/>
        <v>0.14516777175005013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10227</v>
      </c>
      <c r="D86" s="118">
        <v>-6.7730173199635368E-2</v>
      </c>
      <c r="E86" s="117">
        <v>10477</v>
      </c>
      <c r="F86" s="118">
        <f t="shared" si="10"/>
        <v>2.4445096313679526E-2</v>
      </c>
      <c r="G86" s="117">
        <v>11822</v>
      </c>
      <c r="H86" s="118">
        <f t="shared" si="10"/>
        <v>0.12837644363844603</v>
      </c>
      <c r="I86" s="117">
        <v>12721</v>
      </c>
      <c r="J86" s="118">
        <f t="shared" si="10"/>
        <v>7.6044662493655935E-2</v>
      </c>
      <c r="K86" s="117"/>
      <c r="L86" s="118"/>
    </row>
    <row r="87" spans="1:13" ht="15.75" x14ac:dyDescent="0.25">
      <c r="B87" s="119" t="s">
        <v>32</v>
      </c>
      <c r="C87" s="120">
        <v>128559</v>
      </c>
      <c r="D87" s="121">
        <v>0.33264572038686002</v>
      </c>
      <c r="E87" s="120">
        <v>122170</v>
      </c>
      <c r="F87" s="121">
        <f t="shared" si="10"/>
        <v>-4.9697026268094802E-2</v>
      </c>
      <c r="G87" s="120">
        <v>132724</v>
      </c>
      <c r="H87" s="121">
        <f t="shared" si="10"/>
        <v>8.6387820250470648E-2</v>
      </c>
      <c r="I87" s="120">
        <v>158037</v>
      </c>
      <c r="J87" s="121">
        <f t="shared" si="10"/>
        <v>0.19071908622404399</v>
      </c>
      <c r="K87" s="120">
        <v>75599</v>
      </c>
      <c r="L87" s="121">
        <v>2.0945872947277344E-2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7" t="s">
        <v>288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$C$7</f>
        <v>2022</v>
      </c>
      <c r="D95" s="302"/>
      <c r="E95" s="303">
        <f>$E$7</f>
        <v>2023</v>
      </c>
      <c r="F95" s="302"/>
      <c r="G95" s="303">
        <f>$G$7</f>
        <v>2024</v>
      </c>
      <c r="H95" s="302"/>
      <c r="I95" s="303">
        <f>$I$7</f>
        <v>2025</v>
      </c>
      <c r="J95" s="302"/>
      <c r="K95" s="303">
        <f>$K$7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261</v>
      </c>
      <c r="G96" s="115" t="s">
        <v>74</v>
      </c>
      <c r="H96" s="114" t="s">
        <v>261</v>
      </c>
      <c r="I96" s="115" t="s">
        <v>74</v>
      </c>
      <c r="J96" s="114" t="s">
        <v>261</v>
      </c>
      <c r="K96" s="115" t="s">
        <v>74</v>
      </c>
      <c r="L96" s="114" t="s">
        <v>285</v>
      </c>
    </row>
    <row r="97" spans="2:12" x14ac:dyDescent="0.25">
      <c r="B97" s="116" t="s">
        <v>76</v>
      </c>
      <c r="C97" s="117">
        <v>25050</v>
      </c>
      <c r="D97" s="118">
        <v>4.6406214816482771</v>
      </c>
      <c r="E97" s="117">
        <v>37942</v>
      </c>
      <c r="F97" s="118">
        <f t="shared" ref="F97:J109" si="11">IFERROR(E97/C97-1,"-")</f>
        <v>0.51465069860279433</v>
      </c>
      <c r="G97" s="117">
        <v>37680</v>
      </c>
      <c r="H97" s="118">
        <f t="shared" si="11"/>
        <v>-6.9052764746191375E-3</v>
      </c>
      <c r="I97" s="117">
        <v>33957</v>
      </c>
      <c r="J97" s="118">
        <f t="shared" si="11"/>
        <v>-9.8805732484076425E-2</v>
      </c>
      <c r="K97" s="117">
        <v>36500</v>
      </c>
      <c r="L97" s="118">
        <f t="shared" ref="L97:L102" si="12">IFERROR(K97/I97-1,"-")</f>
        <v>7.4888829990870764E-2</v>
      </c>
    </row>
    <row r="98" spans="2:12" x14ac:dyDescent="0.25">
      <c r="B98" s="116" t="s">
        <v>78</v>
      </c>
      <c r="C98" s="117">
        <v>23883</v>
      </c>
      <c r="D98" s="118">
        <v>3.1449149600833044</v>
      </c>
      <c r="E98" s="117">
        <v>28543</v>
      </c>
      <c r="F98" s="118">
        <f t="shared" si="11"/>
        <v>0.19511786626470706</v>
      </c>
      <c r="G98" s="117">
        <v>31515</v>
      </c>
      <c r="H98" s="118">
        <f t="shared" si="11"/>
        <v>0.10412360298497014</v>
      </c>
      <c r="I98" s="117">
        <v>28806</v>
      </c>
      <c r="J98" s="118">
        <f t="shared" si="11"/>
        <v>-8.5959067110899623E-2</v>
      </c>
      <c r="K98" s="117">
        <v>30626</v>
      </c>
      <c r="L98" s="118">
        <f t="shared" si="12"/>
        <v>6.3181281677428203E-2</v>
      </c>
    </row>
    <row r="99" spans="2:12" x14ac:dyDescent="0.25">
      <c r="B99" s="116" t="s">
        <v>80</v>
      </c>
      <c r="C99" s="117">
        <v>24877</v>
      </c>
      <c r="D99" s="118">
        <v>1.4777888446215139</v>
      </c>
      <c r="E99" s="117">
        <v>28208</v>
      </c>
      <c r="F99" s="118">
        <f t="shared" si="11"/>
        <v>0.13389878200747685</v>
      </c>
      <c r="G99" s="117">
        <v>32985</v>
      </c>
      <c r="H99" s="118">
        <f t="shared" si="11"/>
        <v>0.16934912081678966</v>
      </c>
      <c r="I99" s="117">
        <v>25810</v>
      </c>
      <c r="J99" s="118">
        <f t="shared" si="11"/>
        <v>-0.21752311656813705</v>
      </c>
      <c r="K99" s="117">
        <v>30033</v>
      </c>
      <c r="L99" s="118">
        <f t="shared" si="12"/>
        <v>0.163618752421542</v>
      </c>
    </row>
    <row r="100" spans="2:12" x14ac:dyDescent="0.25">
      <c r="B100" s="116" t="s">
        <v>82</v>
      </c>
      <c r="C100" s="117">
        <v>21470</v>
      </c>
      <c r="D100" s="118">
        <v>1.6814037716997627</v>
      </c>
      <c r="E100" s="117">
        <v>17602</v>
      </c>
      <c r="F100" s="118">
        <f t="shared" si="11"/>
        <v>-0.18015836050302747</v>
      </c>
      <c r="G100" s="117">
        <v>23357</v>
      </c>
      <c r="H100" s="118">
        <f t="shared" si="11"/>
        <v>0.32695148278604713</v>
      </c>
      <c r="I100" s="117">
        <v>20287</v>
      </c>
      <c r="J100" s="118">
        <f t="shared" si="11"/>
        <v>-0.13143811277133188</v>
      </c>
      <c r="K100" s="117">
        <v>22428</v>
      </c>
      <c r="L100" s="118">
        <f t="shared" si="12"/>
        <v>0.10553556464731106</v>
      </c>
    </row>
    <row r="101" spans="2:12" x14ac:dyDescent="0.25">
      <c r="B101" s="116" t="s">
        <v>84</v>
      </c>
      <c r="C101" s="117">
        <v>18584</v>
      </c>
      <c r="D101" s="118">
        <v>1.1412605138840881</v>
      </c>
      <c r="E101" s="117">
        <v>14402</v>
      </c>
      <c r="F101" s="118">
        <f t="shared" si="11"/>
        <v>-0.22503228583727941</v>
      </c>
      <c r="G101" s="117">
        <v>13575</v>
      </c>
      <c r="H101" s="118">
        <f t="shared" si="11"/>
        <v>-5.7422580197194817E-2</v>
      </c>
      <c r="I101" s="117">
        <v>14771</v>
      </c>
      <c r="J101" s="118">
        <f t="shared" si="11"/>
        <v>8.8103130755064374E-2</v>
      </c>
      <c r="K101" s="117">
        <v>15718</v>
      </c>
      <c r="L101" s="118">
        <f t="shared" si="12"/>
        <v>6.41121115699681E-2</v>
      </c>
    </row>
    <row r="102" spans="2:12" x14ac:dyDescent="0.25">
      <c r="B102" s="116" t="s">
        <v>86</v>
      </c>
      <c r="C102" s="117">
        <v>16166</v>
      </c>
      <c r="D102" s="118">
        <v>0.93651173933876386</v>
      </c>
      <c r="E102" s="117">
        <v>12768</v>
      </c>
      <c r="F102" s="118">
        <f t="shared" si="11"/>
        <v>-0.21019423481380672</v>
      </c>
      <c r="G102" s="117">
        <v>11859</v>
      </c>
      <c r="H102" s="118">
        <f t="shared" si="11"/>
        <v>-7.1193609022556337E-2</v>
      </c>
      <c r="I102" s="117">
        <v>11347</v>
      </c>
      <c r="J102" s="118">
        <f t="shared" si="11"/>
        <v>-4.3173960704949832E-2</v>
      </c>
      <c r="K102" s="117">
        <v>11036</v>
      </c>
      <c r="L102" s="118">
        <f t="shared" si="12"/>
        <v>-2.7408125495725688E-2</v>
      </c>
    </row>
    <row r="103" spans="2:12" x14ac:dyDescent="0.25">
      <c r="B103" s="116" t="s">
        <v>88</v>
      </c>
      <c r="C103" s="117">
        <v>17702</v>
      </c>
      <c r="D103" s="118">
        <v>0.65795635478130565</v>
      </c>
      <c r="E103" s="117">
        <v>15735</v>
      </c>
      <c r="F103" s="118">
        <f t="shared" si="11"/>
        <v>-0.11111738786577785</v>
      </c>
      <c r="G103" s="117">
        <v>15153</v>
      </c>
      <c r="H103" s="118">
        <f t="shared" si="11"/>
        <v>-3.698760724499528E-2</v>
      </c>
      <c r="I103" s="117">
        <v>17329</v>
      </c>
      <c r="J103" s="118">
        <f t="shared" si="11"/>
        <v>0.14360192701115282</v>
      </c>
      <c r="K103" s="117"/>
      <c r="L103" s="118"/>
    </row>
    <row r="104" spans="2:12" x14ac:dyDescent="0.25">
      <c r="B104" s="116" t="s">
        <v>90</v>
      </c>
      <c r="C104" s="117">
        <v>20739</v>
      </c>
      <c r="D104" s="118">
        <v>0.47158163627332716</v>
      </c>
      <c r="E104" s="117">
        <v>21205</v>
      </c>
      <c r="F104" s="118">
        <f t="shared" si="11"/>
        <v>2.2469742996287234E-2</v>
      </c>
      <c r="G104" s="117">
        <v>20897</v>
      </c>
      <c r="H104" s="118">
        <f t="shared" si="11"/>
        <v>-1.4524876208441451E-2</v>
      </c>
      <c r="I104" s="117">
        <v>21870</v>
      </c>
      <c r="J104" s="118">
        <f t="shared" si="11"/>
        <v>4.656170742211807E-2</v>
      </c>
      <c r="K104" s="117"/>
      <c r="L104" s="118"/>
    </row>
    <row r="105" spans="2:12" x14ac:dyDescent="0.25">
      <c r="B105" s="116" t="s">
        <v>92</v>
      </c>
      <c r="C105" s="117">
        <v>17676</v>
      </c>
      <c r="D105" s="118">
        <v>0.29636963696369634</v>
      </c>
      <c r="E105" s="117">
        <v>17064</v>
      </c>
      <c r="F105" s="118">
        <f t="shared" si="11"/>
        <v>-3.4623217922606919E-2</v>
      </c>
      <c r="G105" s="117">
        <v>16062</v>
      </c>
      <c r="H105" s="118">
        <f t="shared" si="11"/>
        <v>-5.8720112517580914E-2</v>
      </c>
      <c r="I105" s="117">
        <v>17545</v>
      </c>
      <c r="J105" s="118">
        <f t="shared" si="11"/>
        <v>9.2329722325986907E-2</v>
      </c>
      <c r="K105" s="117"/>
      <c r="L105" s="118"/>
    </row>
    <row r="106" spans="2:12" x14ac:dyDescent="0.25">
      <c r="B106" s="116" t="s">
        <v>94</v>
      </c>
      <c r="C106" s="117">
        <v>22032</v>
      </c>
      <c r="D106" s="118">
        <v>0.17372542752117637</v>
      </c>
      <c r="E106" s="117">
        <v>20857</v>
      </c>
      <c r="F106" s="118">
        <f t="shared" si="11"/>
        <v>-5.3331517792302052E-2</v>
      </c>
      <c r="G106" s="117">
        <v>18778</v>
      </c>
      <c r="H106" s="118">
        <f t="shared" si="11"/>
        <v>-9.9678764923047392E-2</v>
      </c>
      <c r="I106" s="117">
        <v>20755</v>
      </c>
      <c r="J106" s="118">
        <f t="shared" si="11"/>
        <v>0.10528277771860695</v>
      </c>
      <c r="K106" s="117"/>
      <c r="L106" s="118"/>
    </row>
    <row r="107" spans="2:12" x14ac:dyDescent="0.25">
      <c r="B107" s="116" t="s">
        <v>96</v>
      </c>
      <c r="C107" s="117">
        <v>30180</v>
      </c>
      <c r="D107" s="118">
        <v>0.22275342354752459</v>
      </c>
      <c r="E107" s="117">
        <v>29246</v>
      </c>
      <c r="F107" s="118">
        <f t="shared" si="11"/>
        <v>-3.0947647448641535E-2</v>
      </c>
      <c r="G107" s="117">
        <v>24055</v>
      </c>
      <c r="H107" s="118">
        <f t="shared" si="11"/>
        <v>-0.1774943582028311</v>
      </c>
      <c r="I107" s="117">
        <v>28763</v>
      </c>
      <c r="J107" s="118">
        <f t="shared" si="11"/>
        <v>0.1957181459156101</v>
      </c>
      <c r="K107" s="117"/>
      <c r="L107" s="118"/>
    </row>
    <row r="108" spans="2:12" x14ac:dyDescent="0.25">
      <c r="B108" s="116" t="s">
        <v>98</v>
      </c>
      <c r="C108" s="117">
        <v>33196</v>
      </c>
      <c r="D108" s="118">
        <v>0.30677479037908917</v>
      </c>
      <c r="E108" s="117">
        <v>30946</v>
      </c>
      <c r="F108" s="118">
        <f t="shared" si="11"/>
        <v>-6.7779250512109868E-2</v>
      </c>
      <c r="G108" s="117">
        <v>30168</v>
      </c>
      <c r="H108" s="118">
        <f t="shared" si="11"/>
        <v>-2.5140567440056882E-2</v>
      </c>
      <c r="I108" s="117">
        <v>30661</v>
      </c>
      <c r="J108" s="118">
        <f t="shared" si="11"/>
        <v>1.63418191461151E-2</v>
      </c>
      <c r="K108" s="117"/>
      <c r="L108" s="118"/>
    </row>
    <row r="109" spans="2:12" ht="15.75" x14ac:dyDescent="0.25">
      <c r="B109" s="119" t="s">
        <v>32</v>
      </c>
      <c r="C109" s="120">
        <v>271555</v>
      </c>
      <c r="D109" s="121">
        <v>0.78024492257666944</v>
      </c>
      <c r="E109" s="120">
        <v>274518</v>
      </c>
      <c r="F109" s="121">
        <f t="shared" si="11"/>
        <v>1.0911233451786906E-2</v>
      </c>
      <c r="G109" s="120">
        <v>276084</v>
      </c>
      <c r="H109" s="121">
        <f t="shared" si="11"/>
        <v>5.7045439643301776E-3</v>
      </c>
      <c r="I109" s="120">
        <v>271901</v>
      </c>
      <c r="J109" s="121">
        <f t="shared" si="11"/>
        <v>-1.5151185870966755E-2</v>
      </c>
      <c r="K109" s="120">
        <v>146341</v>
      </c>
      <c r="L109" s="121">
        <v>8.4184089258990458E-2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7" t="s">
        <v>289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$C$7</f>
        <v>2022</v>
      </c>
      <c r="D117" s="302"/>
      <c r="E117" s="303">
        <f>$E$7</f>
        <v>2023</v>
      </c>
      <c r="F117" s="302"/>
      <c r="G117" s="303">
        <f>$G$7</f>
        <v>2024</v>
      </c>
      <c r="H117" s="302"/>
      <c r="I117" s="303">
        <f>$I$7</f>
        <v>2025</v>
      </c>
      <c r="J117" s="302"/>
      <c r="K117" s="303">
        <f>$K$7</f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261</v>
      </c>
      <c r="G118" s="115" t="s">
        <v>74</v>
      </c>
      <c r="H118" s="114" t="s">
        <v>261</v>
      </c>
      <c r="I118" s="115" t="s">
        <v>74</v>
      </c>
      <c r="J118" s="114" t="s">
        <v>261</v>
      </c>
      <c r="K118" s="115" t="s">
        <v>74</v>
      </c>
      <c r="L118" s="114" t="s">
        <v>285</v>
      </c>
    </row>
    <row r="119" spans="1:13" x14ac:dyDescent="0.25">
      <c r="B119" s="116" t="s">
        <v>76</v>
      </c>
      <c r="C119" s="117">
        <v>3433</v>
      </c>
      <c r="D119" s="118">
        <v>31.695238095238096</v>
      </c>
      <c r="E119" s="117">
        <v>5079</v>
      </c>
      <c r="F119" s="118">
        <f t="shared" ref="F119:J131" si="13">IFERROR(E119/C119-1,"-")</f>
        <v>0.47946402563355672</v>
      </c>
      <c r="G119" s="117">
        <v>5783</v>
      </c>
      <c r="H119" s="118">
        <f t="shared" si="13"/>
        <v>0.13860996259106129</v>
      </c>
      <c r="I119" s="117">
        <v>5027</v>
      </c>
      <c r="J119" s="118">
        <f t="shared" si="13"/>
        <v>-0.13072799584990491</v>
      </c>
      <c r="K119" s="117">
        <v>5155</v>
      </c>
      <c r="L119" s="118">
        <f t="shared" ref="L119:L124" si="14">IFERROR(K119/I119-1,"-")</f>
        <v>2.5462502486572447E-2</v>
      </c>
    </row>
    <row r="120" spans="1:13" x14ac:dyDescent="0.25">
      <c r="B120" s="116" t="s">
        <v>78</v>
      </c>
      <c r="C120" s="117">
        <v>3574</v>
      </c>
      <c r="D120" s="118">
        <v>21.477987421383649</v>
      </c>
      <c r="E120" s="117">
        <v>3403</v>
      </c>
      <c r="F120" s="118">
        <f t="shared" si="13"/>
        <v>-4.7845551203133718E-2</v>
      </c>
      <c r="G120" s="117">
        <v>4850</v>
      </c>
      <c r="H120" s="118">
        <f t="shared" si="13"/>
        <v>0.42521304731119591</v>
      </c>
      <c r="I120" s="117">
        <v>3993</v>
      </c>
      <c r="J120" s="118">
        <f t="shared" si="13"/>
        <v>-0.17670103092783507</v>
      </c>
      <c r="K120" s="117">
        <v>3705</v>
      </c>
      <c r="L120" s="118">
        <f t="shared" si="14"/>
        <v>-7.2126220886551518E-2</v>
      </c>
    </row>
    <row r="121" spans="1:13" x14ac:dyDescent="0.25">
      <c r="B121" s="116" t="s">
        <v>80</v>
      </c>
      <c r="C121" s="117">
        <v>3753</v>
      </c>
      <c r="D121" s="118">
        <v>5.0240770465489568</v>
      </c>
      <c r="E121" s="117">
        <v>3286</v>
      </c>
      <c r="F121" s="118">
        <f t="shared" si="13"/>
        <v>-0.12443378630428992</v>
      </c>
      <c r="G121" s="117">
        <v>4425</v>
      </c>
      <c r="H121" s="118">
        <f t="shared" si="13"/>
        <v>0.34662203286670734</v>
      </c>
      <c r="I121" s="117">
        <v>2634</v>
      </c>
      <c r="J121" s="118">
        <f t="shared" si="13"/>
        <v>-0.40474576271186435</v>
      </c>
      <c r="K121" s="117">
        <v>3012</v>
      </c>
      <c r="L121" s="118">
        <f t="shared" si="14"/>
        <v>0.14350797266514803</v>
      </c>
    </row>
    <row r="122" spans="1:13" x14ac:dyDescent="0.25">
      <c r="B122" s="116" t="s">
        <v>82</v>
      </c>
      <c r="C122" s="117">
        <v>2500</v>
      </c>
      <c r="D122" s="118">
        <v>8.8039215686274517</v>
      </c>
      <c r="E122" s="117">
        <v>2023</v>
      </c>
      <c r="F122" s="118">
        <f t="shared" si="13"/>
        <v>-0.19079999999999997</v>
      </c>
      <c r="G122" s="117">
        <v>3860</v>
      </c>
      <c r="H122" s="118">
        <f t="shared" si="13"/>
        <v>0.90805734058329213</v>
      </c>
      <c r="I122" s="117">
        <v>2256</v>
      </c>
      <c r="J122" s="118">
        <f t="shared" si="13"/>
        <v>-0.41554404145077717</v>
      </c>
      <c r="K122" s="117">
        <v>1895</v>
      </c>
      <c r="L122" s="118">
        <f t="shared" si="14"/>
        <v>-0.16001773049645385</v>
      </c>
    </row>
    <row r="123" spans="1:13" x14ac:dyDescent="0.25">
      <c r="B123" s="116" t="s">
        <v>84</v>
      </c>
      <c r="C123" s="117">
        <v>1644</v>
      </c>
      <c r="D123" s="118">
        <v>3.6704545454545459</v>
      </c>
      <c r="E123" s="117">
        <v>1553</v>
      </c>
      <c r="F123" s="118">
        <f t="shared" si="13"/>
        <v>-5.5352798053527996E-2</v>
      </c>
      <c r="G123" s="117">
        <v>1323</v>
      </c>
      <c r="H123" s="118">
        <f t="shared" si="13"/>
        <v>-0.14810045074050227</v>
      </c>
      <c r="I123" s="117">
        <v>1409</v>
      </c>
      <c r="J123" s="118">
        <f t="shared" si="13"/>
        <v>6.5003779289493524E-2</v>
      </c>
      <c r="K123" s="117">
        <v>1591</v>
      </c>
      <c r="L123" s="118">
        <f t="shared" si="14"/>
        <v>0.12916962384669972</v>
      </c>
    </row>
    <row r="124" spans="1:13" x14ac:dyDescent="0.25">
      <c r="B124" s="116" t="s">
        <v>86</v>
      </c>
      <c r="C124" s="117">
        <v>2004</v>
      </c>
      <c r="D124" s="118">
        <v>4.5206611570247937</v>
      </c>
      <c r="E124" s="117">
        <v>1777</v>
      </c>
      <c r="F124" s="118">
        <f t="shared" si="13"/>
        <v>-0.11327345309381243</v>
      </c>
      <c r="G124" s="117">
        <v>1481</v>
      </c>
      <c r="H124" s="118">
        <f t="shared" si="13"/>
        <v>-0.16657287563308942</v>
      </c>
      <c r="I124" s="117">
        <v>1064</v>
      </c>
      <c r="J124" s="118">
        <f t="shared" si="13"/>
        <v>-0.28156650911546255</v>
      </c>
      <c r="K124" s="117">
        <v>1062</v>
      </c>
      <c r="L124" s="118">
        <f t="shared" si="14"/>
        <v>-1.879699248120259E-3</v>
      </c>
    </row>
    <row r="125" spans="1:13" x14ac:dyDescent="0.25">
      <c r="B125" s="116" t="s">
        <v>88</v>
      </c>
      <c r="C125" s="117">
        <v>2896</v>
      </c>
      <c r="D125" s="118">
        <v>5.6882217090069283</v>
      </c>
      <c r="E125" s="117">
        <v>1983</v>
      </c>
      <c r="F125" s="118">
        <f t="shared" si="13"/>
        <v>-0.31526243093922657</v>
      </c>
      <c r="G125" s="117">
        <v>1886</v>
      </c>
      <c r="H125" s="118">
        <f t="shared" si="13"/>
        <v>-4.8915784165405984E-2</v>
      </c>
      <c r="I125" s="117">
        <v>1824</v>
      </c>
      <c r="J125" s="118">
        <f t="shared" si="13"/>
        <v>-3.2873806998939603E-2</v>
      </c>
      <c r="K125" s="117"/>
      <c r="L125" s="118"/>
    </row>
    <row r="126" spans="1:13" x14ac:dyDescent="0.25">
      <c r="B126" s="116" t="s">
        <v>90</v>
      </c>
      <c r="C126" s="117">
        <v>2814</v>
      </c>
      <c r="D126" s="118">
        <v>2.2196796338672771</v>
      </c>
      <c r="E126" s="117">
        <v>4366</v>
      </c>
      <c r="F126" s="118">
        <f t="shared" si="13"/>
        <v>0.55152807391613368</v>
      </c>
      <c r="G126" s="117">
        <v>2083</v>
      </c>
      <c r="H126" s="118">
        <f t="shared" si="13"/>
        <v>-0.52290426019239578</v>
      </c>
      <c r="I126" s="117">
        <v>2058</v>
      </c>
      <c r="J126" s="118">
        <f t="shared" si="13"/>
        <v>-1.2001920307249114E-2</v>
      </c>
      <c r="K126" s="117"/>
      <c r="L126" s="118"/>
    </row>
    <row r="127" spans="1:13" x14ac:dyDescent="0.25">
      <c r="B127" s="116" t="s">
        <v>92</v>
      </c>
      <c r="C127" s="117">
        <v>2245</v>
      </c>
      <c r="D127" s="118">
        <v>1.2118226600985222</v>
      </c>
      <c r="E127" s="117">
        <v>4909</v>
      </c>
      <c r="F127" s="118">
        <f t="shared" si="13"/>
        <v>1.1866369710467706</v>
      </c>
      <c r="G127" s="117">
        <v>2363</v>
      </c>
      <c r="H127" s="118">
        <f t="shared" si="13"/>
        <v>-0.51863923405988999</v>
      </c>
      <c r="I127" s="117">
        <v>1851</v>
      </c>
      <c r="J127" s="118">
        <f t="shared" si="13"/>
        <v>-0.21667371984765127</v>
      </c>
      <c r="K127" s="117"/>
      <c r="L127" s="118"/>
    </row>
    <row r="128" spans="1:13" x14ac:dyDescent="0.25">
      <c r="A128" s="122"/>
      <c r="B128" s="116" t="s">
        <v>94</v>
      </c>
      <c r="C128" s="117">
        <v>2166</v>
      </c>
      <c r="D128" s="118">
        <v>9.7902097902098362E-3</v>
      </c>
      <c r="E128" s="117">
        <v>4936</v>
      </c>
      <c r="F128" s="118">
        <f t="shared" si="13"/>
        <v>1.2788550323176362</v>
      </c>
      <c r="G128" s="117">
        <v>1826</v>
      </c>
      <c r="H128" s="118">
        <f t="shared" si="13"/>
        <v>-0.63006482982171796</v>
      </c>
      <c r="I128" s="117">
        <v>2377</v>
      </c>
      <c r="J128" s="118">
        <f t="shared" si="13"/>
        <v>0.30175246440306691</v>
      </c>
      <c r="K128" s="117"/>
      <c r="L128" s="118"/>
    </row>
    <row r="129" spans="2:13" x14ac:dyDescent="0.25">
      <c r="B129" s="116" t="s">
        <v>96</v>
      </c>
      <c r="C129" s="117">
        <v>2705</v>
      </c>
      <c r="D129" s="118">
        <v>7.6831210191082855E-2</v>
      </c>
      <c r="E129" s="117">
        <v>3283</v>
      </c>
      <c r="F129" s="118">
        <f t="shared" si="13"/>
        <v>0.21367837338262485</v>
      </c>
      <c r="G129" s="117">
        <v>2998</v>
      </c>
      <c r="H129" s="118">
        <f t="shared" si="13"/>
        <v>-8.6810843740481314E-2</v>
      </c>
      <c r="I129" s="117">
        <v>3191</v>
      </c>
      <c r="J129" s="118">
        <f t="shared" si="13"/>
        <v>6.4376250833889204E-2</v>
      </c>
      <c r="K129" s="117"/>
      <c r="L129" s="118"/>
    </row>
    <row r="130" spans="2:13" x14ac:dyDescent="0.25">
      <c r="B130" s="116" t="s">
        <v>98</v>
      </c>
      <c r="C130" s="117">
        <v>3617</v>
      </c>
      <c r="D130" s="118">
        <v>0.58570802279701883</v>
      </c>
      <c r="E130" s="117">
        <v>3687</v>
      </c>
      <c r="F130" s="118">
        <f t="shared" si="13"/>
        <v>1.9353055017970799E-2</v>
      </c>
      <c r="G130" s="117">
        <v>3685</v>
      </c>
      <c r="H130" s="118">
        <f t="shared" si="13"/>
        <v>-5.4244643341472276E-4</v>
      </c>
      <c r="I130" s="117">
        <v>3162</v>
      </c>
      <c r="J130" s="118">
        <f t="shared" si="13"/>
        <v>-0.14192672998643152</v>
      </c>
      <c r="K130" s="117"/>
      <c r="L130" s="118"/>
    </row>
    <row r="131" spans="2:13" ht="15.75" x14ac:dyDescent="0.25">
      <c r="B131" s="119" t="s">
        <v>32</v>
      </c>
      <c r="C131" s="120">
        <v>33351</v>
      </c>
      <c r="D131" s="121">
        <v>2</v>
      </c>
      <c r="E131" s="120">
        <v>40285</v>
      </c>
      <c r="F131" s="121">
        <f t="shared" si="13"/>
        <v>0.20790980780186508</v>
      </c>
      <c r="G131" s="120">
        <v>36563</v>
      </c>
      <c r="H131" s="121">
        <f t="shared" si="13"/>
        <v>-9.2391709072855877E-2</v>
      </c>
      <c r="I131" s="120">
        <v>30846</v>
      </c>
      <c r="J131" s="121">
        <f t="shared" si="13"/>
        <v>-0.15636025490249705</v>
      </c>
      <c r="K131" s="120">
        <v>16420</v>
      </c>
      <c r="L131" s="121">
        <v>2.2584386254043132E-3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7" t="s">
        <v>290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$C$7</f>
        <v>2022</v>
      </c>
      <c r="D139" s="302"/>
      <c r="E139" s="303">
        <f>$E$7</f>
        <v>2023</v>
      </c>
      <c r="F139" s="302"/>
      <c r="G139" s="303">
        <f>$G$7</f>
        <v>2024</v>
      </c>
      <c r="H139" s="302"/>
      <c r="I139" s="303">
        <f>$I$7</f>
        <v>2025</v>
      </c>
      <c r="J139" s="302"/>
      <c r="K139" s="303">
        <f>$K$7</f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261</v>
      </c>
      <c r="G140" s="115" t="s">
        <v>74</v>
      </c>
      <c r="H140" s="114" t="s">
        <v>261</v>
      </c>
      <c r="I140" s="115" t="s">
        <v>74</v>
      </c>
      <c r="J140" s="114" t="s">
        <v>261</v>
      </c>
      <c r="K140" s="115" t="s">
        <v>74</v>
      </c>
      <c r="L140" s="114" t="s">
        <v>285</v>
      </c>
    </row>
    <row r="141" spans="2:13" x14ac:dyDescent="0.25">
      <c r="B141" s="116" t="s">
        <v>76</v>
      </c>
      <c r="C141" s="117">
        <v>3311</v>
      </c>
      <c r="D141" s="118">
        <v>5.7296747967479673</v>
      </c>
      <c r="E141" s="117">
        <v>6542</v>
      </c>
      <c r="F141" s="118">
        <f t="shared" ref="F141:J153" si="15">IFERROR(E141/C141-1,"-")</f>
        <v>0.97583811537299914</v>
      </c>
      <c r="G141" s="117">
        <v>6113</v>
      </c>
      <c r="H141" s="118">
        <f t="shared" si="15"/>
        <v>-6.5576276368083164E-2</v>
      </c>
      <c r="I141" s="117">
        <v>6090</v>
      </c>
      <c r="J141" s="118">
        <f t="shared" si="15"/>
        <v>-3.7624734173073993E-3</v>
      </c>
      <c r="K141" s="117">
        <v>6577</v>
      </c>
      <c r="L141" s="118">
        <f t="shared" ref="L141:L146" si="16">IFERROR(K141/I141-1,"-")</f>
        <v>7.9967159277504196E-2</v>
      </c>
    </row>
    <row r="142" spans="2:13" x14ac:dyDescent="0.25">
      <c r="B142" s="116" t="s">
        <v>78</v>
      </c>
      <c r="C142" s="117">
        <v>2826</v>
      </c>
      <c r="D142" s="118">
        <v>3.5507246376811592</v>
      </c>
      <c r="E142" s="117">
        <v>4664</v>
      </c>
      <c r="F142" s="118">
        <f t="shared" si="15"/>
        <v>0.65038924274593057</v>
      </c>
      <c r="G142" s="117">
        <v>4561</v>
      </c>
      <c r="H142" s="118">
        <f t="shared" si="15"/>
        <v>-2.2084048027444236E-2</v>
      </c>
      <c r="I142" s="117">
        <v>4794</v>
      </c>
      <c r="J142" s="118">
        <f t="shared" si="15"/>
        <v>5.1085288313966304E-2</v>
      </c>
      <c r="K142" s="117">
        <v>4906</v>
      </c>
      <c r="L142" s="118">
        <f t="shared" si="16"/>
        <v>2.336253650396336E-2</v>
      </c>
    </row>
    <row r="143" spans="2:13" x14ac:dyDescent="0.25">
      <c r="B143" s="116" t="s">
        <v>80</v>
      </c>
      <c r="C143" s="117">
        <v>3699</v>
      </c>
      <c r="D143" s="118">
        <v>2.7783452502553625</v>
      </c>
      <c r="E143" s="117">
        <v>5403</v>
      </c>
      <c r="F143" s="118">
        <f t="shared" si="15"/>
        <v>0.46066504460665048</v>
      </c>
      <c r="G143" s="117">
        <v>5795</v>
      </c>
      <c r="H143" s="118">
        <f t="shared" si="15"/>
        <v>7.2552285767166325E-2</v>
      </c>
      <c r="I143" s="117">
        <v>4786</v>
      </c>
      <c r="J143" s="118">
        <f t="shared" si="15"/>
        <v>-0.17411561691113031</v>
      </c>
      <c r="K143" s="117">
        <v>6053</v>
      </c>
      <c r="L143" s="118">
        <f t="shared" si="16"/>
        <v>0.26473046385290422</v>
      </c>
    </row>
    <row r="144" spans="2:13" x14ac:dyDescent="0.25">
      <c r="B144" s="116" t="s">
        <v>82</v>
      </c>
      <c r="C144" s="117">
        <v>3126</v>
      </c>
      <c r="D144" s="118">
        <v>1.9856733524355299</v>
      </c>
      <c r="E144" s="117">
        <v>3248</v>
      </c>
      <c r="F144" s="118">
        <f t="shared" si="15"/>
        <v>3.902751119641712E-2</v>
      </c>
      <c r="G144" s="117">
        <v>3013</v>
      </c>
      <c r="H144" s="118">
        <f t="shared" si="15"/>
        <v>-7.2352216748768461E-2</v>
      </c>
      <c r="I144" s="117">
        <v>3430</v>
      </c>
      <c r="J144" s="118">
        <f t="shared" si="15"/>
        <v>0.13840026551609697</v>
      </c>
      <c r="K144" s="117">
        <v>3278</v>
      </c>
      <c r="L144" s="118">
        <f t="shared" si="16"/>
        <v>-4.4314868804664731E-2</v>
      </c>
    </row>
    <row r="145" spans="1:13" x14ac:dyDescent="0.25">
      <c r="B145" s="116" t="s">
        <v>84</v>
      </c>
      <c r="C145" s="117">
        <v>1982</v>
      </c>
      <c r="D145" s="118">
        <v>1.8153409090909092</v>
      </c>
      <c r="E145" s="117">
        <v>1617</v>
      </c>
      <c r="F145" s="118">
        <f t="shared" si="15"/>
        <v>-0.18415741675075681</v>
      </c>
      <c r="G145" s="117">
        <v>1644</v>
      </c>
      <c r="H145" s="118">
        <f t="shared" si="15"/>
        <v>1.6697588126159513E-2</v>
      </c>
      <c r="I145" s="117">
        <v>1465</v>
      </c>
      <c r="J145" s="118">
        <f t="shared" si="15"/>
        <v>-0.10888077858880774</v>
      </c>
      <c r="K145" s="117">
        <v>1355</v>
      </c>
      <c r="L145" s="118">
        <f t="shared" si="16"/>
        <v>-7.5085324232081918E-2</v>
      </c>
    </row>
    <row r="146" spans="1:13" x14ac:dyDescent="0.25">
      <c r="B146" s="116" t="s">
        <v>86</v>
      </c>
      <c r="C146" s="117">
        <v>1123</v>
      </c>
      <c r="D146" s="118">
        <v>0.12075848303393211</v>
      </c>
      <c r="E146" s="117">
        <v>1064</v>
      </c>
      <c r="F146" s="118">
        <f t="shared" si="15"/>
        <v>-5.2537845057880728E-2</v>
      </c>
      <c r="G146" s="117">
        <v>1312</v>
      </c>
      <c r="H146" s="118">
        <f t="shared" si="15"/>
        <v>0.23308270676691722</v>
      </c>
      <c r="I146" s="117">
        <v>1070</v>
      </c>
      <c r="J146" s="118">
        <f t="shared" si="15"/>
        <v>-0.18445121951219512</v>
      </c>
      <c r="K146" s="117">
        <v>1158</v>
      </c>
      <c r="L146" s="118">
        <f t="shared" si="16"/>
        <v>8.2242990654205705E-2</v>
      </c>
    </row>
    <row r="147" spans="1:13" x14ac:dyDescent="0.25">
      <c r="B147" s="116" t="s">
        <v>88</v>
      </c>
      <c r="C147" s="117">
        <v>2041</v>
      </c>
      <c r="D147" s="118">
        <v>0.59577795152462865</v>
      </c>
      <c r="E147" s="117">
        <v>1899</v>
      </c>
      <c r="F147" s="118">
        <f t="shared" si="15"/>
        <v>-6.9573738363547299E-2</v>
      </c>
      <c r="G147" s="117">
        <v>1547</v>
      </c>
      <c r="H147" s="118">
        <f t="shared" si="15"/>
        <v>-0.18536071616640337</v>
      </c>
      <c r="I147" s="117">
        <v>1778</v>
      </c>
      <c r="J147" s="118">
        <f t="shared" si="15"/>
        <v>0.14932126696832571</v>
      </c>
      <c r="K147" s="117"/>
      <c r="L147" s="118"/>
    </row>
    <row r="148" spans="1:13" x14ac:dyDescent="0.25">
      <c r="B148" s="116" t="s">
        <v>90</v>
      </c>
      <c r="C148" s="117">
        <v>1858</v>
      </c>
      <c r="D148" s="118">
        <v>0.13917841814837528</v>
      </c>
      <c r="E148" s="117">
        <v>2985</v>
      </c>
      <c r="F148" s="118">
        <f t="shared" si="15"/>
        <v>0.60656620021528518</v>
      </c>
      <c r="G148" s="117">
        <v>2860</v>
      </c>
      <c r="H148" s="118">
        <f t="shared" si="15"/>
        <v>-4.1876046901172526E-2</v>
      </c>
      <c r="I148" s="117">
        <v>1868</v>
      </c>
      <c r="J148" s="118">
        <f t="shared" si="15"/>
        <v>-0.34685314685314683</v>
      </c>
      <c r="K148" s="117"/>
      <c r="L148" s="118"/>
    </row>
    <row r="149" spans="1:13" x14ac:dyDescent="0.25">
      <c r="B149" s="116" t="s">
        <v>92</v>
      </c>
      <c r="C149" s="117">
        <v>1872</v>
      </c>
      <c r="D149" s="118">
        <v>0.20308483290488422</v>
      </c>
      <c r="E149" s="117">
        <v>2184</v>
      </c>
      <c r="F149" s="118">
        <f t="shared" si="15"/>
        <v>0.16666666666666674</v>
      </c>
      <c r="G149" s="117">
        <v>2212</v>
      </c>
      <c r="H149" s="118">
        <f t="shared" si="15"/>
        <v>1.2820512820512775E-2</v>
      </c>
      <c r="I149" s="117">
        <v>2325</v>
      </c>
      <c r="J149" s="118">
        <f t="shared" si="15"/>
        <v>5.1084990958408572E-2</v>
      </c>
      <c r="K149" s="117"/>
      <c r="L149" s="118"/>
    </row>
    <row r="150" spans="1:13" x14ac:dyDescent="0.25">
      <c r="A150" s="122"/>
      <c r="B150" s="116" t="s">
        <v>94</v>
      </c>
      <c r="C150" s="117">
        <v>2874</v>
      </c>
      <c r="D150" s="118">
        <v>-7.5587005467996127E-2</v>
      </c>
      <c r="E150" s="117">
        <v>3162</v>
      </c>
      <c r="F150" s="118">
        <f t="shared" si="15"/>
        <v>0.10020876826722347</v>
      </c>
      <c r="G150" s="117">
        <v>3189</v>
      </c>
      <c r="H150" s="118">
        <f t="shared" si="15"/>
        <v>8.5388994307400434E-3</v>
      </c>
      <c r="I150" s="117">
        <v>3369</v>
      </c>
      <c r="J150" s="118">
        <f t="shared" si="15"/>
        <v>5.6444026340545683E-2</v>
      </c>
      <c r="K150" s="117"/>
      <c r="L150" s="118"/>
    </row>
    <row r="151" spans="1:13" x14ac:dyDescent="0.25">
      <c r="B151" s="116" t="s">
        <v>96</v>
      </c>
      <c r="C151" s="117">
        <v>4788</v>
      </c>
      <c r="D151" s="118">
        <v>-4.0865384615384581E-2</v>
      </c>
      <c r="E151" s="117">
        <v>4616</v>
      </c>
      <c r="F151" s="118">
        <f t="shared" si="15"/>
        <v>-3.5923141186299135E-2</v>
      </c>
      <c r="G151" s="117">
        <v>4412</v>
      </c>
      <c r="H151" s="118">
        <f t="shared" si="15"/>
        <v>-4.4194107452339648E-2</v>
      </c>
      <c r="I151" s="117">
        <v>5689</v>
      </c>
      <c r="J151" s="118">
        <f t="shared" si="15"/>
        <v>0.28943789664551223</v>
      </c>
      <c r="K151" s="117"/>
      <c r="L151" s="118"/>
    </row>
    <row r="152" spans="1:13" x14ac:dyDescent="0.25">
      <c r="B152" s="116" t="s">
        <v>98</v>
      </c>
      <c r="C152" s="117">
        <v>5291</v>
      </c>
      <c r="D152" s="118">
        <v>-0.12051196808510634</v>
      </c>
      <c r="E152" s="117">
        <v>6047</v>
      </c>
      <c r="F152" s="118">
        <f t="shared" si="15"/>
        <v>0.14288414288414297</v>
      </c>
      <c r="G152" s="117">
        <v>5549</v>
      </c>
      <c r="H152" s="118">
        <f t="shared" si="15"/>
        <v>-8.2354886720687914E-2</v>
      </c>
      <c r="I152" s="117">
        <v>6551</v>
      </c>
      <c r="J152" s="118">
        <f t="shared" si="15"/>
        <v>0.18057307622995133</v>
      </c>
      <c r="K152" s="117"/>
      <c r="L152" s="118"/>
    </row>
    <row r="153" spans="1:13" ht="15.75" x14ac:dyDescent="0.25">
      <c r="B153" s="119" t="s">
        <v>32</v>
      </c>
      <c r="C153" s="120">
        <v>34791</v>
      </c>
      <c r="D153" s="121">
        <v>0.48501792726651871</v>
      </c>
      <c r="E153" s="120">
        <v>43431</v>
      </c>
      <c r="F153" s="121">
        <f t="shared" si="15"/>
        <v>0.24834008795378115</v>
      </c>
      <c r="G153" s="120">
        <v>42207</v>
      </c>
      <c r="H153" s="121">
        <f t="shared" si="15"/>
        <v>-2.8182634523727268E-2</v>
      </c>
      <c r="I153" s="120">
        <v>43215</v>
      </c>
      <c r="J153" s="121">
        <f t="shared" si="15"/>
        <v>2.3882294406141202E-2</v>
      </c>
      <c r="K153" s="120">
        <v>23327</v>
      </c>
      <c r="L153" s="121">
        <v>7.8206609660272708E-2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7" t="s">
        <v>291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$C$7</f>
        <v>2022</v>
      </c>
      <c r="D161" s="302"/>
      <c r="E161" s="303">
        <f>$E$7</f>
        <v>2023</v>
      </c>
      <c r="F161" s="302"/>
      <c r="G161" s="303">
        <f>$G$7</f>
        <v>2024</v>
      </c>
      <c r="H161" s="302"/>
      <c r="I161" s="303">
        <f>$I$7</f>
        <v>2025</v>
      </c>
      <c r="J161" s="302"/>
      <c r="K161" s="303">
        <f>$K$7</f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261</v>
      </c>
      <c r="G162" s="115" t="s">
        <v>74</v>
      </c>
      <c r="H162" s="114" t="s">
        <v>261</v>
      </c>
      <c r="I162" s="115" t="s">
        <v>74</v>
      </c>
      <c r="J162" s="114" t="s">
        <v>261</v>
      </c>
      <c r="K162" s="115" t="s">
        <v>74</v>
      </c>
      <c r="L162" s="114" t="s">
        <v>285</v>
      </c>
    </row>
    <row r="163" spans="2:12" x14ac:dyDescent="0.25">
      <c r="B163" s="116" t="s">
        <v>76</v>
      </c>
      <c r="C163" s="117">
        <v>1697</v>
      </c>
      <c r="D163" s="118">
        <v>1.9258620689655173</v>
      </c>
      <c r="E163" s="117">
        <v>3344</v>
      </c>
      <c r="F163" s="118">
        <f t="shared" ref="F163:J175" si="17">IFERROR(E163/C163-1,"-")</f>
        <v>0.97053624042427811</v>
      </c>
      <c r="G163" s="117">
        <v>2931</v>
      </c>
      <c r="H163" s="118">
        <f t="shared" si="17"/>
        <v>-0.12350478468899517</v>
      </c>
      <c r="I163" s="117">
        <v>2278</v>
      </c>
      <c r="J163" s="118">
        <f t="shared" si="17"/>
        <v>-0.22279085636301599</v>
      </c>
      <c r="K163" s="117">
        <v>2451</v>
      </c>
      <c r="L163" s="118">
        <f t="shared" ref="L163:L168" si="18">IFERROR(K163/I163-1,"-")</f>
        <v>7.5943810359964781E-2</v>
      </c>
    </row>
    <row r="164" spans="2:12" x14ac:dyDescent="0.25">
      <c r="B164" s="116" t="s">
        <v>78</v>
      </c>
      <c r="C164" s="117">
        <v>2208</v>
      </c>
      <c r="D164" s="118">
        <v>2.3658536585365852</v>
      </c>
      <c r="E164" s="117">
        <v>2356</v>
      </c>
      <c r="F164" s="118">
        <f t="shared" si="17"/>
        <v>6.7028985507246341E-2</v>
      </c>
      <c r="G164" s="117">
        <v>2461</v>
      </c>
      <c r="H164" s="118">
        <f t="shared" si="17"/>
        <v>4.4567062818336112E-2</v>
      </c>
      <c r="I164" s="117">
        <v>2576</v>
      </c>
      <c r="J164" s="118">
        <f t="shared" si="17"/>
        <v>4.6728971962616717E-2</v>
      </c>
      <c r="K164" s="117">
        <v>2363</v>
      </c>
      <c r="L164" s="118">
        <f t="shared" si="18"/>
        <v>-8.2686335403726718E-2</v>
      </c>
    </row>
    <row r="165" spans="2:12" x14ac:dyDescent="0.25">
      <c r="B165" s="116" t="s">
        <v>80</v>
      </c>
      <c r="C165" s="117">
        <v>2855</v>
      </c>
      <c r="D165" s="118">
        <v>1.6484230055658626</v>
      </c>
      <c r="E165" s="117">
        <v>2785</v>
      </c>
      <c r="F165" s="118">
        <f t="shared" si="17"/>
        <v>-2.4518388791593737E-2</v>
      </c>
      <c r="G165" s="117">
        <v>2820</v>
      </c>
      <c r="H165" s="118">
        <f t="shared" si="17"/>
        <v>1.2567324955116588E-2</v>
      </c>
      <c r="I165" s="117">
        <v>1872</v>
      </c>
      <c r="J165" s="118">
        <f t="shared" si="17"/>
        <v>-0.33617021276595749</v>
      </c>
      <c r="K165" s="117">
        <v>2514</v>
      </c>
      <c r="L165" s="118">
        <f t="shared" si="18"/>
        <v>0.34294871794871784</v>
      </c>
    </row>
    <row r="166" spans="2:12" x14ac:dyDescent="0.25">
      <c r="B166" s="116" t="s">
        <v>82</v>
      </c>
      <c r="C166" s="117">
        <v>1982</v>
      </c>
      <c r="D166" s="118">
        <v>0.44671532846715323</v>
      </c>
      <c r="E166" s="117">
        <v>1759</v>
      </c>
      <c r="F166" s="118">
        <f t="shared" si="17"/>
        <v>-0.11251261352169528</v>
      </c>
      <c r="G166" s="117">
        <v>1879</v>
      </c>
      <c r="H166" s="118">
        <f t="shared" si="17"/>
        <v>6.8220579874928911E-2</v>
      </c>
      <c r="I166" s="117">
        <v>1696</v>
      </c>
      <c r="J166" s="118">
        <f t="shared" si="17"/>
        <v>-9.739222990952634E-2</v>
      </c>
      <c r="K166" s="117">
        <v>2103</v>
      </c>
      <c r="L166" s="118">
        <f t="shared" si="18"/>
        <v>0.23997641509433953</v>
      </c>
    </row>
    <row r="167" spans="2:12" x14ac:dyDescent="0.25">
      <c r="B167" s="116" t="s">
        <v>84</v>
      </c>
      <c r="C167" s="117">
        <v>1622</v>
      </c>
      <c r="D167" s="118">
        <v>-0.21300339640950994</v>
      </c>
      <c r="E167" s="117">
        <v>2014</v>
      </c>
      <c r="F167" s="118">
        <f t="shared" si="17"/>
        <v>0.24167694204685564</v>
      </c>
      <c r="G167" s="117">
        <v>1952</v>
      </c>
      <c r="H167" s="118">
        <f t="shared" si="17"/>
        <v>-3.0784508440913627E-2</v>
      </c>
      <c r="I167" s="117">
        <v>1563</v>
      </c>
      <c r="J167" s="118">
        <f t="shared" si="17"/>
        <v>-0.19928278688524592</v>
      </c>
      <c r="K167" s="117">
        <v>1535</v>
      </c>
      <c r="L167" s="118">
        <f t="shared" si="18"/>
        <v>-1.7914267434421038E-2</v>
      </c>
    </row>
    <row r="168" spans="2:12" x14ac:dyDescent="0.25">
      <c r="B168" s="116" t="s">
        <v>86</v>
      </c>
      <c r="C168" s="117">
        <v>1049</v>
      </c>
      <c r="D168" s="118">
        <v>1.9436345966958202E-2</v>
      </c>
      <c r="E168" s="117">
        <v>1678</v>
      </c>
      <c r="F168" s="118">
        <f t="shared" si="17"/>
        <v>0.59961868446139177</v>
      </c>
      <c r="G168" s="117">
        <v>905</v>
      </c>
      <c r="H168" s="118">
        <f t="shared" si="17"/>
        <v>-0.46066746126340885</v>
      </c>
      <c r="I168" s="117">
        <v>923</v>
      </c>
      <c r="J168" s="118">
        <f t="shared" si="17"/>
        <v>1.9889502762430844E-2</v>
      </c>
      <c r="K168" s="117">
        <v>1064</v>
      </c>
      <c r="L168" s="118">
        <f t="shared" si="18"/>
        <v>0.15276273022751896</v>
      </c>
    </row>
    <row r="169" spans="2:12" x14ac:dyDescent="0.25">
      <c r="B169" s="116" t="s">
        <v>88</v>
      </c>
      <c r="C169" s="117">
        <v>1231</v>
      </c>
      <c r="D169" s="118">
        <v>-0.15742642026009579</v>
      </c>
      <c r="E169" s="117">
        <v>1572</v>
      </c>
      <c r="F169" s="118">
        <f t="shared" si="17"/>
        <v>0.27701056051990247</v>
      </c>
      <c r="G169" s="117">
        <v>1293</v>
      </c>
      <c r="H169" s="118">
        <f t="shared" si="17"/>
        <v>-0.1774809160305344</v>
      </c>
      <c r="I169" s="117">
        <v>2132</v>
      </c>
      <c r="J169" s="118">
        <f t="shared" si="17"/>
        <v>0.64887857695282292</v>
      </c>
      <c r="K169" s="117"/>
      <c r="L169" s="118"/>
    </row>
    <row r="170" spans="2:12" x14ac:dyDescent="0.25">
      <c r="B170" s="116" t="s">
        <v>90</v>
      </c>
      <c r="C170" s="117">
        <v>2883</v>
      </c>
      <c r="D170" s="118">
        <v>0.10756819054936617</v>
      </c>
      <c r="E170" s="117">
        <v>3093</v>
      </c>
      <c r="F170" s="118">
        <f t="shared" si="17"/>
        <v>7.2840790842872094E-2</v>
      </c>
      <c r="G170" s="117">
        <v>3962</v>
      </c>
      <c r="H170" s="118">
        <f t="shared" si="17"/>
        <v>0.28095699967668919</v>
      </c>
      <c r="I170" s="117">
        <v>4537</v>
      </c>
      <c r="J170" s="118">
        <f t="shared" si="17"/>
        <v>0.14512872286723866</v>
      </c>
      <c r="K170" s="117"/>
      <c r="L170" s="118"/>
    </row>
    <row r="171" spans="2:12" x14ac:dyDescent="0.25">
      <c r="B171" s="116" t="s">
        <v>92</v>
      </c>
      <c r="C171" s="117">
        <v>1536</v>
      </c>
      <c r="D171" s="118">
        <v>3.5040431266846417E-2</v>
      </c>
      <c r="E171" s="117">
        <v>1358</v>
      </c>
      <c r="F171" s="118">
        <f t="shared" si="17"/>
        <v>-0.11588541666666663</v>
      </c>
      <c r="G171" s="117">
        <v>2078</v>
      </c>
      <c r="H171" s="118">
        <f t="shared" si="17"/>
        <v>0.53019145802650947</v>
      </c>
      <c r="I171" s="117">
        <v>2364</v>
      </c>
      <c r="J171" s="118">
        <f t="shared" si="17"/>
        <v>0.13763233878729553</v>
      </c>
      <c r="K171" s="117"/>
      <c r="L171" s="118"/>
    </row>
    <row r="172" spans="2:12" x14ac:dyDescent="0.25">
      <c r="B172" s="116" t="s">
        <v>94</v>
      </c>
      <c r="C172" s="117">
        <v>1751</v>
      </c>
      <c r="D172" s="118">
        <v>8.8253573648228612E-2</v>
      </c>
      <c r="E172" s="117">
        <v>1685</v>
      </c>
      <c r="F172" s="118">
        <f t="shared" si="17"/>
        <v>-3.7692747001713323E-2</v>
      </c>
      <c r="G172" s="117">
        <v>1740</v>
      </c>
      <c r="H172" s="118">
        <f t="shared" si="17"/>
        <v>3.2640949554896048E-2</v>
      </c>
      <c r="I172" s="117">
        <v>2322</v>
      </c>
      <c r="J172" s="118">
        <f t="shared" si="17"/>
        <v>0.33448275862068955</v>
      </c>
      <c r="K172" s="117"/>
      <c r="L172" s="118"/>
    </row>
    <row r="173" spans="2:12" x14ac:dyDescent="0.25">
      <c r="B173" s="116" t="s">
        <v>96</v>
      </c>
      <c r="C173" s="117">
        <v>2465</v>
      </c>
      <c r="D173" s="118">
        <v>0.12198452435138818</v>
      </c>
      <c r="E173" s="117">
        <v>2852</v>
      </c>
      <c r="F173" s="118">
        <f t="shared" si="17"/>
        <v>0.15699797160243412</v>
      </c>
      <c r="G173" s="117">
        <v>2022</v>
      </c>
      <c r="H173" s="118">
        <f t="shared" si="17"/>
        <v>-0.29102384291725103</v>
      </c>
      <c r="I173" s="117">
        <v>2548</v>
      </c>
      <c r="J173" s="118">
        <f t="shared" si="17"/>
        <v>0.26013847675568735</v>
      </c>
      <c r="K173" s="117"/>
      <c r="L173" s="118"/>
    </row>
    <row r="174" spans="2:12" x14ac:dyDescent="0.25">
      <c r="B174" s="116" t="s">
        <v>98</v>
      </c>
      <c r="C174" s="117">
        <v>2595</v>
      </c>
      <c r="D174" s="118">
        <v>0.2229029217719134</v>
      </c>
      <c r="E174" s="117">
        <v>2270</v>
      </c>
      <c r="F174" s="118">
        <f t="shared" si="17"/>
        <v>-0.12524084778420042</v>
      </c>
      <c r="G174" s="117">
        <v>2368</v>
      </c>
      <c r="H174" s="118">
        <f t="shared" si="17"/>
        <v>4.3171806167400906E-2</v>
      </c>
      <c r="I174" s="117">
        <v>2523</v>
      </c>
      <c r="J174" s="118">
        <f t="shared" si="17"/>
        <v>6.5456081081081141E-2</v>
      </c>
      <c r="K174" s="117"/>
      <c r="L174" s="118"/>
    </row>
    <row r="175" spans="2:12" ht="15.75" x14ac:dyDescent="0.25">
      <c r="B175" s="119" t="s">
        <v>32</v>
      </c>
      <c r="C175" s="120">
        <v>23874</v>
      </c>
      <c r="D175" s="121">
        <v>0.30816438356164388</v>
      </c>
      <c r="E175" s="120">
        <v>26766</v>
      </c>
      <c r="F175" s="121">
        <f t="shared" si="17"/>
        <v>0.12113596381000247</v>
      </c>
      <c r="G175" s="120">
        <v>26411</v>
      </c>
      <c r="H175" s="121">
        <f t="shared" si="17"/>
        <v>-1.3263094971232126E-2</v>
      </c>
      <c r="I175" s="120">
        <v>27334</v>
      </c>
      <c r="J175" s="121">
        <f t="shared" si="17"/>
        <v>3.4947559728900845E-2</v>
      </c>
      <c r="K175" s="120">
        <v>12030</v>
      </c>
      <c r="L175" s="121">
        <v>0.10286028602860275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7" t="s">
        <v>292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$C$7</f>
        <v>2022</v>
      </c>
      <c r="D183" s="302"/>
      <c r="E183" s="303">
        <f>$E$7</f>
        <v>2023</v>
      </c>
      <c r="F183" s="302"/>
      <c r="G183" s="303">
        <f>$G$7</f>
        <v>2024</v>
      </c>
      <c r="H183" s="302"/>
      <c r="I183" s="303">
        <f>$I$7</f>
        <v>2025</v>
      </c>
      <c r="J183" s="302"/>
      <c r="K183" s="303">
        <f>$K$7</f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261</v>
      </c>
      <c r="G184" s="115" t="s">
        <v>74</v>
      </c>
      <c r="H184" s="114" t="s">
        <v>261</v>
      </c>
      <c r="I184" s="115" t="s">
        <v>74</v>
      </c>
      <c r="J184" s="114" t="s">
        <v>261</v>
      </c>
      <c r="K184" s="115" t="s">
        <v>74</v>
      </c>
      <c r="L184" s="114" t="s">
        <v>285</v>
      </c>
    </row>
    <row r="185" spans="1:13" x14ac:dyDescent="0.25">
      <c r="A185" s="122"/>
      <c r="B185" s="116" t="s">
        <v>76</v>
      </c>
      <c r="C185" s="117">
        <v>413</v>
      </c>
      <c r="D185" s="118">
        <v>4.9855072463768115</v>
      </c>
      <c r="E185" s="117">
        <v>618</v>
      </c>
      <c r="F185" s="118">
        <f t="shared" ref="F185:J197" si="19">IFERROR(E185/C185-1,"-")</f>
        <v>0.49636803874092017</v>
      </c>
      <c r="G185" s="117">
        <v>812</v>
      </c>
      <c r="H185" s="118">
        <f t="shared" si="19"/>
        <v>0.31391585760517793</v>
      </c>
      <c r="I185" s="117">
        <v>915</v>
      </c>
      <c r="J185" s="118">
        <f t="shared" si="19"/>
        <v>0.12684729064039413</v>
      </c>
      <c r="K185" s="117">
        <v>624</v>
      </c>
      <c r="L185" s="118">
        <f t="shared" ref="L185:L190" si="20">IFERROR(K185/I185-1,"-")</f>
        <v>-0.31803278688524594</v>
      </c>
    </row>
    <row r="186" spans="1:13" x14ac:dyDescent="0.25">
      <c r="B186" s="116" t="s">
        <v>78</v>
      </c>
      <c r="C186" s="117">
        <v>507</v>
      </c>
      <c r="D186" s="118">
        <v>5.0357142857142856</v>
      </c>
      <c r="E186" s="117">
        <v>515</v>
      </c>
      <c r="F186" s="118">
        <f t="shared" si="19"/>
        <v>1.5779092702169706E-2</v>
      </c>
      <c r="G186" s="117">
        <v>580</v>
      </c>
      <c r="H186" s="118">
        <f t="shared" si="19"/>
        <v>0.12621359223300965</v>
      </c>
      <c r="I186" s="117">
        <v>590</v>
      </c>
      <c r="J186" s="118">
        <f t="shared" si="19"/>
        <v>1.7241379310344751E-2</v>
      </c>
      <c r="K186" s="117">
        <v>753</v>
      </c>
      <c r="L186" s="118">
        <f t="shared" si="20"/>
        <v>0.27627118644067794</v>
      </c>
    </row>
    <row r="187" spans="1:13" x14ac:dyDescent="0.25">
      <c r="B187" s="116" t="s">
        <v>80</v>
      </c>
      <c r="C187" s="117">
        <v>494</v>
      </c>
      <c r="D187" s="118">
        <v>8.3207547169811313</v>
      </c>
      <c r="E187" s="117">
        <v>852</v>
      </c>
      <c r="F187" s="118">
        <f t="shared" si="19"/>
        <v>0.72469635627530371</v>
      </c>
      <c r="G187" s="117">
        <v>529</v>
      </c>
      <c r="H187" s="118">
        <f t="shared" si="19"/>
        <v>-0.37910798122065725</v>
      </c>
      <c r="I187" s="117">
        <v>411</v>
      </c>
      <c r="J187" s="118">
        <f t="shared" si="19"/>
        <v>-0.22306238185255201</v>
      </c>
      <c r="K187" s="117">
        <v>738</v>
      </c>
      <c r="L187" s="118">
        <f t="shared" si="20"/>
        <v>0.79562043795620441</v>
      </c>
    </row>
    <row r="188" spans="1:13" x14ac:dyDescent="0.25">
      <c r="B188" s="116" t="s">
        <v>82</v>
      </c>
      <c r="C188" s="117">
        <v>320</v>
      </c>
      <c r="D188" s="118">
        <v>4.7142857142857144</v>
      </c>
      <c r="E188" s="117">
        <v>425</v>
      </c>
      <c r="F188" s="118">
        <f t="shared" si="19"/>
        <v>0.328125</v>
      </c>
      <c r="G188" s="117">
        <v>432</v>
      </c>
      <c r="H188" s="118">
        <f t="shared" si="19"/>
        <v>1.6470588235294015E-2</v>
      </c>
      <c r="I188" s="117">
        <v>296</v>
      </c>
      <c r="J188" s="118">
        <f t="shared" si="19"/>
        <v>-0.31481481481481477</v>
      </c>
      <c r="K188" s="117">
        <v>568</v>
      </c>
      <c r="L188" s="118">
        <f t="shared" si="20"/>
        <v>0.91891891891891886</v>
      </c>
    </row>
    <row r="189" spans="1:13" x14ac:dyDescent="0.25">
      <c r="B189" s="116" t="s">
        <v>84</v>
      </c>
      <c r="C189" s="117">
        <v>325</v>
      </c>
      <c r="D189" s="118">
        <v>0.47058823529411775</v>
      </c>
      <c r="E189" s="117">
        <v>258</v>
      </c>
      <c r="F189" s="118">
        <f t="shared" si="19"/>
        <v>-0.20615384615384613</v>
      </c>
      <c r="G189" s="117">
        <v>367</v>
      </c>
      <c r="H189" s="118">
        <f t="shared" si="19"/>
        <v>0.42248062015503884</v>
      </c>
      <c r="I189" s="117">
        <v>397</v>
      </c>
      <c r="J189" s="118">
        <f t="shared" si="19"/>
        <v>8.1743869209809361E-2</v>
      </c>
      <c r="K189" s="117">
        <v>341</v>
      </c>
      <c r="L189" s="118">
        <f t="shared" si="20"/>
        <v>-0.1410579345088161</v>
      </c>
    </row>
    <row r="190" spans="1:13" x14ac:dyDescent="0.25">
      <c r="B190" s="116" t="s">
        <v>125</v>
      </c>
      <c r="C190" s="117">
        <v>268</v>
      </c>
      <c r="D190" s="118">
        <v>0.67500000000000004</v>
      </c>
      <c r="E190" s="117">
        <v>221</v>
      </c>
      <c r="F190" s="118">
        <f t="shared" si="19"/>
        <v>-0.17537313432835822</v>
      </c>
      <c r="G190" s="117">
        <v>272</v>
      </c>
      <c r="H190" s="118">
        <f t="shared" si="19"/>
        <v>0.23076923076923084</v>
      </c>
      <c r="I190" s="117">
        <v>281</v>
      </c>
      <c r="J190" s="118">
        <f t="shared" si="19"/>
        <v>3.3088235294117752E-2</v>
      </c>
      <c r="K190" s="117">
        <v>221</v>
      </c>
      <c r="L190" s="118">
        <f t="shared" si="20"/>
        <v>-0.21352313167259784</v>
      </c>
    </row>
    <row r="191" spans="1:13" x14ac:dyDescent="0.25">
      <c r="B191" s="116" t="s">
        <v>88</v>
      </c>
      <c r="C191" s="117">
        <v>406</v>
      </c>
      <c r="D191" s="118">
        <v>0.9061032863849765</v>
      </c>
      <c r="E191" s="117">
        <v>396</v>
      </c>
      <c r="F191" s="118">
        <f t="shared" si="19"/>
        <v>-2.4630541871921152E-2</v>
      </c>
      <c r="G191" s="117">
        <v>325</v>
      </c>
      <c r="H191" s="118">
        <f t="shared" si="19"/>
        <v>-0.17929292929292928</v>
      </c>
      <c r="I191" s="117">
        <v>634</v>
      </c>
      <c r="J191" s="118">
        <f t="shared" si="19"/>
        <v>0.95076923076923081</v>
      </c>
      <c r="K191" s="117"/>
      <c r="L191" s="118"/>
    </row>
    <row r="192" spans="1:13" x14ac:dyDescent="0.25">
      <c r="B192" s="116" t="s">
        <v>90</v>
      </c>
      <c r="C192" s="117">
        <v>450</v>
      </c>
      <c r="D192" s="118">
        <v>0.55709342560553643</v>
      </c>
      <c r="E192" s="117">
        <v>416</v>
      </c>
      <c r="F192" s="118">
        <f t="shared" si="19"/>
        <v>-7.5555555555555598E-2</v>
      </c>
      <c r="G192" s="117">
        <v>463</v>
      </c>
      <c r="H192" s="118">
        <f t="shared" si="19"/>
        <v>0.11298076923076916</v>
      </c>
      <c r="I192" s="117">
        <v>603</v>
      </c>
      <c r="J192" s="118">
        <f t="shared" si="19"/>
        <v>0.30237580993520519</v>
      </c>
      <c r="K192" s="117"/>
      <c r="L192" s="118"/>
    </row>
    <row r="193" spans="2:13" x14ac:dyDescent="0.25">
      <c r="B193" s="116" t="s">
        <v>92</v>
      </c>
      <c r="C193" s="117">
        <v>243</v>
      </c>
      <c r="D193" s="118">
        <v>-6.5384615384615374E-2</v>
      </c>
      <c r="E193" s="117">
        <v>288</v>
      </c>
      <c r="F193" s="118">
        <f t="shared" si="19"/>
        <v>0.18518518518518512</v>
      </c>
      <c r="G193" s="117">
        <v>439</v>
      </c>
      <c r="H193" s="118">
        <f t="shared" si="19"/>
        <v>0.52430555555555558</v>
      </c>
      <c r="I193" s="117">
        <v>481</v>
      </c>
      <c r="J193" s="118">
        <f t="shared" si="19"/>
        <v>9.567198177676528E-2</v>
      </c>
      <c r="K193" s="117"/>
      <c r="L193" s="118"/>
    </row>
    <row r="194" spans="2:13" x14ac:dyDescent="0.25">
      <c r="B194" s="116" t="s">
        <v>94</v>
      </c>
      <c r="C194" s="117">
        <v>291</v>
      </c>
      <c r="D194" s="118">
        <v>-0.29197080291970801</v>
      </c>
      <c r="E194" s="117">
        <v>386</v>
      </c>
      <c r="F194" s="118">
        <f t="shared" si="19"/>
        <v>0.32646048109965631</v>
      </c>
      <c r="G194" s="117">
        <v>369</v>
      </c>
      <c r="H194" s="118">
        <f t="shared" si="19"/>
        <v>-4.4041450777202118E-2</v>
      </c>
      <c r="I194" s="117">
        <v>582</v>
      </c>
      <c r="J194" s="118">
        <f t="shared" si="19"/>
        <v>0.5772357723577235</v>
      </c>
      <c r="K194" s="117"/>
      <c r="L194" s="118"/>
    </row>
    <row r="195" spans="2:13" x14ac:dyDescent="0.25">
      <c r="B195" s="116" t="s">
        <v>96</v>
      </c>
      <c r="C195" s="117">
        <v>472</v>
      </c>
      <c r="D195" s="118">
        <v>-0.56577736890524377</v>
      </c>
      <c r="E195" s="117">
        <v>961</v>
      </c>
      <c r="F195" s="118">
        <f t="shared" si="19"/>
        <v>1.0360169491525424</v>
      </c>
      <c r="G195" s="117">
        <v>532</v>
      </c>
      <c r="H195" s="118">
        <f t="shared" si="19"/>
        <v>-0.44640998959417277</v>
      </c>
      <c r="I195" s="117">
        <v>838</v>
      </c>
      <c r="J195" s="118">
        <f t="shared" si="19"/>
        <v>0.57518796992481214</v>
      </c>
      <c r="K195" s="117"/>
      <c r="L195" s="118"/>
    </row>
    <row r="196" spans="2:13" x14ac:dyDescent="0.25">
      <c r="B196" s="116" t="s">
        <v>98</v>
      </c>
      <c r="C196" s="117">
        <v>662</v>
      </c>
      <c r="D196" s="118">
        <v>0.21023765996343702</v>
      </c>
      <c r="E196" s="117">
        <v>674</v>
      </c>
      <c r="F196" s="118">
        <f t="shared" si="19"/>
        <v>1.812688821752273E-2</v>
      </c>
      <c r="G196" s="117">
        <v>812</v>
      </c>
      <c r="H196" s="118">
        <f t="shared" si="19"/>
        <v>0.20474777448071224</v>
      </c>
      <c r="I196" s="117">
        <v>797</v>
      </c>
      <c r="J196" s="118">
        <f t="shared" si="19"/>
        <v>-1.8472906403940836E-2</v>
      </c>
      <c r="K196" s="117"/>
      <c r="L196" s="118"/>
    </row>
    <row r="197" spans="2:13" ht="15.75" x14ac:dyDescent="0.25">
      <c r="B197" s="119" t="s">
        <v>32</v>
      </c>
      <c r="C197" s="120">
        <v>4851</v>
      </c>
      <c r="D197" s="121">
        <v>0.4060869565217391</v>
      </c>
      <c r="E197" s="120">
        <v>6010</v>
      </c>
      <c r="F197" s="121">
        <f t="shared" si="19"/>
        <v>0.23891981034838183</v>
      </c>
      <c r="G197" s="120">
        <v>5932</v>
      </c>
      <c r="H197" s="121">
        <f t="shared" si="19"/>
        <v>-1.2978369384359367E-2</v>
      </c>
      <c r="I197" s="120">
        <v>6825</v>
      </c>
      <c r="J197" s="121">
        <f t="shared" si="19"/>
        <v>0.15053944706675648</v>
      </c>
      <c r="K197" s="120">
        <v>3245</v>
      </c>
      <c r="L197" s="121">
        <v>0.12283737024221453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7" t="s">
        <v>293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$C$7</f>
        <v>2022</v>
      </c>
      <c r="D205" s="302"/>
      <c r="E205" s="303">
        <f>$E$7</f>
        <v>2023</v>
      </c>
      <c r="F205" s="302"/>
      <c r="G205" s="303">
        <f>$G$7</f>
        <v>2024</v>
      </c>
      <c r="H205" s="302"/>
      <c r="I205" s="303">
        <f>$I$7</f>
        <v>2025</v>
      </c>
      <c r="J205" s="302"/>
      <c r="K205" s="303">
        <f>$K$7</f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261</v>
      </c>
      <c r="G206" s="115" t="s">
        <v>74</v>
      </c>
      <c r="H206" s="114" t="s">
        <v>261</v>
      </c>
      <c r="I206" s="115" t="s">
        <v>74</v>
      </c>
      <c r="J206" s="114" t="s">
        <v>261</v>
      </c>
      <c r="K206" s="115" t="s">
        <v>74</v>
      </c>
      <c r="L206" s="114" t="s">
        <v>285</v>
      </c>
    </row>
    <row r="207" spans="2:13" x14ac:dyDescent="0.25">
      <c r="B207" s="116" t="s">
        <v>76</v>
      </c>
      <c r="C207" s="117">
        <v>841</v>
      </c>
      <c r="D207" s="118">
        <v>9.5124999999999993</v>
      </c>
      <c r="E207" s="117">
        <v>839</v>
      </c>
      <c r="F207" s="118">
        <f t="shared" ref="F207:J219" si="21">IFERROR(E207/C207-1,"-")</f>
        <v>-2.3781212841854638E-3</v>
      </c>
      <c r="G207" s="117">
        <v>913</v>
      </c>
      <c r="H207" s="118">
        <f t="shared" si="21"/>
        <v>8.8200238379022577E-2</v>
      </c>
      <c r="I207" s="117">
        <v>1114</v>
      </c>
      <c r="J207" s="118">
        <f t="shared" si="21"/>
        <v>0.22015334063526826</v>
      </c>
      <c r="K207" s="117">
        <v>1042</v>
      </c>
      <c r="L207" s="118">
        <f t="shared" ref="L207:L212" si="22">IFERROR(K207/I207-1,"-")</f>
        <v>-6.4631956912028721E-2</v>
      </c>
    </row>
    <row r="208" spans="2:13" x14ac:dyDescent="0.25">
      <c r="B208" s="116" t="s">
        <v>78</v>
      </c>
      <c r="C208" s="117">
        <v>652</v>
      </c>
      <c r="D208" s="118">
        <v>9.0307692307692307</v>
      </c>
      <c r="E208" s="117">
        <v>647</v>
      </c>
      <c r="F208" s="118">
        <f t="shared" si="21"/>
        <v>-7.6687116564416735E-3</v>
      </c>
      <c r="G208" s="117">
        <v>794</v>
      </c>
      <c r="H208" s="118">
        <f t="shared" si="21"/>
        <v>0.22720247295208651</v>
      </c>
      <c r="I208" s="117">
        <v>881</v>
      </c>
      <c r="J208" s="118">
        <f t="shared" si="21"/>
        <v>0.10957178841309823</v>
      </c>
      <c r="K208" s="117">
        <v>953</v>
      </c>
      <c r="L208" s="118">
        <f t="shared" si="22"/>
        <v>8.1725312145289442E-2</v>
      </c>
    </row>
    <row r="209" spans="2:13" x14ac:dyDescent="0.25">
      <c r="B209" s="116" t="s">
        <v>80</v>
      </c>
      <c r="C209" s="117">
        <v>550</v>
      </c>
      <c r="D209" s="118">
        <v>3.8672566371681416</v>
      </c>
      <c r="E209" s="117">
        <v>645</v>
      </c>
      <c r="F209" s="118">
        <f t="shared" si="21"/>
        <v>0.17272727272727262</v>
      </c>
      <c r="G209" s="117">
        <v>658</v>
      </c>
      <c r="H209" s="118">
        <f t="shared" si="21"/>
        <v>2.0155038759689825E-2</v>
      </c>
      <c r="I209" s="117">
        <v>653</v>
      </c>
      <c r="J209" s="118">
        <f t="shared" si="21"/>
        <v>-7.5987841945288626E-3</v>
      </c>
      <c r="K209" s="117">
        <v>996</v>
      </c>
      <c r="L209" s="118">
        <f t="shared" si="22"/>
        <v>0.5252679938744258</v>
      </c>
    </row>
    <row r="210" spans="2:13" x14ac:dyDescent="0.25">
      <c r="B210" s="116" t="s">
        <v>82</v>
      </c>
      <c r="C210" s="117">
        <v>388</v>
      </c>
      <c r="D210" s="118">
        <v>3.2637362637362637</v>
      </c>
      <c r="E210" s="117">
        <v>482</v>
      </c>
      <c r="F210" s="118">
        <f t="shared" si="21"/>
        <v>0.24226804123711343</v>
      </c>
      <c r="G210" s="117">
        <v>538</v>
      </c>
      <c r="H210" s="118">
        <f t="shared" si="21"/>
        <v>0.11618257261410792</v>
      </c>
      <c r="I210" s="117">
        <v>382</v>
      </c>
      <c r="J210" s="118">
        <f t="shared" si="21"/>
        <v>-0.28996282527881045</v>
      </c>
      <c r="K210" s="117">
        <v>576</v>
      </c>
      <c r="L210" s="118">
        <f t="shared" si="22"/>
        <v>0.50785340314136129</v>
      </c>
    </row>
    <row r="211" spans="2:13" x14ac:dyDescent="0.25">
      <c r="B211" s="116" t="s">
        <v>84</v>
      </c>
      <c r="C211" s="117">
        <v>435</v>
      </c>
      <c r="D211" s="118">
        <v>3.6276595744680851</v>
      </c>
      <c r="E211" s="117">
        <v>431</v>
      </c>
      <c r="F211" s="118">
        <f t="shared" si="21"/>
        <v>-9.1954022988506301E-3</v>
      </c>
      <c r="G211" s="117">
        <v>534</v>
      </c>
      <c r="H211" s="118">
        <f t="shared" si="21"/>
        <v>0.23897911832946628</v>
      </c>
      <c r="I211" s="117">
        <v>431</v>
      </c>
      <c r="J211" s="118">
        <f t="shared" si="21"/>
        <v>-0.19288389513108617</v>
      </c>
      <c r="K211" s="117">
        <v>386</v>
      </c>
      <c r="L211" s="118">
        <f t="shared" si="22"/>
        <v>-0.10440835266821347</v>
      </c>
    </row>
    <row r="212" spans="2:13" x14ac:dyDescent="0.25">
      <c r="B212" s="116" t="s">
        <v>86</v>
      </c>
      <c r="C212" s="117">
        <v>373</v>
      </c>
      <c r="D212" s="118">
        <v>0.89340101522842641</v>
      </c>
      <c r="E212" s="117">
        <v>225</v>
      </c>
      <c r="F212" s="118">
        <f t="shared" si="21"/>
        <v>-0.39678284182305634</v>
      </c>
      <c r="G212" s="117">
        <v>267</v>
      </c>
      <c r="H212" s="118">
        <f t="shared" si="21"/>
        <v>0.18666666666666676</v>
      </c>
      <c r="I212" s="117">
        <v>360</v>
      </c>
      <c r="J212" s="118">
        <f t="shared" si="21"/>
        <v>0.348314606741573</v>
      </c>
      <c r="K212" s="117">
        <v>512</v>
      </c>
      <c r="L212" s="118">
        <f t="shared" si="22"/>
        <v>0.42222222222222228</v>
      </c>
    </row>
    <row r="213" spans="2:13" x14ac:dyDescent="0.25">
      <c r="B213" s="116" t="s">
        <v>88</v>
      </c>
      <c r="C213" s="117">
        <v>244</v>
      </c>
      <c r="D213" s="118">
        <v>-0.42990654205607481</v>
      </c>
      <c r="E213" s="117">
        <v>595</v>
      </c>
      <c r="F213" s="118">
        <f t="shared" si="21"/>
        <v>1.4385245901639343</v>
      </c>
      <c r="G213" s="117">
        <v>431</v>
      </c>
      <c r="H213" s="118">
        <f t="shared" si="21"/>
        <v>-0.27563025210084036</v>
      </c>
      <c r="I213" s="117">
        <v>835</v>
      </c>
      <c r="J213" s="118">
        <f t="shared" si="21"/>
        <v>0.93735498839907194</v>
      </c>
      <c r="K213" s="117"/>
      <c r="L213" s="118"/>
    </row>
    <row r="214" spans="2:13" x14ac:dyDescent="0.25">
      <c r="B214" s="116" t="s">
        <v>90</v>
      </c>
      <c r="C214" s="117">
        <v>636</v>
      </c>
      <c r="D214" s="118">
        <v>0.5626535626535627</v>
      </c>
      <c r="E214" s="117">
        <v>720</v>
      </c>
      <c r="F214" s="118">
        <f t="shared" si="21"/>
        <v>0.13207547169811318</v>
      </c>
      <c r="G214" s="117">
        <v>977</v>
      </c>
      <c r="H214" s="118">
        <f t="shared" si="21"/>
        <v>0.35694444444444451</v>
      </c>
      <c r="I214" s="117">
        <v>935</v>
      </c>
      <c r="J214" s="118">
        <f t="shared" si="21"/>
        <v>-4.2988741044012291E-2</v>
      </c>
      <c r="K214" s="117"/>
      <c r="L214" s="118"/>
    </row>
    <row r="215" spans="2:13" x14ac:dyDescent="0.25">
      <c r="B215" s="116" t="s">
        <v>92</v>
      </c>
      <c r="C215" s="117">
        <v>373</v>
      </c>
      <c r="D215" s="118">
        <v>0.13373860182370811</v>
      </c>
      <c r="E215" s="117">
        <v>576</v>
      </c>
      <c r="F215" s="118">
        <f t="shared" si="21"/>
        <v>0.54423592493297579</v>
      </c>
      <c r="G215" s="117">
        <v>351</v>
      </c>
      <c r="H215" s="118">
        <f t="shared" si="21"/>
        <v>-0.390625</v>
      </c>
      <c r="I215" s="117">
        <v>970</v>
      </c>
      <c r="J215" s="118">
        <f t="shared" si="21"/>
        <v>1.7635327635327633</v>
      </c>
      <c r="K215" s="117"/>
      <c r="L215" s="118"/>
    </row>
    <row r="216" spans="2:13" x14ac:dyDescent="0.25">
      <c r="B216" s="116" t="s">
        <v>94</v>
      </c>
      <c r="C216" s="117">
        <v>371</v>
      </c>
      <c r="D216" s="118">
        <v>-9.5121951219512169E-2</v>
      </c>
      <c r="E216" s="117">
        <v>441</v>
      </c>
      <c r="F216" s="118">
        <f t="shared" si="21"/>
        <v>0.18867924528301883</v>
      </c>
      <c r="G216" s="117">
        <v>517</v>
      </c>
      <c r="H216" s="118">
        <f t="shared" si="21"/>
        <v>0.17233560090702937</v>
      </c>
      <c r="I216" s="117">
        <v>609</v>
      </c>
      <c r="J216" s="118">
        <f t="shared" si="21"/>
        <v>0.17794970986460346</v>
      </c>
      <c r="K216" s="117"/>
      <c r="L216" s="118"/>
    </row>
    <row r="217" spans="2:13" x14ac:dyDescent="0.25">
      <c r="B217" s="116" t="s">
        <v>96</v>
      </c>
      <c r="C217" s="117">
        <v>765</v>
      </c>
      <c r="D217" s="118">
        <v>0.10389610389610393</v>
      </c>
      <c r="E217" s="117">
        <v>827</v>
      </c>
      <c r="F217" s="118">
        <f t="shared" si="21"/>
        <v>8.1045751633986862E-2</v>
      </c>
      <c r="G217" s="117">
        <v>704</v>
      </c>
      <c r="H217" s="118">
        <f t="shared" si="21"/>
        <v>-0.14873035066505447</v>
      </c>
      <c r="I217" s="117">
        <v>773</v>
      </c>
      <c r="J217" s="118">
        <f t="shared" si="21"/>
        <v>9.8011363636363535E-2</v>
      </c>
      <c r="K217" s="117"/>
      <c r="L217" s="118"/>
    </row>
    <row r="218" spans="2:13" x14ac:dyDescent="0.25">
      <c r="B218" s="116" t="s">
        <v>98</v>
      </c>
      <c r="C218" s="117">
        <v>835</v>
      </c>
      <c r="D218" s="118">
        <v>8.3009079118028462E-2</v>
      </c>
      <c r="E218" s="117">
        <v>981</v>
      </c>
      <c r="F218" s="118">
        <f t="shared" si="21"/>
        <v>0.17485029940119756</v>
      </c>
      <c r="G218" s="117">
        <v>744</v>
      </c>
      <c r="H218" s="118">
        <f t="shared" si="21"/>
        <v>-0.24159021406727832</v>
      </c>
      <c r="I218" s="117">
        <v>814</v>
      </c>
      <c r="J218" s="118">
        <f t="shared" si="21"/>
        <v>9.4086021505376261E-2</v>
      </c>
      <c r="K218" s="117"/>
      <c r="L218" s="118"/>
    </row>
    <row r="219" spans="2:13" ht="15.75" x14ac:dyDescent="0.25">
      <c r="B219" s="119" t="s">
        <v>32</v>
      </c>
      <c r="C219" s="120">
        <v>6463</v>
      </c>
      <c r="D219" s="121">
        <v>0.75720500271886904</v>
      </c>
      <c r="E219" s="120">
        <v>7409</v>
      </c>
      <c r="F219" s="121">
        <f t="shared" si="21"/>
        <v>0.1463716540306359</v>
      </c>
      <c r="G219" s="120">
        <v>7428</v>
      </c>
      <c r="H219" s="121">
        <f t="shared" si="21"/>
        <v>2.5644486435416614E-3</v>
      </c>
      <c r="I219" s="120">
        <v>8757</v>
      </c>
      <c r="J219" s="121">
        <f t="shared" si="21"/>
        <v>0.17891760904684983</v>
      </c>
      <c r="K219" s="120">
        <v>4465</v>
      </c>
      <c r="L219" s="121">
        <v>0.16854226642240255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7" t="s">
        <v>294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152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153</v>
      </c>
    </row>
    <row r="226" spans="2:13" ht="22.5" thickTop="1" thickBot="1" x14ac:dyDescent="0.3">
      <c r="B226" s="123" t="str">
        <f>C226</f>
        <v>Dinamarca</v>
      </c>
      <c r="C226" s="299" t="s">
        <v>133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$C$7</f>
        <v>2022</v>
      </c>
      <c r="D227" s="302"/>
      <c r="E227" s="303">
        <f>$E$7</f>
        <v>2023</v>
      </c>
      <c r="F227" s="302"/>
      <c r="G227" s="303">
        <f>$G$7</f>
        <v>2024</v>
      </c>
      <c r="H227" s="302"/>
      <c r="I227" s="303">
        <f>$I$7</f>
        <v>2025</v>
      </c>
      <c r="J227" s="302"/>
      <c r="K227" s="303">
        <f>$K$7</f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261</v>
      </c>
      <c r="G228" s="115" t="s">
        <v>74</v>
      </c>
      <c r="H228" s="114" t="s">
        <v>261</v>
      </c>
      <c r="I228" s="115" t="s">
        <v>74</v>
      </c>
      <c r="J228" s="114" t="s">
        <v>261</v>
      </c>
      <c r="K228" s="115" t="s">
        <v>74</v>
      </c>
      <c r="L228" s="114" t="s">
        <v>285</v>
      </c>
    </row>
    <row r="229" spans="2:13" x14ac:dyDescent="0.25">
      <c r="B229" s="116" t="s">
        <v>76</v>
      </c>
      <c r="C229" s="117">
        <v>507</v>
      </c>
      <c r="D229" s="118">
        <v>125.75</v>
      </c>
      <c r="E229" s="117">
        <v>531</v>
      </c>
      <c r="F229" s="118">
        <f t="shared" ref="F229:J241" si="23">IFERROR(E229/C229-1,"-")</f>
        <v>4.7337278106508895E-2</v>
      </c>
      <c r="G229" s="117">
        <v>839</v>
      </c>
      <c r="H229" s="118">
        <f t="shared" si="23"/>
        <v>0.58003766478342755</v>
      </c>
      <c r="I229" s="117">
        <v>555</v>
      </c>
      <c r="J229" s="118">
        <f t="shared" si="23"/>
        <v>-0.33849821215733011</v>
      </c>
      <c r="K229" s="117">
        <v>571</v>
      </c>
      <c r="L229" s="118">
        <f t="shared" ref="L229:L234" si="24">IFERROR(K229/I229-1,"-")</f>
        <v>2.8828828828828756E-2</v>
      </c>
    </row>
    <row r="230" spans="2:13" x14ac:dyDescent="0.25">
      <c r="B230" s="116" t="s">
        <v>78</v>
      </c>
      <c r="C230" s="117">
        <v>218</v>
      </c>
      <c r="D230" s="118">
        <v>53.5</v>
      </c>
      <c r="E230" s="117">
        <v>389</v>
      </c>
      <c r="F230" s="118">
        <f t="shared" si="23"/>
        <v>0.78440366972477071</v>
      </c>
      <c r="G230" s="117">
        <v>667</v>
      </c>
      <c r="H230" s="118">
        <f t="shared" si="23"/>
        <v>0.71465295629820047</v>
      </c>
      <c r="I230" s="117">
        <v>428</v>
      </c>
      <c r="J230" s="118">
        <f t="shared" si="23"/>
        <v>-0.35832083958020988</v>
      </c>
      <c r="K230" s="117">
        <v>412</v>
      </c>
      <c r="L230" s="118">
        <f t="shared" si="24"/>
        <v>-3.7383177570093462E-2</v>
      </c>
    </row>
    <row r="231" spans="2:13" x14ac:dyDescent="0.25">
      <c r="B231" s="116" t="s">
        <v>80</v>
      </c>
      <c r="C231" s="117">
        <v>305</v>
      </c>
      <c r="D231" s="118">
        <v>32.888888888888886</v>
      </c>
      <c r="E231" s="117">
        <v>538</v>
      </c>
      <c r="F231" s="118">
        <f t="shared" si="23"/>
        <v>0.76393442622950825</v>
      </c>
      <c r="G231" s="117">
        <v>523</v>
      </c>
      <c r="H231" s="118">
        <f t="shared" si="23"/>
        <v>-2.7881040892193343E-2</v>
      </c>
      <c r="I231" s="117">
        <v>403</v>
      </c>
      <c r="J231" s="118">
        <f t="shared" si="23"/>
        <v>-0.22944550669216057</v>
      </c>
      <c r="K231" s="117">
        <v>329</v>
      </c>
      <c r="L231" s="118">
        <f t="shared" si="24"/>
        <v>-0.18362282878411906</v>
      </c>
    </row>
    <row r="232" spans="2:13" x14ac:dyDescent="0.25">
      <c r="B232" s="116" t="s">
        <v>82</v>
      </c>
      <c r="C232" s="117">
        <v>251</v>
      </c>
      <c r="D232" s="118">
        <v>12.210526315789474</v>
      </c>
      <c r="E232" s="117">
        <v>210</v>
      </c>
      <c r="F232" s="118">
        <f t="shared" si="23"/>
        <v>-0.1633466135458167</v>
      </c>
      <c r="G232" s="117">
        <v>220</v>
      </c>
      <c r="H232" s="118">
        <f t="shared" si="23"/>
        <v>4.7619047619047672E-2</v>
      </c>
      <c r="I232" s="117">
        <v>184</v>
      </c>
      <c r="J232" s="118">
        <f t="shared" si="23"/>
        <v>-0.16363636363636369</v>
      </c>
      <c r="K232" s="117">
        <v>202</v>
      </c>
      <c r="L232" s="118">
        <f t="shared" si="24"/>
        <v>9.7826086956521729E-2</v>
      </c>
    </row>
    <row r="233" spans="2:13" x14ac:dyDescent="0.25">
      <c r="B233" s="116" t="s">
        <v>84</v>
      </c>
      <c r="C233" s="117">
        <v>88</v>
      </c>
      <c r="D233" s="118">
        <v>3.6315789473684212</v>
      </c>
      <c r="E233" s="117">
        <v>51</v>
      </c>
      <c r="F233" s="118">
        <f t="shared" si="23"/>
        <v>-0.42045454545454541</v>
      </c>
      <c r="G233" s="117">
        <v>37</v>
      </c>
      <c r="H233" s="118">
        <f t="shared" si="23"/>
        <v>-0.27450980392156865</v>
      </c>
      <c r="I233" s="117">
        <v>24</v>
      </c>
      <c r="J233" s="118">
        <f t="shared" si="23"/>
        <v>-0.35135135135135132</v>
      </c>
      <c r="K233" s="117">
        <v>71</v>
      </c>
      <c r="L233" s="118">
        <f t="shared" si="24"/>
        <v>1.9583333333333335</v>
      </c>
    </row>
    <row r="234" spans="2:13" x14ac:dyDescent="0.25">
      <c r="B234" s="116" t="s">
        <v>86</v>
      </c>
      <c r="C234" s="117">
        <v>91</v>
      </c>
      <c r="D234" s="118">
        <v>5.0666666666666664</v>
      </c>
      <c r="E234" s="117">
        <v>162</v>
      </c>
      <c r="F234" s="118">
        <f t="shared" si="23"/>
        <v>0.78021978021978011</v>
      </c>
      <c r="G234" s="117">
        <v>228</v>
      </c>
      <c r="H234" s="118">
        <f t="shared" si="23"/>
        <v>0.40740740740740744</v>
      </c>
      <c r="I234" s="117">
        <v>75</v>
      </c>
      <c r="J234" s="118">
        <f t="shared" si="23"/>
        <v>-0.67105263157894735</v>
      </c>
      <c r="K234" s="117">
        <v>80</v>
      </c>
      <c r="L234" s="118">
        <f t="shared" si="24"/>
        <v>6.6666666666666652E-2</v>
      </c>
    </row>
    <row r="235" spans="2:13" x14ac:dyDescent="0.25">
      <c r="B235" s="116" t="s">
        <v>88</v>
      </c>
      <c r="C235" s="117">
        <v>118</v>
      </c>
      <c r="D235" s="118">
        <v>8.256880733944949E-2</v>
      </c>
      <c r="E235" s="117">
        <v>146</v>
      </c>
      <c r="F235" s="118">
        <f t="shared" si="23"/>
        <v>0.23728813559322037</v>
      </c>
      <c r="G235" s="117">
        <v>319</v>
      </c>
      <c r="H235" s="118">
        <f t="shared" si="23"/>
        <v>1.1849315068493151</v>
      </c>
      <c r="I235" s="117">
        <v>102</v>
      </c>
      <c r="J235" s="118">
        <f t="shared" si="23"/>
        <v>-0.68025078369905956</v>
      </c>
      <c r="K235" s="117"/>
      <c r="L235" s="118"/>
    </row>
    <row r="236" spans="2:13" x14ac:dyDescent="0.25">
      <c r="B236" s="116" t="s">
        <v>90</v>
      </c>
      <c r="C236" s="117">
        <v>75</v>
      </c>
      <c r="D236" s="118">
        <v>4.1666666666666741E-2</v>
      </c>
      <c r="E236" s="117">
        <v>234</v>
      </c>
      <c r="F236" s="118">
        <f t="shared" si="23"/>
        <v>2.12</v>
      </c>
      <c r="G236" s="117">
        <v>102</v>
      </c>
      <c r="H236" s="118">
        <f t="shared" si="23"/>
        <v>-0.5641025641025641</v>
      </c>
      <c r="I236" s="117">
        <v>101</v>
      </c>
      <c r="J236" s="118">
        <f t="shared" si="23"/>
        <v>-9.8039215686274161E-3</v>
      </c>
      <c r="K236" s="117"/>
      <c r="L236" s="118"/>
    </row>
    <row r="237" spans="2:13" x14ac:dyDescent="0.25">
      <c r="B237" s="116" t="s">
        <v>92</v>
      </c>
      <c r="C237" s="117">
        <v>50</v>
      </c>
      <c r="D237" s="118">
        <v>-0.13793103448275867</v>
      </c>
      <c r="E237" s="117">
        <v>136</v>
      </c>
      <c r="F237" s="118">
        <f t="shared" si="23"/>
        <v>1.7200000000000002</v>
      </c>
      <c r="G237" s="117">
        <v>55</v>
      </c>
      <c r="H237" s="118">
        <f t="shared" si="23"/>
        <v>-0.59558823529411764</v>
      </c>
      <c r="I237" s="117">
        <v>120</v>
      </c>
      <c r="J237" s="118">
        <f t="shared" si="23"/>
        <v>1.1818181818181817</v>
      </c>
      <c r="K237" s="117"/>
      <c r="L237" s="118"/>
    </row>
    <row r="238" spans="2:13" x14ac:dyDescent="0.25">
      <c r="B238" s="116" t="s">
        <v>94</v>
      </c>
      <c r="C238" s="117">
        <v>275</v>
      </c>
      <c r="D238" s="118">
        <v>0.10000000000000009</v>
      </c>
      <c r="E238" s="117">
        <v>223</v>
      </c>
      <c r="F238" s="118">
        <f t="shared" si="23"/>
        <v>-0.18909090909090909</v>
      </c>
      <c r="G238" s="117">
        <v>251</v>
      </c>
      <c r="H238" s="118">
        <f t="shared" si="23"/>
        <v>0.12556053811659185</v>
      </c>
      <c r="I238" s="117">
        <v>121</v>
      </c>
      <c r="J238" s="118">
        <f t="shared" si="23"/>
        <v>-0.51792828685258963</v>
      </c>
      <c r="K238" s="117"/>
      <c r="L238" s="118"/>
    </row>
    <row r="239" spans="2:13" x14ac:dyDescent="0.25">
      <c r="B239" s="116" t="s">
        <v>96</v>
      </c>
      <c r="C239" s="117">
        <v>369</v>
      </c>
      <c r="D239" s="118">
        <v>-0.11933174224343679</v>
      </c>
      <c r="E239" s="117">
        <v>445</v>
      </c>
      <c r="F239" s="118">
        <f t="shared" si="23"/>
        <v>0.20596205962059622</v>
      </c>
      <c r="G239" s="117">
        <v>252</v>
      </c>
      <c r="H239" s="118">
        <f t="shared" si="23"/>
        <v>-0.43370786516853932</v>
      </c>
      <c r="I239" s="117">
        <v>434</v>
      </c>
      <c r="J239" s="118">
        <f t="shared" si="23"/>
        <v>0.72222222222222232</v>
      </c>
      <c r="K239" s="117"/>
      <c r="L239" s="118"/>
    </row>
    <row r="240" spans="2:13" x14ac:dyDescent="0.25">
      <c r="B240" s="116" t="s">
        <v>98</v>
      </c>
      <c r="C240" s="117">
        <v>400</v>
      </c>
      <c r="D240" s="118">
        <v>-0.13793103448275867</v>
      </c>
      <c r="E240" s="117">
        <v>442</v>
      </c>
      <c r="F240" s="118">
        <f t="shared" si="23"/>
        <v>0.10499999999999998</v>
      </c>
      <c r="G240" s="117">
        <v>377</v>
      </c>
      <c r="H240" s="118">
        <f t="shared" si="23"/>
        <v>-0.1470588235294118</v>
      </c>
      <c r="I240" s="117">
        <v>459</v>
      </c>
      <c r="J240" s="118">
        <f t="shared" si="23"/>
        <v>0.21750663129973469</v>
      </c>
      <c r="K240" s="117"/>
      <c r="L240" s="118"/>
    </row>
    <row r="241" spans="2:13" ht="15.75" x14ac:dyDescent="0.25">
      <c r="B241" s="119" t="s">
        <v>32</v>
      </c>
      <c r="C241" s="120">
        <v>2747</v>
      </c>
      <c r="D241" s="121">
        <v>0.90499306518723999</v>
      </c>
      <c r="E241" s="120">
        <v>3507</v>
      </c>
      <c r="F241" s="121">
        <f t="shared" si="23"/>
        <v>0.27666545322169633</v>
      </c>
      <c r="G241" s="120">
        <v>3870</v>
      </c>
      <c r="H241" s="121">
        <f t="shared" si="23"/>
        <v>0.10350727117194181</v>
      </c>
      <c r="I241" s="120">
        <v>3006</v>
      </c>
      <c r="J241" s="121">
        <f t="shared" si="23"/>
        <v>-0.22325581395348837</v>
      </c>
      <c r="K241" s="120">
        <v>1665</v>
      </c>
      <c r="L241" s="121">
        <v>-2.3966446974236222E-3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7" t="s">
        <v>295</v>
      </c>
      <c r="C250" s="277"/>
      <c r="D250" s="277"/>
      <c r="E250" s="277"/>
      <c r="F250" s="277"/>
      <c r="G250" s="277"/>
      <c r="H250" s="277"/>
      <c r="I250" s="277"/>
      <c r="J250" s="277"/>
      <c r="K250" s="277"/>
      <c r="L250" s="277"/>
      <c r="M250" s="1" t="s">
        <v>152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153</v>
      </c>
    </row>
    <row r="252" spans="2:13" ht="22.5" thickTop="1" thickBot="1" x14ac:dyDescent="0.3">
      <c r="B252" s="123" t="str">
        <f>C252</f>
        <v>Suecia</v>
      </c>
      <c r="C252" s="299" t="s">
        <v>136</v>
      </c>
      <c r="D252" s="300"/>
      <c r="E252" s="300"/>
      <c r="F252" s="300"/>
      <c r="G252" s="300"/>
      <c r="H252" s="300"/>
      <c r="I252" s="300"/>
      <c r="J252" s="300"/>
      <c r="K252" s="300"/>
      <c r="L252" s="300"/>
    </row>
    <row r="253" spans="2:13" ht="22.5" thickTop="1" thickBot="1" x14ac:dyDescent="0.3">
      <c r="B253" s="112"/>
      <c r="C253" s="301">
        <f>$C$7</f>
        <v>2022</v>
      </c>
      <c r="D253" s="302"/>
      <c r="E253" s="303">
        <f>$E$7</f>
        <v>2023</v>
      </c>
      <c r="F253" s="302"/>
      <c r="G253" s="303">
        <f>$G$7</f>
        <v>2024</v>
      </c>
      <c r="H253" s="302"/>
      <c r="I253" s="303">
        <f>$I$7</f>
        <v>2025</v>
      </c>
      <c r="J253" s="302"/>
      <c r="K253" s="303">
        <f>$K$7</f>
        <v>2026</v>
      </c>
      <c r="L253" s="304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261</v>
      </c>
      <c r="G254" s="115" t="s">
        <v>74</v>
      </c>
      <c r="H254" s="114" t="s">
        <v>261</v>
      </c>
      <c r="I254" s="115" t="s">
        <v>74</v>
      </c>
      <c r="J254" s="114" t="s">
        <v>261</v>
      </c>
      <c r="K254" s="115" t="s">
        <v>74</v>
      </c>
      <c r="L254" s="114" t="s">
        <v>285</v>
      </c>
    </row>
    <row r="255" spans="2:13" x14ac:dyDescent="0.25">
      <c r="B255" s="116" t="s">
        <v>76</v>
      </c>
      <c r="C255" s="117">
        <v>571</v>
      </c>
      <c r="D255" s="118">
        <v>16.84375</v>
      </c>
      <c r="E255" s="117">
        <v>1003</v>
      </c>
      <c r="F255" s="118">
        <f t="shared" ref="F255:J267" si="25">IFERROR(E255/C255-1,"-")</f>
        <v>0.75656742556917678</v>
      </c>
      <c r="G255" s="117">
        <v>914</v>
      </c>
      <c r="H255" s="118">
        <f t="shared" si="25"/>
        <v>-8.8733798604187397E-2</v>
      </c>
      <c r="I255" s="117">
        <v>985</v>
      </c>
      <c r="J255" s="118">
        <f t="shared" si="25"/>
        <v>7.7680525164113723E-2</v>
      </c>
      <c r="K255" s="117">
        <v>1055</v>
      </c>
      <c r="L255" s="118">
        <f t="shared" ref="L255:L260" si="26">IFERROR(K255/I255-1,"-")</f>
        <v>7.1065989847715727E-2</v>
      </c>
    </row>
    <row r="256" spans="2:13" x14ac:dyDescent="0.25">
      <c r="B256" s="116" t="s">
        <v>78</v>
      </c>
      <c r="C256" s="117">
        <v>551</v>
      </c>
      <c r="D256" s="118">
        <v>31.411764705882355</v>
      </c>
      <c r="E256" s="117">
        <v>608</v>
      </c>
      <c r="F256" s="118">
        <f t="shared" si="25"/>
        <v>0.10344827586206895</v>
      </c>
      <c r="G256" s="117">
        <v>788</v>
      </c>
      <c r="H256" s="118">
        <f t="shared" si="25"/>
        <v>0.29605263157894735</v>
      </c>
      <c r="I256" s="117">
        <v>653</v>
      </c>
      <c r="J256" s="118">
        <f t="shared" si="25"/>
        <v>-0.17131979695431476</v>
      </c>
      <c r="K256" s="117">
        <v>659</v>
      </c>
      <c r="L256" s="118">
        <f t="shared" si="26"/>
        <v>9.1883614088821286E-3</v>
      </c>
    </row>
    <row r="257" spans="2:12" x14ac:dyDescent="0.25">
      <c r="B257" s="116" t="s">
        <v>80</v>
      </c>
      <c r="C257" s="117">
        <v>386</v>
      </c>
      <c r="D257" s="118">
        <v>7.0416666666666661</v>
      </c>
      <c r="E257" s="117">
        <v>626</v>
      </c>
      <c r="F257" s="118">
        <f t="shared" si="25"/>
        <v>0.62176165803108807</v>
      </c>
      <c r="G257" s="117">
        <v>694</v>
      </c>
      <c r="H257" s="118">
        <f t="shared" si="25"/>
        <v>0.10862619808306717</v>
      </c>
      <c r="I257" s="117">
        <v>528</v>
      </c>
      <c r="J257" s="118">
        <f t="shared" si="25"/>
        <v>-0.23919308357348701</v>
      </c>
      <c r="K257" s="117">
        <v>654</v>
      </c>
      <c r="L257" s="118">
        <f t="shared" si="26"/>
        <v>0.23863636363636354</v>
      </c>
    </row>
    <row r="258" spans="2:12" x14ac:dyDescent="0.25">
      <c r="B258" s="116" t="s">
        <v>82</v>
      </c>
      <c r="C258" s="117">
        <v>324</v>
      </c>
      <c r="D258" s="118">
        <v>2.0857142857142859</v>
      </c>
      <c r="E258" s="117">
        <v>411</v>
      </c>
      <c r="F258" s="118">
        <f t="shared" si="25"/>
        <v>0.2685185185185186</v>
      </c>
      <c r="G258" s="117">
        <v>581</v>
      </c>
      <c r="H258" s="118">
        <f t="shared" si="25"/>
        <v>0.41362530413625298</v>
      </c>
      <c r="I258" s="117">
        <v>256</v>
      </c>
      <c r="J258" s="118">
        <f t="shared" si="25"/>
        <v>-0.55938037865748713</v>
      </c>
      <c r="K258" s="117">
        <v>220</v>
      </c>
      <c r="L258" s="118">
        <f t="shared" si="26"/>
        <v>-0.140625</v>
      </c>
    </row>
    <row r="259" spans="2:12" x14ac:dyDescent="0.25">
      <c r="B259" s="116" t="s">
        <v>84</v>
      </c>
      <c r="C259" s="117">
        <v>196</v>
      </c>
      <c r="D259" s="118">
        <v>2.5</v>
      </c>
      <c r="E259" s="117">
        <v>95</v>
      </c>
      <c r="F259" s="118">
        <f t="shared" si="25"/>
        <v>-0.51530612244897966</v>
      </c>
      <c r="G259" s="117">
        <v>78</v>
      </c>
      <c r="H259" s="118">
        <f t="shared" si="25"/>
        <v>-0.17894736842105263</v>
      </c>
      <c r="I259" s="117">
        <v>122</v>
      </c>
      <c r="J259" s="118">
        <f t="shared" si="25"/>
        <v>0.5641025641025641</v>
      </c>
      <c r="K259" s="117">
        <v>122</v>
      </c>
      <c r="L259" s="118">
        <f t="shared" si="26"/>
        <v>0</v>
      </c>
    </row>
    <row r="260" spans="2:12" x14ac:dyDescent="0.25">
      <c r="B260" s="116" t="s">
        <v>86</v>
      </c>
      <c r="C260" s="117">
        <v>343</v>
      </c>
      <c r="D260" s="118">
        <v>4.6229508196721314</v>
      </c>
      <c r="E260" s="117">
        <v>78</v>
      </c>
      <c r="F260" s="118">
        <f t="shared" si="25"/>
        <v>-0.77259475218658891</v>
      </c>
      <c r="G260" s="117">
        <v>57</v>
      </c>
      <c r="H260" s="118">
        <f t="shared" si="25"/>
        <v>-0.26923076923076927</v>
      </c>
      <c r="I260" s="117">
        <v>74</v>
      </c>
      <c r="J260" s="118">
        <f t="shared" si="25"/>
        <v>0.29824561403508776</v>
      </c>
      <c r="K260" s="117">
        <v>39</v>
      </c>
      <c r="L260" s="118">
        <f t="shared" si="26"/>
        <v>-0.47297297297297303</v>
      </c>
    </row>
    <row r="261" spans="2:12" x14ac:dyDescent="0.25">
      <c r="B261" s="116" t="s">
        <v>88</v>
      </c>
      <c r="C261" s="117">
        <v>64</v>
      </c>
      <c r="D261" s="118">
        <v>-0.31914893617021278</v>
      </c>
      <c r="E261" s="117">
        <v>141</v>
      </c>
      <c r="F261" s="118">
        <f t="shared" si="25"/>
        <v>1.203125</v>
      </c>
      <c r="G261" s="117">
        <v>175</v>
      </c>
      <c r="H261" s="118">
        <f t="shared" si="25"/>
        <v>0.24113475177304955</v>
      </c>
      <c r="I261" s="117">
        <v>197</v>
      </c>
      <c r="J261" s="118">
        <f t="shared" si="25"/>
        <v>0.12571428571428567</v>
      </c>
      <c r="K261" s="117"/>
      <c r="L261" s="118"/>
    </row>
    <row r="262" spans="2:12" x14ac:dyDescent="0.25">
      <c r="B262" s="116" t="s">
        <v>90</v>
      </c>
      <c r="C262" s="117">
        <v>25</v>
      </c>
      <c r="D262" s="118">
        <v>-0.59677419354838712</v>
      </c>
      <c r="E262" s="117">
        <v>102</v>
      </c>
      <c r="F262" s="118">
        <f t="shared" si="25"/>
        <v>3.08</v>
      </c>
      <c r="G262" s="117">
        <v>168</v>
      </c>
      <c r="H262" s="118">
        <f t="shared" si="25"/>
        <v>0.64705882352941169</v>
      </c>
      <c r="I262" s="117">
        <v>34</v>
      </c>
      <c r="J262" s="118">
        <f t="shared" si="25"/>
        <v>-0.79761904761904767</v>
      </c>
      <c r="K262" s="117"/>
      <c r="L262" s="118"/>
    </row>
    <row r="263" spans="2:12" x14ac:dyDescent="0.25">
      <c r="B263" s="116" t="s">
        <v>92</v>
      </c>
      <c r="C263" s="117">
        <v>73</v>
      </c>
      <c r="D263" s="118">
        <v>-0.35398230088495575</v>
      </c>
      <c r="E263" s="117">
        <v>105</v>
      </c>
      <c r="F263" s="118">
        <f t="shared" si="25"/>
        <v>0.43835616438356162</v>
      </c>
      <c r="G263" s="117">
        <v>48</v>
      </c>
      <c r="H263" s="118">
        <f t="shared" si="25"/>
        <v>-0.54285714285714293</v>
      </c>
      <c r="I263" s="117">
        <v>60</v>
      </c>
      <c r="J263" s="118">
        <f t="shared" si="25"/>
        <v>0.25</v>
      </c>
      <c r="K263" s="117"/>
      <c r="L263" s="118"/>
    </row>
    <row r="264" spans="2:12" x14ac:dyDescent="0.25">
      <c r="B264" s="116" t="s">
        <v>94</v>
      </c>
      <c r="C264" s="117">
        <v>286</v>
      </c>
      <c r="D264" s="118">
        <v>0.18181818181818188</v>
      </c>
      <c r="E264" s="117">
        <v>452</v>
      </c>
      <c r="F264" s="118">
        <f t="shared" si="25"/>
        <v>0.58041958041958042</v>
      </c>
      <c r="G264" s="117">
        <v>379</v>
      </c>
      <c r="H264" s="118">
        <f t="shared" si="25"/>
        <v>-0.16150442477876104</v>
      </c>
      <c r="I264" s="117">
        <v>184</v>
      </c>
      <c r="J264" s="118">
        <f t="shared" si="25"/>
        <v>-0.51451187335092352</v>
      </c>
      <c r="K264" s="117"/>
      <c r="L264" s="118"/>
    </row>
    <row r="265" spans="2:12" x14ac:dyDescent="0.25">
      <c r="B265" s="116" t="s">
        <v>96</v>
      </c>
      <c r="C265" s="117">
        <v>541</v>
      </c>
      <c r="D265" s="118">
        <v>0.19426048565121423</v>
      </c>
      <c r="E265" s="117">
        <v>635</v>
      </c>
      <c r="F265" s="118">
        <f t="shared" si="25"/>
        <v>0.17375231053604434</v>
      </c>
      <c r="G265" s="117">
        <v>655</v>
      </c>
      <c r="H265" s="118">
        <f t="shared" si="25"/>
        <v>3.1496062992125928E-2</v>
      </c>
      <c r="I265" s="117">
        <v>787</v>
      </c>
      <c r="J265" s="118">
        <f t="shared" si="25"/>
        <v>0.20152671755725193</v>
      </c>
      <c r="K265" s="117"/>
      <c r="L265" s="118"/>
    </row>
    <row r="266" spans="2:12" x14ac:dyDescent="0.25">
      <c r="B266" s="116" t="s">
        <v>98</v>
      </c>
      <c r="C266" s="117">
        <v>662</v>
      </c>
      <c r="D266" s="118">
        <v>-8.9408528198074322E-2</v>
      </c>
      <c r="E266" s="117">
        <v>656</v>
      </c>
      <c r="F266" s="118">
        <f t="shared" si="25"/>
        <v>-9.0634441087613649E-3</v>
      </c>
      <c r="G266" s="117">
        <v>889</v>
      </c>
      <c r="H266" s="118">
        <f t="shared" si="25"/>
        <v>0.35518292682926833</v>
      </c>
      <c r="I266" s="117">
        <v>775</v>
      </c>
      <c r="J266" s="118">
        <f t="shared" si="25"/>
        <v>-0.12823397075365583</v>
      </c>
      <c r="K266" s="117"/>
      <c r="L266" s="118"/>
    </row>
    <row r="267" spans="2:12" ht="15.75" x14ac:dyDescent="0.25">
      <c r="B267" s="119" t="s">
        <v>32</v>
      </c>
      <c r="C267" s="120">
        <v>4022</v>
      </c>
      <c r="D267" s="121">
        <v>1.0009950248756221</v>
      </c>
      <c r="E267" s="120">
        <v>4912</v>
      </c>
      <c r="F267" s="121">
        <f t="shared" si="25"/>
        <v>0.22128294380905023</v>
      </c>
      <c r="G267" s="120">
        <v>5426</v>
      </c>
      <c r="H267" s="121">
        <f t="shared" si="25"/>
        <v>0.10464169381107502</v>
      </c>
      <c r="I267" s="120">
        <v>4655</v>
      </c>
      <c r="J267" s="121">
        <f t="shared" si="25"/>
        <v>-0.14209362329524511</v>
      </c>
      <c r="K267" s="120">
        <v>2749</v>
      </c>
      <c r="L267" s="121">
        <v>5.0038197097020731E-2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250:L250"/>
    <mergeCell ref="C252:L252"/>
    <mergeCell ref="C253:D253"/>
    <mergeCell ref="E253:F253"/>
    <mergeCell ref="G253:H253"/>
    <mergeCell ref="I253:J253"/>
    <mergeCell ref="K253:L253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CC60-DF64-4C44-A895-1F133C8D0532}">
  <sheetPr>
    <tabColor rgb="FFF29140"/>
  </sheetPr>
  <dimension ref="A4:M111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7" t="s">
        <v>283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9068</v>
      </c>
      <c r="D9" s="118">
        <v>-0.80356562615081339</v>
      </c>
      <c r="E9" s="117">
        <v>59578</v>
      </c>
      <c r="F9" s="118">
        <f t="shared" ref="F9:J21" si="0">IFERROR(E9/C9-1,"-")</f>
        <v>5.5701367445963825</v>
      </c>
      <c r="G9" s="117">
        <v>61741</v>
      </c>
      <c r="H9" s="118">
        <f t="shared" si="0"/>
        <v>3.6305347611534478E-2</v>
      </c>
      <c r="I9" s="117">
        <v>57077</v>
      </c>
      <c r="J9" s="118">
        <f t="shared" si="0"/>
        <v>-7.5541374451337018E-2</v>
      </c>
      <c r="K9" s="117">
        <v>61315</v>
      </c>
      <c r="L9" s="118">
        <f t="shared" ref="L9:L14" si="1">IFERROR(K9/I9-1,"-")</f>
        <v>7.4250573786288632E-2</v>
      </c>
    </row>
    <row r="10" spans="1:13" x14ac:dyDescent="0.25">
      <c r="A10" s="1" t="s">
        <v>77</v>
      </c>
      <c r="B10" s="116" t="s">
        <v>78</v>
      </c>
      <c r="C10" s="117">
        <v>15142</v>
      </c>
      <c r="D10" s="118">
        <v>-0.70794275353932801</v>
      </c>
      <c r="E10" s="117">
        <v>52194</v>
      </c>
      <c r="F10" s="118">
        <f t="shared" si="0"/>
        <v>2.4469686963413024</v>
      </c>
      <c r="G10" s="117">
        <v>55957</v>
      </c>
      <c r="H10" s="118">
        <f t="shared" si="0"/>
        <v>7.2096409548990215E-2</v>
      </c>
      <c r="I10" s="117">
        <v>52638</v>
      </c>
      <c r="J10" s="118">
        <f t="shared" si="0"/>
        <v>-5.9313401361759888E-2</v>
      </c>
      <c r="K10" s="117">
        <v>58411</v>
      </c>
      <c r="L10" s="118">
        <f t="shared" si="1"/>
        <v>0.10967361981838208</v>
      </c>
    </row>
    <row r="11" spans="1:13" x14ac:dyDescent="0.25">
      <c r="A11" s="1" t="s">
        <v>79</v>
      </c>
      <c r="B11" s="116" t="s">
        <v>80</v>
      </c>
      <c r="C11" s="117">
        <v>22329</v>
      </c>
      <c r="D11" s="118">
        <v>0.1025577720718942</v>
      </c>
      <c r="E11" s="117">
        <v>58354</v>
      </c>
      <c r="F11" s="118">
        <f t="shared" si="0"/>
        <v>1.6133727439652468</v>
      </c>
      <c r="G11" s="117">
        <v>58643</v>
      </c>
      <c r="H11" s="118">
        <f t="shared" si="0"/>
        <v>4.9525311032663222E-3</v>
      </c>
      <c r="I11" s="117">
        <v>56752</v>
      </c>
      <c r="J11" s="118">
        <f t="shared" si="0"/>
        <v>-3.2245962860017352E-2</v>
      </c>
      <c r="K11" s="117">
        <v>59958</v>
      </c>
      <c r="L11" s="118">
        <f t="shared" si="1"/>
        <v>5.6491401184099344E-2</v>
      </c>
    </row>
    <row r="12" spans="1:13" x14ac:dyDescent="0.25">
      <c r="A12" s="1" t="s">
        <v>81</v>
      </c>
      <c r="B12" s="116" t="s">
        <v>82</v>
      </c>
      <c r="C12" s="117">
        <v>19557</v>
      </c>
      <c r="D12" s="118" t="s">
        <v>241</v>
      </c>
      <c r="E12" s="117">
        <v>42717</v>
      </c>
      <c r="F12" s="118">
        <f t="shared" si="0"/>
        <v>1.1842307102316307</v>
      </c>
      <c r="G12" s="117">
        <v>46133</v>
      </c>
      <c r="H12" s="118">
        <f t="shared" si="0"/>
        <v>7.9968162558232025E-2</v>
      </c>
      <c r="I12" s="117">
        <v>47123</v>
      </c>
      <c r="J12" s="118">
        <f t="shared" si="0"/>
        <v>2.1459692627836979E-2</v>
      </c>
      <c r="K12" s="117">
        <v>49320</v>
      </c>
      <c r="L12" s="118">
        <f t="shared" si="1"/>
        <v>4.6622668336056661E-2</v>
      </c>
    </row>
    <row r="13" spans="1:13" x14ac:dyDescent="0.25">
      <c r="A13" s="1" t="s">
        <v>83</v>
      </c>
      <c r="B13" s="116" t="s">
        <v>84</v>
      </c>
      <c r="C13" s="117">
        <v>24025</v>
      </c>
      <c r="D13" s="118" t="s">
        <v>241</v>
      </c>
      <c r="E13" s="117">
        <v>42611</v>
      </c>
      <c r="F13" s="118">
        <f t="shared" si="0"/>
        <v>0.7736108220603537</v>
      </c>
      <c r="G13" s="117">
        <v>38316</v>
      </c>
      <c r="H13" s="118">
        <f t="shared" si="0"/>
        <v>-0.10079556921921573</v>
      </c>
      <c r="I13" s="117">
        <v>45582</v>
      </c>
      <c r="J13" s="118">
        <f t="shared" si="0"/>
        <v>0.18963357344190412</v>
      </c>
      <c r="K13" s="117">
        <v>46526</v>
      </c>
      <c r="L13" s="118">
        <f t="shared" si="1"/>
        <v>2.0709929358079915E-2</v>
      </c>
    </row>
    <row r="14" spans="1:13" x14ac:dyDescent="0.25">
      <c r="A14" s="1" t="s">
        <v>85</v>
      </c>
      <c r="B14" s="116" t="s">
        <v>86</v>
      </c>
      <c r="C14" s="117">
        <v>26795</v>
      </c>
      <c r="D14" s="118" t="s">
        <v>241</v>
      </c>
      <c r="E14" s="117">
        <v>38639</v>
      </c>
      <c r="F14" s="118">
        <f t="shared" si="0"/>
        <v>0.44202276544131358</v>
      </c>
      <c r="G14" s="117">
        <v>40074</v>
      </c>
      <c r="H14" s="118">
        <f t="shared" si="0"/>
        <v>3.7138642304407554E-2</v>
      </c>
      <c r="I14" s="117">
        <v>42497</v>
      </c>
      <c r="J14" s="118">
        <f t="shared" si="0"/>
        <v>6.0463143185107482E-2</v>
      </c>
      <c r="K14" s="117">
        <v>40082</v>
      </c>
      <c r="L14" s="118">
        <f t="shared" si="1"/>
        <v>-5.6827540767583562E-2</v>
      </c>
    </row>
    <row r="15" spans="1:13" x14ac:dyDescent="0.25">
      <c r="A15" s="1" t="s">
        <v>87</v>
      </c>
      <c r="B15" s="116" t="s">
        <v>88</v>
      </c>
      <c r="C15" s="117">
        <v>31224</v>
      </c>
      <c r="D15" s="118" t="s">
        <v>241</v>
      </c>
      <c r="E15" s="117">
        <v>41786</v>
      </c>
      <c r="F15" s="118">
        <f t="shared" si="0"/>
        <v>0.33826543684345367</v>
      </c>
      <c r="G15" s="117">
        <v>45242</v>
      </c>
      <c r="H15" s="118">
        <f t="shared" si="0"/>
        <v>8.2707126788876595E-2</v>
      </c>
      <c r="I15" s="117">
        <v>49837</v>
      </c>
      <c r="J15" s="118">
        <f t="shared" si="0"/>
        <v>0.10156491755448482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36151</v>
      </c>
      <c r="D16" s="118">
        <v>1.3744499178981937</v>
      </c>
      <c r="E16" s="117">
        <v>43373</v>
      </c>
      <c r="F16" s="118">
        <f t="shared" si="0"/>
        <v>0.19977317363281788</v>
      </c>
      <c r="G16" s="117">
        <v>42595</v>
      </c>
      <c r="H16" s="118">
        <f t="shared" si="0"/>
        <v>-1.7937426509579746E-2</v>
      </c>
      <c r="I16" s="117">
        <v>49206</v>
      </c>
      <c r="J16" s="118">
        <f t="shared" si="0"/>
        <v>0.15520601009508161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36202</v>
      </c>
      <c r="D17" s="118">
        <v>1.4965174815529965</v>
      </c>
      <c r="E17" s="117">
        <v>40151</v>
      </c>
      <c r="F17" s="118">
        <f t="shared" si="0"/>
        <v>0.10908237113971597</v>
      </c>
      <c r="G17" s="117">
        <v>43154</v>
      </c>
      <c r="H17" s="118">
        <f t="shared" si="0"/>
        <v>7.479265771711785E-2</v>
      </c>
      <c r="I17" s="117">
        <v>47691</v>
      </c>
      <c r="J17" s="118">
        <f t="shared" si="0"/>
        <v>0.10513509755758443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42785</v>
      </c>
      <c r="D18" s="118">
        <v>1.471978275941761</v>
      </c>
      <c r="E18" s="117">
        <v>49321</v>
      </c>
      <c r="F18" s="118">
        <f t="shared" si="0"/>
        <v>0.15276381909547743</v>
      </c>
      <c r="G18" s="117">
        <v>43124</v>
      </c>
      <c r="H18" s="118">
        <f t="shared" si="0"/>
        <v>-0.1256462764339733</v>
      </c>
      <c r="I18" s="117">
        <v>55510</v>
      </c>
      <c r="J18" s="118">
        <f t="shared" si="0"/>
        <v>0.28721825433633241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49146</v>
      </c>
      <c r="D19" s="118">
        <v>2.319105828324441</v>
      </c>
      <c r="E19" s="117">
        <v>55991</v>
      </c>
      <c r="F19" s="118">
        <f t="shared" si="0"/>
        <v>0.13927888332722915</v>
      </c>
      <c r="G19" s="117">
        <v>53169</v>
      </c>
      <c r="H19" s="118">
        <f t="shared" si="0"/>
        <v>-5.0400957296708349E-2</v>
      </c>
      <c r="I19" s="117">
        <v>56612</v>
      </c>
      <c r="J19" s="118">
        <f t="shared" si="0"/>
        <v>6.4755778743252668E-2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46745</v>
      </c>
      <c r="D20" s="118">
        <v>2.4508341945961907</v>
      </c>
      <c r="E20" s="117">
        <v>53126</v>
      </c>
      <c r="F20" s="118">
        <f t="shared" si="0"/>
        <v>0.13650657824366252</v>
      </c>
      <c r="G20" s="117">
        <v>55215</v>
      </c>
      <c r="H20" s="118">
        <f t="shared" si="0"/>
        <v>3.9321612769642078E-2</v>
      </c>
      <c r="I20" s="117">
        <v>54945</v>
      </c>
      <c r="J20" s="118">
        <f t="shared" si="0"/>
        <v>-4.8899755501222719E-3</v>
      </c>
      <c r="K20" s="117"/>
      <c r="L20" s="118"/>
    </row>
    <row r="21" spans="1:13" ht="15.75" x14ac:dyDescent="0.25">
      <c r="A21" s="1"/>
      <c r="B21" s="119" t="s">
        <v>32</v>
      </c>
      <c r="C21" s="120">
        <v>359169</v>
      </c>
      <c r="D21" s="121">
        <v>0.65765462240334505</v>
      </c>
      <c r="E21" s="120">
        <v>577841</v>
      </c>
      <c r="F21" s="121">
        <f t="shared" si="0"/>
        <v>0.60882759926385632</v>
      </c>
      <c r="G21" s="120">
        <v>583363</v>
      </c>
      <c r="H21" s="121">
        <f t="shared" si="0"/>
        <v>9.5562620167140011E-3</v>
      </c>
      <c r="I21" s="120">
        <v>615470</v>
      </c>
      <c r="J21" s="121">
        <f t="shared" si="0"/>
        <v>5.5037772364719739E-2</v>
      </c>
      <c r="K21" s="120">
        <v>315612</v>
      </c>
      <c r="L21" s="121">
        <v>4.6219532003619834E-2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296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3">
        <f>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40065</v>
      </c>
      <c r="D31" s="118">
        <v>3.4182840758711954</v>
      </c>
      <c r="E31" s="117">
        <v>59578</v>
      </c>
      <c r="F31" s="118">
        <f t="shared" ref="F31:H43" si="2">IFERROR(E31/C31-1,"-")</f>
        <v>0.48703357044802198</v>
      </c>
      <c r="G31" s="117">
        <v>61741</v>
      </c>
      <c r="H31" s="118">
        <f t="shared" si="2"/>
        <v>3.6305347611534478E-2</v>
      </c>
      <c r="I31" s="117">
        <v>57077</v>
      </c>
      <c r="J31" s="118">
        <f t="shared" ref="J31:J43" si="3">IFERROR(I31/G31-1,"-")</f>
        <v>-7.5541374451337018E-2</v>
      </c>
      <c r="K31" s="117">
        <v>61315</v>
      </c>
      <c r="L31" s="118">
        <f t="shared" ref="L31:L36" si="4">IFERROR(K31/I31-1,"-")</f>
        <v>7.4250573786288632E-2</v>
      </c>
    </row>
    <row r="32" spans="1:13" x14ac:dyDescent="0.25">
      <c r="B32" s="116" t="s">
        <v>78</v>
      </c>
      <c r="C32" s="117">
        <v>41909</v>
      </c>
      <c r="D32" s="118">
        <v>1.7677321357812708</v>
      </c>
      <c r="E32" s="117">
        <v>52194</v>
      </c>
      <c r="F32" s="118">
        <f t="shared" si="2"/>
        <v>0.24541267985396931</v>
      </c>
      <c r="G32" s="117">
        <v>55957</v>
      </c>
      <c r="H32" s="118">
        <f t="shared" si="2"/>
        <v>7.2096409548990215E-2</v>
      </c>
      <c r="I32" s="117">
        <v>52638</v>
      </c>
      <c r="J32" s="118">
        <f t="shared" si="3"/>
        <v>-5.9313401361759888E-2</v>
      </c>
      <c r="K32" s="117">
        <v>58411</v>
      </c>
      <c r="L32" s="118">
        <f t="shared" si="4"/>
        <v>0.10967361981838208</v>
      </c>
    </row>
    <row r="33" spans="2:13" x14ac:dyDescent="0.25">
      <c r="B33" s="116" t="s">
        <v>80</v>
      </c>
      <c r="C33" s="117">
        <v>47103</v>
      </c>
      <c r="D33" s="118">
        <v>1.1094988579873708</v>
      </c>
      <c r="E33" s="117">
        <v>58354</v>
      </c>
      <c r="F33" s="118">
        <f t="shared" si="2"/>
        <v>0.23885952062501326</v>
      </c>
      <c r="G33" s="117">
        <v>58643</v>
      </c>
      <c r="H33" s="118">
        <f t="shared" si="2"/>
        <v>4.9525311032663222E-3</v>
      </c>
      <c r="I33" s="117">
        <v>56752</v>
      </c>
      <c r="J33" s="118">
        <f t="shared" si="3"/>
        <v>-3.2245962860017352E-2</v>
      </c>
      <c r="K33" s="117">
        <v>59958</v>
      </c>
      <c r="L33" s="118">
        <f t="shared" si="4"/>
        <v>5.6491401184099344E-2</v>
      </c>
    </row>
    <row r="34" spans="2:13" x14ac:dyDescent="0.25">
      <c r="B34" s="116" t="s">
        <v>82</v>
      </c>
      <c r="C34" s="117">
        <v>43531</v>
      </c>
      <c r="D34" s="118">
        <v>1.2258526358848494</v>
      </c>
      <c r="E34" s="117">
        <v>42717</v>
      </c>
      <c r="F34" s="118">
        <f t="shared" si="2"/>
        <v>-1.8699317727596476E-2</v>
      </c>
      <c r="G34" s="117">
        <v>46133</v>
      </c>
      <c r="H34" s="118">
        <f t="shared" si="2"/>
        <v>7.9968162558232025E-2</v>
      </c>
      <c r="I34" s="117">
        <v>47123</v>
      </c>
      <c r="J34" s="118">
        <f t="shared" si="3"/>
        <v>2.1459692627836979E-2</v>
      </c>
      <c r="K34" s="117">
        <v>49320</v>
      </c>
      <c r="L34" s="118">
        <f t="shared" si="4"/>
        <v>4.6622668336056661E-2</v>
      </c>
    </row>
    <row r="35" spans="2:13" x14ac:dyDescent="0.25">
      <c r="B35" s="116" t="s">
        <v>84</v>
      </c>
      <c r="C35" s="117">
        <v>44866</v>
      </c>
      <c r="D35" s="118">
        <v>0.8674713839750261</v>
      </c>
      <c r="E35" s="117">
        <v>42611</v>
      </c>
      <c r="F35" s="118">
        <f t="shared" si="2"/>
        <v>-5.0260776534569618E-2</v>
      </c>
      <c r="G35" s="117">
        <v>38316</v>
      </c>
      <c r="H35" s="118">
        <f t="shared" si="2"/>
        <v>-0.10079556921921573</v>
      </c>
      <c r="I35" s="117">
        <v>45582</v>
      </c>
      <c r="J35" s="118">
        <f t="shared" si="3"/>
        <v>0.18963357344190412</v>
      </c>
      <c r="K35" s="117">
        <v>46526</v>
      </c>
      <c r="L35" s="118">
        <f t="shared" si="4"/>
        <v>2.0709929358079915E-2</v>
      </c>
    </row>
    <row r="36" spans="2:13" x14ac:dyDescent="0.25">
      <c r="B36" s="116" t="s">
        <v>86</v>
      </c>
      <c r="C36" s="117">
        <v>40470</v>
      </c>
      <c r="D36" s="118">
        <v>0.51035640977794361</v>
      </c>
      <c r="E36" s="117">
        <v>38639</v>
      </c>
      <c r="F36" s="118">
        <f t="shared" si="2"/>
        <v>-4.5243390165554787E-2</v>
      </c>
      <c r="G36" s="117">
        <v>40074</v>
      </c>
      <c r="H36" s="118">
        <f t="shared" si="2"/>
        <v>3.7138642304407554E-2</v>
      </c>
      <c r="I36" s="117">
        <v>42497</v>
      </c>
      <c r="J36" s="118">
        <f t="shared" si="3"/>
        <v>6.0463143185107482E-2</v>
      </c>
      <c r="K36" s="117">
        <v>40082</v>
      </c>
      <c r="L36" s="118">
        <f t="shared" si="4"/>
        <v>-5.6827540767583562E-2</v>
      </c>
    </row>
    <row r="37" spans="2:13" x14ac:dyDescent="0.25">
      <c r="B37" s="116" t="s">
        <v>88</v>
      </c>
      <c r="C37" s="117">
        <v>43286</v>
      </c>
      <c r="D37" s="118">
        <v>0.38630540609787345</v>
      </c>
      <c r="E37" s="117">
        <v>41786</v>
      </c>
      <c r="F37" s="118">
        <f t="shared" si="2"/>
        <v>-3.4653236612299576E-2</v>
      </c>
      <c r="G37" s="117">
        <v>45242</v>
      </c>
      <c r="H37" s="118">
        <f t="shared" si="2"/>
        <v>8.2707126788876595E-2</v>
      </c>
      <c r="I37" s="117">
        <v>49837</v>
      </c>
      <c r="J37" s="118">
        <f t="shared" si="3"/>
        <v>0.10156491755448482</v>
      </c>
      <c r="K37" s="117"/>
      <c r="L37" s="118"/>
    </row>
    <row r="38" spans="2:13" x14ac:dyDescent="0.25">
      <c r="B38" s="116" t="s">
        <v>90</v>
      </c>
      <c r="C38" s="117">
        <v>41695</v>
      </c>
      <c r="D38" s="118">
        <v>0.15335675361677414</v>
      </c>
      <c r="E38" s="117">
        <v>43373</v>
      </c>
      <c r="F38" s="118">
        <f t="shared" si="2"/>
        <v>4.0244633649118677E-2</v>
      </c>
      <c r="G38" s="117">
        <v>42595</v>
      </c>
      <c r="H38" s="118">
        <f t="shared" si="2"/>
        <v>-1.7937426509579746E-2</v>
      </c>
      <c r="I38" s="117">
        <v>49206</v>
      </c>
      <c r="J38" s="118">
        <f t="shared" si="3"/>
        <v>0.15520601009508161</v>
      </c>
      <c r="K38" s="117"/>
      <c r="L38" s="118"/>
    </row>
    <row r="39" spans="2:13" x14ac:dyDescent="0.25">
      <c r="B39" s="116" t="s">
        <v>92</v>
      </c>
      <c r="C39" s="117">
        <v>42224</v>
      </c>
      <c r="D39" s="118">
        <v>0.16634440086183089</v>
      </c>
      <c r="E39" s="117">
        <v>40151</v>
      </c>
      <c r="F39" s="118">
        <f t="shared" si="2"/>
        <v>-4.9095301250473677E-2</v>
      </c>
      <c r="G39" s="117">
        <v>43154</v>
      </c>
      <c r="H39" s="118">
        <f t="shared" si="2"/>
        <v>7.479265771711785E-2</v>
      </c>
      <c r="I39" s="117">
        <v>47691</v>
      </c>
      <c r="J39" s="118">
        <f t="shared" si="3"/>
        <v>0.10513509755758443</v>
      </c>
      <c r="K39" s="117"/>
      <c r="L39" s="118"/>
    </row>
    <row r="40" spans="2:13" x14ac:dyDescent="0.25">
      <c r="B40" s="116" t="s">
        <v>94</v>
      </c>
      <c r="C40" s="117">
        <v>48246</v>
      </c>
      <c r="D40" s="118">
        <v>0.12763819095477391</v>
      </c>
      <c r="E40" s="117">
        <v>49321</v>
      </c>
      <c r="F40" s="118">
        <f t="shared" si="2"/>
        <v>2.2281639928698693E-2</v>
      </c>
      <c r="G40" s="117">
        <v>43124</v>
      </c>
      <c r="H40" s="118">
        <f t="shared" si="2"/>
        <v>-0.1256462764339733</v>
      </c>
      <c r="I40" s="117">
        <v>55510</v>
      </c>
      <c r="J40" s="118">
        <f t="shared" si="3"/>
        <v>0.28721825433633241</v>
      </c>
      <c r="K40" s="117"/>
      <c r="L40" s="118"/>
    </row>
    <row r="41" spans="2:13" x14ac:dyDescent="0.25">
      <c r="B41" s="116" t="s">
        <v>96</v>
      </c>
      <c r="C41" s="117">
        <v>56046</v>
      </c>
      <c r="D41" s="118">
        <v>0.14039799780246609</v>
      </c>
      <c r="E41" s="117">
        <v>55991</v>
      </c>
      <c r="F41" s="118">
        <f t="shared" si="2"/>
        <v>-9.8133675909073403E-4</v>
      </c>
      <c r="G41" s="117">
        <v>53169</v>
      </c>
      <c r="H41" s="118">
        <f t="shared" si="2"/>
        <v>-5.0400957296708349E-2</v>
      </c>
      <c r="I41" s="117">
        <v>56612</v>
      </c>
      <c r="J41" s="118">
        <f t="shared" si="3"/>
        <v>6.4755778743252668E-2</v>
      </c>
      <c r="K41" s="117"/>
      <c r="L41" s="118"/>
    </row>
    <row r="42" spans="2:13" x14ac:dyDescent="0.25">
      <c r="B42" s="116" t="s">
        <v>98</v>
      </c>
      <c r="C42" s="117">
        <v>54058</v>
      </c>
      <c r="D42" s="118">
        <v>0.15644453952294368</v>
      </c>
      <c r="E42" s="117">
        <v>53126</v>
      </c>
      <c r="F42" s="118">
        <f t="shared" si="2"/>
        <v>-1.7240741425875949E-2</v>
      </c>
      <c r="G42" s="117">
        <v>55215</v>
      </c>
      <c r="H42" s="118">
        <f t="shared" si="2"/>
        <v>3.9321612769642078E-2</v>
      </c>
      <c r="I42" s="117">
        <v>54945</v>
      </c>
      <c r="J42" s="118">
        <f t="shared" si="3"/>
        <v>-4.8899755501222719E-3</v>
      </c>
      <c r="K42" s="117"/>
      <c r="L42" s="118"/>
    </row>
    <row r="43" spans="2:13" ht="15.75" x14ac:dyDescent="0.25">
      <c r="B43" s="119" t="s">
        <v>32</v>
      </c>
      <c r="C43" s="120">
        <v>543499</v>
      </c>
      <c r="D43" s="121">
        <v>0.51321244316742254</v>
      </c>
      <c r="E43" s="120">
        <v>577841</v>
      </c>
      <c r="F43" s="121">
        <f t="shared" si="2"/>
        <v>6.3186868789087081E-2</v>
      </c>
      <c r="G43" s="120">
        <v>583363</v>
      </c>
      <c r="H43" s="121">
        <f t="shared" si="2"/>
        <v>9.5562620167140011E-3</v>
      </c>
      <c r="I43" s="120">
        <v>615470</v>
      </c>
      <c r="J43" s="121">
        <f t="shared" si="3"/>
        <v>5.5037772364719739E-2</v>
      </c>
      <c r="K43" s="120">
        <v>315612</v>
      </c>
      <c r="L43" s="121">
        <v>4.6219532003619834E-2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3" ht="48.75" customHeight="1" thickBot="1" x14ac:dyDescent="0.3">
      <c r="B48" s="277" t="s">
        <v>297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154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3">
        <f>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1:13" x14ac:dyDescent="0.25">
      <c r="A53" s="1"/>
      <c r="B53" s="116" t="s">
        <v>76</v>
      </c>
      <c r="C53" s="117">
        <v>25732</v>
      </c>
      <c r="D53" s="118">
        <v>6.7952135716449558</v>
      </c>
      <c r="E53" s="117">
        <v>35523</v>
      </c>
      <c r="F53" s="118">
        <f t="shared" ref="F53:H65" si="5">IFERROR(E53/C53-1,"-")</f>
        <v>0.38049898958495265</v>
      </c>
      <c r="G53" s="117">
        <v>36646</v>
      </c>
      <c r="H53" s="118">
        <f t="shared" si="5"/>
        <v>3.1613320946991985E-2</v>
      </c>
      <c r="I53" s="117">
        <v>39716</v>
      </c>
      <c r="J53" s="118">
        <f t="shared" ref="J53:J65" si="6">IFERROR(I53/G53-1,"-")</f>
        <v>8.3774491076788804E-2</v>
      </c>
      <c r="K53" s="117">
        <v>40288</v>
      </c>
      <c r="L53" s="118">
        <f t="shared" ref="L53:L58" si="7">IFERROR(K53/I53-1,"-")</f>
        <v>1.4402256017725934E-2</v>
      </c>
    </row>
    <row r="54" spans="1:13" x14ac:dyDescent="0.25">
      <c r="A54" s="1">
        <v>2</v>
      </c>
      <c r="B54" s="116" t="s">
        <v>78</v>
      </c>
      <c r="C54" s="117">
        <v>27332</v>
      </c>
      <c r="D54" s="118">
        <v>2.6072324138841232</v>
      </c>
      <c r="E54" s="117">
        <v>32889</v>
      </c>
      <c r="F54" s="118">
        <f t="shared" si="5"/>
        <v>0.2033147958436996</v>
      </c>
      <c r="G54" s="117">
        <v>33731</v>
      </c>
      <c r="H54" s="118">
        <f t="shared" si="5"/>
        <v>2.5601264860591666E-2</v>
      </c>
      <c r="I54" s="117">
        <v>36223</v>
      </c>
      <c r="J54" s="118">
        <f t="shared" si="6"/>
        <v>7.3878627968337662E-2</v>
      </c>
      <c r="K54" s="117">
        <v>40040</v>
      </c>
      <c r="L54" s="118">
        <f t="shared" si="7"/>
        <v>0.10537503795930769</v>
      </c>
    </row>
    <row r="55" spans="1:13" x14ac:dyDescent="0.25">
      <c r="A55" s="1">
        <v>3</v>
      </c>
      <c r="B55" s="116" t="s">
        <v>80</v>
      </c>
      <c r="C55" s="117">
        <v>30980</v>
      </c>
      <c r="D55" s="118">
        <v>1.3919085855466338</v>
      </c>
      <c r="E55" s="117">
        <v>34565</v>
      </c>
      <c r="F55" s="118">
        <f t="shared" si="5"/>
        <v>0.11571981923821828</v>
      </c>
      <c r="G55" s="117">
        <v>33512</v>
      </c>
      <c r="H55" s="118">
        <f t="shared" si="5"/>
        <v>-3.0464342543034872E-2</v>
      </c>
      <c r="I55" s="117">
        <v>38616</v>
      </c>
      <c r="J55" s="118">
        <f t="shared" si="6"/>
        <v>0.15230365242301258</v>
      </c>
      <c r="K55" s="117">
        <v>40323</v>
      </c>
      <c r="L55" s="118">
        <f t="shared" si="7"/>
        <v>4.4204474829086404E-2</v>
      </c>
    </row>
    <row r="56" spans="1:13" x14ac:dyDescent="0.25">
      <c r="A56" s="1">
        <v>4</v>
      </c>
      <c r="B56" s="116" t="s">
        <v>82</v>
      </c>
      <c r="C56" s="117">
        <v>29287</v>
      </c>
      <c r="D56" s="118">
        <v>1.2397522178036096</v>
      </c>
      <c r="E56" s="117">
        <v>27273</v>
      </c>
      <c r="F56" s="118">
        <f t="shared" si="5"/>
        <v>-6.8767712637006206E-2</v>
      </c>
      <c r="G56" s="117">
        <v>28433</v>
      </c>
      <c r="H56" s="118">
        <f t="shared" si="5"/>
        <v>4.2532908004253356E-2</v>
      </c>
      <c r="I56" s="117">
        <v>32762</v>
      </c>
      <c r="J56" s="118">
        <f t="shared" si="6"/>
        <v>0.15225266415784477</v>
      </c>
      <c r="K56" s="117">
        <v>32982</v>
      </c>
      <c r="L56" s="118">
        <f t="shared" si="7"/>
        <v>6.7150967584397314E-3</v>
      </c>
    </row>
    <row r="57" spans="1:13" x14ac:dyDescent="0.25">
      <c r="A57" s="1">
        <v>5</v>
      </c>
      <c r="B57" s="116" t="s">
        <v>84</v>
      </c>
      <c r="C57" s="117">
        <v>26797</v>
      </c>
      <c r="D57" s="118">
        <v>0.65219803933658049</v>
      </c>
      <c r="E57" s="117">
        <v>24835</v>
      </c>
      <c r="F57" s="118">
        <f t="shared" si="5"/>
        <v>-7.3217151173638806E-2</v>
      </c>
      <c r="G57" s="117">
        <v>22675</v>
      </c>
      <c r="H57" s="118">
        <f t="shared" si="5"/>
        <v>-8.6974028588685304E-2</v>
      </c>
      <c r="I57" s="117">
        <v>31774</v>
      </c>
      <c r="J57" s="118">
        <f t="shared" si="6"/>
        <v>0.40127894156560084</v>
      </c>
      <c r="K57" s="117">
        <v>33700</v>
      </c>
      <c r="L57" s="118">
        <f t="shared" si="7"/>
        <v>6.0615597658462805E-2</v>
      </c>
    </row>
    <row r="58" spans="1:13" x14ac:dyDescent="0.25">
      <c r="A58" s="1">
        <v>6</v>
      </c>
      <c r="B58" s="116" t="s">
        <v>86</v>
      </c>
      <c r="C58" s="117">
        <v>24434</v>
      </c>
      <c r="D58" s="118">
        <v>0.35496035046858543</v>
      </c>
      <c r="E58" s="117">
        <v>22412</v>
      </c>
      <c r="F58" s="118">
        <f t="shared" si="5"/>
        <v>-8.2753540148972737E-2</v>
      </c>
      <c r="G58" s="117">
        <v>24289</v>
      </c>
      <c r="H58" s="118">
        <f t="shared" si="5"/>
        <v>8.3749776905229334E-2</v>
      </c>
      <c r="I58" s="117">
        <v>29665</v>
      </c>
      <c r="J58" s="118">
        <f t="shared" si="6"/>
        <v>0.22133476059121415</v>
      </c>
      <c r="K58" s="117">
        <v>28325</v>
      </c>
      <c r="L58" s="118">
        <f t="shared" si="7"/>
        <v>-4.5171077026799233E-2</v>
      </c>
    </row>
    <row r="59" spans="1:13" x14ac:dyDescent="0.25">
      <c r="A59" s="1">
        <v>7</v>
      </c>
      <c r="B59" s="116" t="s">
        <v>88</v>
      </c>
      <c r="C59" s="117">
        <v>27739</v>
      </c>
      <c r="D59" s="118">
        <v>0.25204242834574586</v>
      </c>
      <c r="E59" s="117">
        <v>26131</v>
      </c>
      <c r="F59" s="118">
        <f t="shared" si="5"/>
        <v>-5.7968924618767792E-2</v>
      </c>
      <c r="G59" s="117">
        <v>28719</v>
      </c>
      <c r="H59" s="118">
        <f t="shared" si="5"/>
        <v>9.9039455053384851E-2</v>
      </c>
      <c r="I59" s="117">
        <v>36707</v>
      </c>
      <c r="J59" s="118">
        <f t="shared" si="6"/>
        <v>0.27814338939378103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26708</v>
      </c>
      <c r="D60" s="118">
        <v>3.9100494105746453E-2</v>
      </c>
      <c r="E60" s="117">
        <v>29282</v>
      </c>
      <c r="F60" s="118">
        <f t="shared" si="5"/>
        <v>9.6375617792421764E-2</v>
      </c>
      <c r="G60" s="117">
        <v>30070</v>
      </c>
      <c r="H60" s="118">
        <f t="shared" si="5"/>
        <v>2.6910730141383787E-2</v>
      </c>
      <c r="I60" s="117">
        <v>37290</v>
      </c>
      <c r="J60" s="118">
        <f t="shared" si="6"/>
        <v>0.24010641835716662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24257</v>
      </c>
      <c r="D61" s="118">
        <v>-1.2366034624899935E-4</v>
      </c>
      <c r="E61" s="117">
        <v>26434</v>
      </c>
      <c r="F61" s="118">
        <f t="shared" si="5"/>
        <v>8.9747289442222877E-2</v>
      </c>
      <c r="G61" s="117">
        <v>29036</v>
      </c>
      <c r="H61" s="118">
        <f t="shared" si="5"/>
        <v>9.8433835212226706E-2</v>
      </c>
      <c r="I61" s="117">
        <v>34069</v>
      </c>
      <c r="J61" s="118">
        <f t="shared" si="6"/>
        <v>0.17333654773384755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27227</v>
      </c>
      <c r="D62" s="118">
        <v>-5.8149993081499929E-2</v>
      </c>
      <c r="E62" s="117">
        <v>31067</v>
      </c>
      <c r="F62" s="118">
        <f t="shared" si="5"/>
        <v>0.14103647114996143</v>
      </c>
      <c r="G62" s="117">
        <v>29987</v>
      </c>
      <c r="H62" s="118">
        <f t="shared" si="5"/>
        <v>-3.4763575498116928E-2</v>
      </c>
      <c r="I62" s="117">
        <v>38768</v>
      </c>
      <c r="J62" s="118">
        <f t="shared" si="6"/>
        <v>0.29282689165304965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33332</v>
      </c>
      <c r="D63" s="118">
        <v>2.5473787841496343E-2</v>
      </c>
      <c r="E63" s="117">
        <v>34767</v>
      </c>
      <c r="F63" s="118">
        <f t="shared" si="5"/>
        <v>4.3051722068882858E-2</v>
      </c>
      <c r="G63" s="117">
        <v>36706</v>
      </c>
      <c r="H63" s="118">
        <f t="shared" si="5"/>
        <v>5.5771277360715521E-2</v>
      </c>
      <c r="I63" s="117">
        <v>38946</v>
      </c>
      <c r="J63" s="118">
        <f t="shared" si="6"/>
        <v>6.1025445431264647E-2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31034</v>
      </c>
      <c r="D64" s="118">
        <v>2.7854138376444793E-2</v>
      </c>
      <c r="E64" s="117">
        <v>32286</v>
      </c>
      <c r="F64" s="118">
        <f t="shared" si="5"/>
        <v>4.0342849777663226E-2</v>
      </c>
      <c r="G64" s="117">
        <v>37306</v>
      </c>
      <c r="H64" s="118">
        <f t="shared" si="5"/>
        <v>0.15548534968717087</v>
      </c>
      <c r="I64" s="117">
        <v>36917</v>
      </c>
      <c r="J64" s="118">
        <f t="shared" si="6"/>
        <v>-1.042727711360103E-2</v>
      </c>
      <c r="K64" s="117"/>
      <c r="L64" s="118"/>
    </row>
    <row r="65" spans="1:13" ht="15.75" x14ac:dyDescent="0.25">
      <c r="B65" s="119" t="s">
        <v>32</v>
      </c>
      <c r="C65" s="120">
        <v>334859</v>
      </c>
      <c r="D65" s="121">
        <v>0.42565384173262211</v>
      </c>
      <c r="E65" s="120">
        <v>357464</v>
      </c>
      <c r="F65" s="121">
        <f t="shared" si="5"/>
        <v>6.7506024923923214E-2</v>
      </c>
      <c r="G65" s="120">
        <v>371110</v>
      </c>
      <c r="H65" s="121">
        <f t="shared" si="5"/>
        <v>3.8174473513416629E-2</v>
      </c>
      <c r="I65" s="120">
        <v>431453</v>
      </c>
      <c r="J65" s="121">
        <f t="shared" si="6"/>
        <v>0.16260138503408683</v>
      </c>
      <c r="K65" s="120">
        <v>215658</v>
      </c>
      <c r="L65" s="121">
        <v>3.3062522753837031E-2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328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3">
        <f>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1:13" x14ac:dyDescent="0.25">
      <c r="A75" s="1">
        <v>1</v>
      </c>
      <c r="B75" s="116" t="s">
        <v>76</v>
      </c>
      <c r="C75" s="117">
        <v>14333</v>
      </c>
      <c r="D75" s="118">
        <v>1.4853476677648692</v>
      </c>
      <c r="E75" s="117">
        <v>24055</v>
      </c>
      <c r="F75" s="118">
        <f t="shared" ref="F75:H87" si="8">IFERROR(E75/C75-1,"-")</f>
        <v>0.67829484406614116</v>
      </c>
      <c r="G75" s="117">
        <v>25095</v>
      </c>
      <c r="H75" s="118">
        <f t="shared" si="8"/>
        <v>4.3234254832675179E-2</v>
      </c>
      <c r="I75" s="117">
        <v>17361</v>
      </c>
      <c r="J75" s="118">
        <f t="shared" ref="J75:J87" si="9">IFERROR(I75/G75-1,"-")</f>
        <v>-0.30818888224745966</v>
      </c>
      <c r="K75" s="117">
        <v>21027</v>
      </c>
      <c r="L75" s="118">
        <f t="shared" ref="L75:L80" si="10">IFERROR(K75/I75-1,"-")</f>
        <v>0.21116295144288921</v>
      </c>
    </row>
    <row r="76" spans="1:13" x14ac:dyDescent="0.25">
      <c r="A76" s="1">
        <v>2</v>
      </c>
      <c r="B76" s="116" t="s">
        <v>78</v>
      </c>
      <c r="C76" s="117">
        <v>14577</v>
      </c>
      <c r="D76" s="118">
        <v>0.9269001982815599</v>
      </c>
      <c r="E76" s="117">
        <v>19305</v>
      </c>
      <c r="F76" s="118">
        <f t="shared" si="8"/>
        <v>0.32434657336900607</v>
      </c>
      <c r="G76" s="117">
        <v>22226</v>
      </c>
      <c r="H76" s="118">
        <f t="shared" si="8"/>
        <v>0.15130795130795138</v>
      </c>
      <c r="I76" s="117">
        <v>16415</v>
      </c>
      <c r="J76" s="118">
        <f t="shared" si="9"/>
        <v>-0.26145055340592094</v>
      </c>
      <c r="K76" s="117">
        <v>18371</v>
      </c>
      <c r="L76" s="118">
        <f t="shared" si="10"/>
        <v>0.11915930551325005</v>
      </c>
    </row>
    <row r="77" spans="1:13" x14ac:dyDescent="0.25">
      <c r="A77" s="1">
        <v>3</v>
      </c>
      <c r="B77" s="116" t="s">
        <v>80</v>
      </c>
      <c r="C77" s="117">
        <v>16123</v>
      </c>
      <c r="D77" s="118">
        <v>0.71941985709715262</v>
      </c>
      <c r="E77" s="117">
        <v>23789</v>
      </c>
      <c r="F77" s="118">
        <f t="shared" si="8"/>
        <v>0.47546982571481733</v>
      </c>
      <c r="G77" s="117">
        <v>25131</v>
      </c>
      <c r="H77" s="118">
        <f t="shared" si="8"/>
        <v>5.6412627685064498E-2</v>
      </c>
      <c r="I77" s="117">
        <v>18136</v>
      </c>
      <c r="J77" s="118">
        <f t="shared" si="9"/>
        <v>-0.27834149058931201</v>
      </c>
      <c r="K77" s="117">
        <v>19635</v>
      </c>
      <c r="L77" s="118">
        <f t="shared" si="10"/>
        <v>8.2653286281429095E-2</v>
      </c>
    </row>
    <row r="78" spans="1:13" x14ac:dyDescent="0.25">
      <c r="A78" s="1">
        <v>4</v>
      </c>
      <c r="B78" s="116" t="s">
        <v>82</v>
      </c>
      <c r="C78" s="117">
        <v>14244</v>
      </c>
      <c r="D78" s="118">
        <v>1.1978089800956644</v>
      </c>
      <c r="E78" s="117">
        <v>15444</v>
      </c>
      <c r="F78" s="118">
        <f t="shared" si="8"/>
        <v>8.4245998315080062E-2</v>
      </c>
      <c r="G78" s="117">
        <v>17700</v>
      </c>
      <c r="H78" s="118">
        <f t="shared" si="8"/>
        <v>0.14607614607614616</v>
      </c>
      <c r="I78" s="117">
        <v>14361</v>
      </c>
      <c r="J78" s="118">
        <f t="shared" si="9"/>
        <v>-0.18864406779661014</v>
      </c>
      <c r="K78" s="117">
        <v>16338</v>
      </c>
      <c r="L78" s="118">
        <f t="shared" si="10"/>
        <v>0.13766450804261532</v>
      </c>
    </row>
    <row r="79" spans="1:13" x14ac:dyDescent="0.25">
      <c r="A79" s="1">
        <v>5</v>
      </c>
      <c r="B79" s="116" t="s">
        <v>84</v>
      </c>
      <c r="C79" s="117">
        <v>18069</v>
      </c>
      <c r="D79" s="118">
        <v>1.3147578785549578</v>
      </c>
      <c r="E79" s="117">
        <v>17776</v>
      </c>
      <c r="F79" s="118">
        <f t="shared" si="8"/>
        <v>-1.6215617909126179E-2</v>
      </c>
      <c r="G79" s="117">
        <v>15641</v>
      </c>
      <c r="H79" s="118">
        <f t="shared" si="8"/>
        <v>-0.1201057605760576</v>
      </c>
      <c r="I79" s="117">
        <v>13808</v>
      </c>
      <c r="J79" s="118">
        <f t="shared" si="9"/>
        <v>-0.11719199539671377</v>
      </c>
      <c r="K79" s="117">
        <v>12826</v>
      </c>
      <c r="L79" s="118">
        <f t="shared" si="10"/>
        <v>-7.1118192352259579E-2</v>
      </c>
    </row>
    <row r="80" spans="1:13" x14ac:dyDescent="0.25">
      <c r="A80" s="1">
        <v>6</v>
      </c>
      <c r="B80" s="116" t="s">
        <v>86</v>
      </c>
      <c r="C80" s="117">
        <v>16036</v>
      </c>
      <c r="D80" s="118">
        <v>0.83017575895914164</v>
      </c>
      <c r="E80" s="117">
        <v>16227</v>
      </c>
      <c r="F80" s="118">
        <f t="shared" si="8"/>
        <v>1.1910700922923345E-2</v>
      </c>
      <c r="G80" s="117">
        <v>15785</v>
      </c>
      <c r="H80" s="118">
        <f t="shared" si="8"/>
        <v>-2.7238553028902435E-2</v>
      </c>
      <c r="I80" s="117">
        <v>12832</v>
      </c>
      <c r="J80" s="118">
        <f t="shared" si="9"/>
        <v>-0.18707633829585046</v>
      </c>
      <c r="K80" s="117">
        <v>11757</v>
      </c>
      <c r="L80" s="118">
        <f t="shared" si="10"/>
        <v>-8.3774937655860304E-2</v>
      </c>
    </row>
    <row r="81" spans="1:12" x14ac:dyDescent="0.25">
      <c r="A81" s="1">
        <v>7</v>
      </c>
      <c r="B81" s="116" t="s">
        <v>88</v>
      </c>
      <c r="C81" s="117">
        <v>15547</v>
      </c>
      <c r="D81" s="118">
        <v>0.71430146653434767</v>
      </c>
      <c r="E81" s="117">
        <v>15655</v>
      </c>
      <c r="F81" s="118">
        <f t="shared" si="8"/>
        <v>6.9466778156557218E-3</v>
      </c>
      <c r="G81" s="117">
        <v>16523</v>
      </c>
      <c r="H81" s="118">
        <f t="shared" si="8"/>
        <v>5.5445544554455495E-2</v>
      </c>
      <c r="I81" s="117">
        <v>13130</v>
      </c>
      <c r="J81" s="118">
        <f t="shared" si="9"/>
        <v>-0.20535011801730918</v>
      </c>
      <c r="K81" s="117"/>
      <c r="L81" s="118"/>
    </row>
    <row r="82" spans="1:12" x14ac:dyDescent="0.25">
      <c r="A82" s="1">
        <v>8</v>
      </c>
      <c r="B82" s="116" t="s">
        <v>90</v>
      </c>
      <c r="C82" s="117">
        <v>14987</v>
      </c>
      <c r="D82" s="118">
        <v>0.43443721286370596</v>
      </c>
      <c r="E82" s="117">
        <v>14091</v>
      </c>
      <c r="F82" s="118">
        <f t="shared" si="8"/>
        <v>-5.9785147127510485E-2</v>
      </c>
      <c r="G82" s="117">
        <v>12525</v>
      </c>
      <c r="H82" s="118">
        <f t="shared" si="8"/>
        <v>-0.11113476687247181</v>
      </c>
      <c r="I82" s="117">
        <v>11916</v>
      </c>
      <c r="J82" s="118">
        <f t="shared" si="9"/>
        <v>-4.8622754491017939E-2</v>
      </c>
      <c r="K82" s="117"/>
      <c r="L82" s="118"/>
    </row>
    <row r="83" spans="1:12" x14ac:dyDescent="0.25">
      <c r="A83" s="1">
        <v>9</v>
      </c>
      <c r="B83" s="116" t="s">
        <v>92</v>
      </c>
      <c r="C83" s="117">
        <v>17967</v>
      </c>
      <c r="D83" s="118">
        <v>0.50452185563557195</v>
      </c>
      <c r="E83" s="117">
        <v>13717</v>
      </c>
      <c r="F83" s="118">
        <f t="shared" si="8"/>
        <v>-0.23654477653475814</v>
      </c>
      <c r="G83" s="117">
        <v>14118</v>
      </c>
      <c r="H83" s="118">
        <f t="shared" si="8"/>
        <v>2.9233797477582479E-2</v>
      </c>
      <c r="I83" s="117">
        <v>13622</v>
      </c>
      <c r="J83" s="118">
        <f t="shared" si="9"/>
        <v>-3.5132455021957831E-2</v>
      </c>
      <c r="K83" s="117"/>
      <c r="L83" s="118"/>
    </row>
    <row r="84" spans="1:12" x14ac:dyDescent="0.25">
      <c r="A84" s="1">
        <v>10</v>
      </c>
      <c r="B84" s="116" t="s">
        <v>94</v>
      </c>
      <c r="C84" s="117">
        <v>21019</v>
      </c>
      <c r="D84" s="118">
        <v>0.51466455285724577</v>
      </c>
      <c r="E84" s="117">
        <v>18254</v>
      </c>
      <c r="F84" s="118">
        <f t="shared" si="8"/>
        <v>-0.13154764736666824</v>
      </c>
      <c r="G84" s="117">
        <v>13137</v>
      </c>
      <c r="H84" s="118">
        <f t="shared" si="8"/>
        <v>-0.28032212117891964</v>
      </c>
      <c r="I84" s="117">
        <v>16742</v>
      </c>
      <c r="J84" s="118">
        <f t="shared" si="9"/>
        <v>0.27441577224632718</v>
      </c>
      <c r="K84" s="117"/>
      <c r="L84" s="118"/>
    </row>
    <row r="85" spans="1:12" x14ac:dyDescent="0.25">
      <c r="A85" s="1">
        <v>11</v>
      </c>
      <c r="B85" s="116" t="s">
        <v>96</v>
      </c>
      <c r="C85" s="117">
        <v>22714</v>
      </c>
      <c r="D85" s="118">
        <v>0.36485999278932812</v>
      </c>
      <c r="E85" s="117">
        <v>21224</v>
      </c>
      <c r="F85" s="118">
        <f t="shared" si="8"/>
        <v>-6.5598309412697065E-2</v>
      </c>
      <c r="G85" s="117">
        <v>16463</v>
      </c>
      <c r="H85" s="118">
        <f t="shared" si="8"/>
        <v>-0.22432152280437245</v>
      </c>
      <c r="I85" s="117">
        <v>17666</v>
      </c>
      <c r="J85" s="118">
        <f t="shared" si="9"/>
        <v>7.3072951466925939E-2</v>
      </c>
      <c r="K85" s="117"/>
      <c r="L85" s="118"/>
    </row>
    <row r="86" spans="1:12" x14ac:dyDescent="0.25">
      <c r="A86" s="1">
        <v>12</v>
      </c>
      <c r="B86" s="116" t="s">
        <v>98</v>
      </c>
      <c r="C86" s="117">
        <v>23024</v>
      </c>
      <c r="D86" s="118">
        <v>0.39101014983083626</v>
      </c>
      <c r="E86" s="117">
        <v>20840</v>
      </c>
      <c r="F86" s="118">
        <f t="shared" si="8"/>
        <v>-9.4857539958304371E-2</v>
      </c>
      <c r="G86" s="117">
        <v>17909</v>
      </c>
      <c r="H86" s="118">
        <f t="shared" si="8"/>
        <v>-0.14064299424184257</v>
      </c>
      <c r="I86" s="117">
        <v>18028</v>
      </c>
      <c r="J86" s="118">
        <f t="shared" si="9"/>
        <v>6.6447037802221942E-3</v>
      </c>
      <c r="K86" s="117"/>
      <c r="L86" s="118"/>
    </row>
    <row r="87" spans="1:12" ht="15.75" x14ac:dyDescent="0.25">
      <c r="B87" s="119" t="s">
        <v>32</v>
      </c>
      <c r="C87" s="120">
        <v>208640</v>
      </c>
      <c r="D87" s="121">
        <v>0.67868177136972196</v>
      </c>
      <c r="E87" s="120">
        <v>220377</v>
      </c>
      <c r="F87" s="121">
        <f t="shared" si="8"/>
        <v>5.6254792944785192E-2</v>
      </c>
      <c r="G87" s="120">
        <v>212253</v>
      </c>
      <c r="H87" s="121">
        <f t="shared" si="8"/>
        <v>-3.6864101063178056E-2</v>
      </c>
      <c r="I87" s="120">
        <v>184017</v>
      </c>
      <c r="J87" s="121">
        <f t="shared" si="9"/>
        <v>-0.13302992183856055</v>
      </c>
      <c r="K87" s="120">
        <v>99954</v>
      </c>
      <c r="L87" s="121">
        <v>7.5780568919311619E-2</v>
      </c>
    </row>
    <row r="88" spans="1:12" ht="6" customHeight="1" x14ac:dyDescent="0.25"/>
    <row r="89" spans="1:12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2" x14ac:dyDescent="0.25">
      <c r="C92" s="122"/>
    </row>
    <row r="93" spans="1:12" x14ac:dyDescent="0.25">
      <c r="K93" s="4"/>
      <c r="L93" s="4"/>
    </row>
    <row r="94" spans="1:12" ht="15.75" thickBot="1" x14ac:dyDescent="0.3"/>
    <row r="95" spans="1:12" ht="16.5" thickTop="1" thickBot="1" x14ac:dyDescent="0.3">
      <c r="K95" s="303">
        <f>K$7</f>
        <v>2026</v>
      </c>
      <c r="L95" s="304"/>
    </row>
    <row r="96" spans="1:12" ht="16.5" thickTop="1" thickBot="1" x14ac:dyDescent="0.3">
      <c r="K96" s="115" t="s">
        <v>74</v>
      </c>
      <c r="L96" s="114" t="str">
        <f>CONCATENATE("var ",RIGHT(K95,2),"/",RIGHT(I95,2))</f>
        <v>var 26/</v>
      </c>
    </row>
    <row r="97" spans="11:12" x14ac:dyDescent="0.25">
      <c r="K97" s="117" t="s">
        <v>241</v>
      </c>
      <c r="L97" s="118" t="str">
        <f t="shared" ref="L97:L102" si="11">IFERROR(K97/I97-1,"-")</f>
        <v>-</v>
      </c>
    </row>
    <row r="98" spans="11:12" x14ac:dyDescent="0.25">
      <c r="K98" s="117" t="s">
        <v>241</v>
      </c>
      <c r="L98" s="118" t="str">
        <f t="shared" si="11"/>
        <v>-</v>
      </c>
    </row>
    <row r="99" spans="11:12" x14ac:dyDescent="0.25">
      <c r="K99" s="117" t="s">
        <v>241</v>
      </c>
      <c r="L99" s="118" t="str">
        <f t="shared" si="11"/>
        <v>-</v>
      </c>
    </row>
    <row r="100" spans="11:12" x14ac:dyDescent="0.25">
      <c r="K100" s="117" t="s">
        <v>241</v>
      </c>
      <c r="L100" s="118" t="str">
        <f t="shared" si="11"/>
        <v>-</v>
      </c>
    </row>
    <row r="101" spans="11:12" x14ac:dyDescent="0.25">
      <c r="K101" s="117" t="s">
        <v>241</v>
      </c>
      <c r="L101" s="118" t="str">
        <f t="shared" si="11"/>
        <v>-</v>
      </c>
    </row>
    <row r="102" spans="11:12" x14ac:dyDescent="0.25">
      <c r="K102" s="117" t="s">
        <v>241</v>
      </c>
      <c r="L102" s="118" t="str">
        <f t="shared" si="11"/>
        <v>-</v>
      </c>
    </row>
    <row r="103" spans="11:12" x14ac:dyDescent="0.25">
      <c r="K103" s="117"/>
      <c r="L103" s="118"/>
    </row>
    <row r="104" spans="11:12" x14ac:dyDescent="0.25">
      <c r="K104" s="117"/>
      <c r="L104" s="118"/>
    </row>
    <row r="105" spans="11:12" x14ac:dyDescent="0.25">
      <c r="K105" s="117"/>
      <c r="L105" s="118"/>
    </row>
    <row r="106" spans="11:12" x14ac:dyDescent="0.25">
      <c r="K106" s="117"/>
      <c r="L106" s="118"/>
    </row>
    <row r="107" spans="11:12" x14ac:dyDescent="0.25">
      <c r="K107" s="117"/>
      <c r="L107" s="118"/>
    </row>
    <row r="108" spans="11:12" x14ac:dyDescent="0.25">
      <c r="K108" s="117"/>
      <c r="L108" s="118"/>
    </row>
    <row r="109" spans="11:12" ht="15.75" x14ac:dyDescent="0.25">
      <c r="K109" s="120" t="s">
        <v>241</v>
      </c>
      <c r="L109" s="121" t="s">
        <v>241</v>
      </c>
    </row>
    <row r="111" spans="11:12" x14ac:dyDescent="0.25">
      <c r="K111" s="107"/>
      <c r="L111" s="107"/>
    </row>
  </sheetData>
  <mergeCells count="29"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B029-5B6A-4A31-975E-6F7723283A1B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</row>
    <row r="5" spans="1:12" ht="6" customHeight="1" x14ac:dyDescent="0.25"/>
    <row r="6" spans="1:12" s="146" customFormat="1" ht="72" customHeight="1" x14ac:dyDescent="0.25">
      <c r="B6" s="147"/>
      <c r="C6" s="172" t="s">
        <v>271</v>
      </c>
      <c r="D6" s="172" t="s">
        <v>236</v>
      </c>
      <c r="E6" s="172" t="s">
        <v>237</v>
      </c>
      <c r="F6" s="172" t="s">
        <v>238</v>
      </c>
      <c r="G6" s="172" t="s">
        <v>239</v>
      </c>
      <c r="H6" s="172" t="s">
        <v>240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149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149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149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149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149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149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149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149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149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149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D8AA-43E7-4E6B-B404-729C4D5DE630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</row>
    <row r="4" spans="1:12" ht="6" customHeight="1" x14ac:dyDescent="0.25"/>
    <row r="5" spans="1:12" ht="15.75" x14ac:dyDescent="0.25">
      <c r="B5" s="145"/>
      <c r="C5" s="308" t="s">
        <v>45</v>
      </c>
      <c r="D5" s="309"/>
      <c r="E5" s="309"/>
      <c r="F5" s="309"/>
      <c r="G5" s="309"/>
      <c r="H5" s="309"/>
      <c r="I5" s="309"/>
      <c r="J5" s="309"/>
      <c r="K5" s="309"/>
    </row>
    <row r="6" spans="1:12" s="146" customFormat="1" ht="72" customHeight="1" x14ac:dyDescent="0.25">
      <c r="B6" s="147"/>
      <c r="C6" s="172" t="s">
        <v>273</v>
      </c>
      <c r="D6" s="172" t="s">
        <v>274</v>
      </c>
      <c r="E6" s="172" t="s">
        <v>275</v>
      </c>
      <c r="F6" s="172" t="s">
        <v>276</v>
      </c>
      <c r="G6" s="172" t="s">
        <v>277</v>
      </c>
      <c r="H6" s="172" t="s">
        <v>278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149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149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149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149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149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149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149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149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149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149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2D68-9593-450F-9B2F-ECE781C68004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149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150</v>
      </c>
      <c r="B20" s="168" t="s">
        <v>150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149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150</v>
      </c>
      <c r="B34" s="168" t="s">
        <v>150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149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150</v>
      </c>
      <c r="B48" s="168" t="s">
        <v>150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149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150</v>
      </c>
      <c r="B62" s="168" t="s">
        <v>150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149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150</v>
      </c>
      <c r="B76" s="168" t="s">
        <v>150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149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150</v>
      </c>
      <c r="B90" s="168" t="s">
        <v>150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149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150</v>
      </c>
      <c r="B104" s="168" t="s">
        <v>150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149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150</v>
      </c>
      <c r="B118" s="168" t="s">
        <v>150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149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150</v>
      </c>
      <c r="B132" s="168" t="s">
        <v>150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149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150</v>
      </c>
      <c r="B146" s="168" t="s">
        <v>150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149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150</v>
      </c>
      <c r="B160" s="168" t="s">
        <v>150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710D-D29C-49F1-839B-CE980637C443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82CC-4474-49AD-B9DA-C85F90AC837B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3" t="s">
        <v>42</v>
      </c>
      <c r="E1" s="293"/>
      <c r="F1" s="293"/>
      <c r="G1" s="293"/>
      <c r="H1" s="293"/>
      <c r="I1" s="293"/>
      <c r="J1" s="293"/>
      <c r="K1" s="293"/>
      <c r="L1" s="293"/>
    </row>
    <row r="2" spans="2:16" x14ac:dyDescent="0.25">
      <c r="D2" s="293"/>
      <c r="E2" s="293"/>
      <c r="F2" s="293"/>
      <c r="G2" s="293"/>
      <c r="H2" s="293"/>
      <c r="I2" s="293"/>
      <c r="J2" s="293"/>
      <c r="K2" s="293"/>
      <c r="L2" s="293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90" t="s">
        <v>44</v>
      </c>
      <c r="C7" s="285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8"/>
      <c r="C8" s="280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8"/>
      <c r="C9" s="280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8"/>
      <c r="C10" s="280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8"/>
      <c r="C11" s="280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8"/>
      <c r="C12" s="280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8"/>
      <c r="C13" s="280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8"/>
      <c r="C14" s="280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8"/>
      <c r="C15" s="280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8"/>
      <c r="C16" s="280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8"/>
      <c r="C17" s="281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8"/>
      <c r="C18" s="282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8"/>
      <c r="C19" s="283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8"/>
      <c r="C20" s="283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8"/>
      <c r="C21" s="283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8"/>
      <c r="C22" s="283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8"/>
      <c r="C23" s="283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8"/>
      <c r="C24" s="283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8"/>
      <c r="C25" s="283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8"/>
      <c r="C26" s="283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8"/>
      <c r="C27" s="283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8"/>
      <c r="C28" s="284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8"/>
      <c r="C29" s="285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8"/>
      <c r="C30" s="280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8"/>
      <c r="C31" s="280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8"/>
      <c r="C32" s="280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8"/>
      <c r="C33" s="280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8"/>
      <c r="C34" s="280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8"/>
      <c r="C35" s="280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8"/>
      <c r="C36" s="280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8"/>
      <c r="C37" s="280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8"/>
      <c r="C38" s="280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8"/>
      <c r="C39" s="281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8"/>
      <c r="C40" s="294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8"/>
      <c r="C41" s="295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8"/>
      <c r="C42" s="295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8"/>
      <c r="C43" s="295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8"/>
      <c r="C44" s="295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8"/>
      <c r="C45" s="295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8"/>
      <c r="C46" s="295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8"/>
      <c r="C47" s="295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8"/>
      <c r="C48" s="295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8"/>
      <c r="C49" s="295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8"/>
      <c r="C50" s="296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8"/>
      <c r="C51" s="286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8"/>
      <c r="C52" s="287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8"/>
      <c r="C53" s="287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8"/>
      <c r="C54" s="287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8"/>
      <c r="C55" s="287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8"/>
      <c r="C56" s="287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8"/>
      <c r="C57" s="287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8"/>
      <c r="C58" s="287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8"/>
      <c r="C59" s="287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8"/>
      <c r="C60" s="287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8"/>
      <c r="C61" s="288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8"/>
      <c r="C62" s="289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8"/>
      <c r="C63" s="291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8"/>
      <c r="C64" s="291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8"/>
      <c r="C65" s="291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8"/>
      <c r="C66" s="291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8"/>
      <c r="C67" s="291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8"/>
      <c r="C68" s="291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8"/>
      <c r="C69" s="291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8"/>
      <c r="C70" s="291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8"/>
      <c r="C71" s="291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9"/>
      <c r="C72" s="292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48"/>
    </row>
    <row r="74" spans="2:12" x14ac:dyDescent="0.25">
      <c r="B74" s="276" t="s">
        <v>57</v>
      </c>
      <c r="C74" s="276"/>
      <c r="D74" s="276"/>
      <c r="E74" s="276"/>
      <c r="F74" s="276"/>
      <c r="G74" s="276"/>
      <c r="H74" s="276"/>
      <c r="I74" s="276"/>
      <c r="J74" s="276"/>
      <c r="K74" s="276"/>
    </row>
    <row r="76" spans="2:12" x14ac:dyDescent="0.25">
      <c r="B76" s="57"/>
    </row>
    <row r="77" spans="2:12" ht="21.75" customHeight="1" thickBot="1" x14ac:dyDescent="0.3">
      <c r="B77" s="277" t="s">
        <v>58</v>
      </c>
      <c r="C77" s="277"/>
      <c r="D77" s="277"/>
      <c r="E77" s="277"/>
      <c r="F77" s="277"/>
      <c r="G77" s="277"/>
      <c r="H77" s="277"/>
      <c r="I77" s="277"/>
      <c r="J77" s="277"/>
      <c r="K77" s="277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242</v>
      </c>
      <c r="F79" s="13" t="s">
        <v>243</v>
      </c>
      <c r="G79" s="13" t="s">
        <v>244</v>
      </c>
      <c r="H79" s="13" t="s">
        <v>245</v>
      </c>
      <c r="I79" s="13" t="s">
        <v>246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90" t="s">
        <v>44</v>
      </c>
      <c r="C80" s="285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8"/>
      <c r="C81" s="280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8"/>
      <c r="C82" s="280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8"/>
      <c r="C83" s="280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8"/>
      <c r="C84" s="280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8"/>
      <c r="C85" s="280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8"/>
      <c r="C86" s="280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8"/>
      <c r="C87" s="280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8"/>
      <c r="C88" s="280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8"/>
      <c r="C89" s="280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8"/>
      <c r="C90" s="281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8"/>
      <c r="C91" s="282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8"/>
      <c r="C92" s="283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8"/>
      <c r="C93" s="283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8"/>
      <c r="C94" s="283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8"/>
      <c r="C95" s="283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8"/>
      <c r="C96" s="283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8"/>
      <c r="C97" s="283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8"/>
      <c r="C98" s="283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8"/>
      <c r="C99" s="283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8"/>
      <c r="C100" s="283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8"/>
      <c r="C101" s="284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8"/>
      <c r="C102" s="285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8"/>
      <c r="C103" s="280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8"/>
      <c r="C104" s="280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8"/>
      <c r="C105" s="280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8"/>
      <c r="C106" s="280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8"/>
      <c r="C107" s="280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8"/>
      <c r="C108" s="280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8"/>
      <c r="C109" s="280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8"/>
      <c r="C110" s="280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8"/>
      <c r="C111" s="280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8"/>
      <c r="C112" s="281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8"/>
      <c r="C113" s="282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8"/>
      <c r="C114" s="283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8"/>
      <c r="C115" s="283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8"/>
      <c r="C116" s="283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8"/>
      <c r="C117" s="283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8"/>
      <c r="C118" s="283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8"/>
      <c r="C119" s="283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8"/>
      <c r="C120" s="283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8"/>
      <c r="C121" s="283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8"/>
      <c r="C122" s="283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8"/>
      <c r="C123" s="284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8"/>
      <c r="C124" s="286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8"/>
      <c r="C125" s="287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8"/>
      <c r="C126" s="287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8"/>
      <c r="C127" s="287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8"/>
      <c r="C128" s="287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8"/>
      <c r="C129" s="287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8"/>
      <c r="C130" s="287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8"/>
      <c r="C131" s="287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8"/>
      <c r="C132" s="287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8"/>
      <c r="C133" s="287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8"/>
      <c r="C134" s="288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8"/>
      <c r="C135" s="289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8"/>
      <c r="C136" s="283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8"/>
      <c r="C137" s="283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8"/>
      <c r="C138" s="283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8"/>
      <c r="C139" s="283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8"/>
      <c r="C140" s="283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8"/>
      <c r="C141" s="283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8"/>
      <c r="C142" s="283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8"/>
      <c r="C143" s="283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8"/>
      <c r="C144" s="283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9"/>
      <c r="C145" s="284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48"/>
    </row>
    <row r="147" spans="2:12" x14ac:dyDescent="0.25">
      <c r="B147" s="276" t="s">
        <v>57</v>
      </c>
      <c r="C147" s="276"/>
      <c r="D147" s="276"/>
      <c r="E147" s="276"/>
      <c r="F147" s="276"/>
      <c r="G147" s="276"/>
      <c r="H147" s="276"/>
      <c r="I147" s="276"/>
      <c r="J147" s="276"/>
      <c r="K147" s="276"/>
    </row>
    <row r="148" spans="2:12" x14ac:dyDescent="0.25">
      <c r="B148" s="64"/>
    </row>
    <row r="150" spans="2:12" ht="21.75" thickBot="1" x14ac:dyDescent="0.3">
      <c r="B150" s="277" t="s">
        <v>58</v>
      </c>
      <c r="C150" s="277"/>
      <c r="D150" s="277"/>
      <c r="E150" s="277"/>
      <c r="F150" s="277"/>
      <c r="G150" s="277"/>
      <c r="H150" s="277"/>
      <c r="I150" s="277"/>
      <c r="J150" s="277"/>
      <c r="K150" s="277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90" t="s">
        <v>44</v>
      </c>
      <c r="C153" s="285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8"/>
      <c r="C154" s="280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8"/>
      <c r="C155" s="280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8"/>
      <c r="C156" s="280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8"/>
      <c r="C157" s="280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8"/>
      <c r="C158" s="280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8"/>
      <c r="C159" s="280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8"/>
      <c r="C160" s="280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8"/>
      <c r="C161" s="280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8"/>
      <c r="C162" s="280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8"/>
      <c r="C163" s="281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8"/>
      <c r="C164" s="282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8"/>
      <c r="C165" s="283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8"/>
      <c r="C166" s="283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8"/>
      <c r="C167" s="283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8"/>
      <c r="C168" s="283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8"/>
      <c r="C169" s="283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8"/>
      <c r="C170" s="283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8"/>
      <c r="C171" s="283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8"/>
      <c r="C172" s="283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8"/>
      <c r="C173" s="283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8"/>
      <c r="C174" s="284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8"/>
      <c r="C175" s="285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8"/>
      <c r="C176" s="280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8"/>
      <c r="C177" s="280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8"/>
      <c r="C178" s="280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8"/>
      <c r="C179" s="280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8"/>
      <c r="C180" s="280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8"/>
      <c r="C181" s="280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8"/>
      <c r="C182" s="280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8"/>
      <c r="C183" s="280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8"/>
      <c r="C184" s="280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8"/>
      <c r="C185" s="281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8"/>
      <c r="C186" s="282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8"/>
      <c r="C187" s="283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8"/>
      <c r="C188" s="283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8"/>
      <c r="C189" s="283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8"/>
      <c r="C190" s="283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8"/>
      <c r="C191" s="283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8"/>
      <c r="C192" s="283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8"/>
      <c r="C193" s="283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8"/>
      <c r="C194" s="283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8"/>
      <c r="C195" s="283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8"/>
      <c r="C196" s="284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8"/>
      <c r="C197" s="286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8"/>
      <c r="C198" s="287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8"/>
      <c r="C199" s="287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8"/>
      <c r="C200" s="287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8"/>
      <c r="C201" s="287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8"/>
      <c r="C202" s="287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8"/>
      <c r="C203" s="287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8"/>
      <c r="C204" s="287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8"/>
      <c r="C205" s="287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8"/>
      <c r="C206" s="287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8"/>
      <c r="C207" s="288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8"/>
      <c r="C208" s="289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8"/>
      <c r="C209" s="283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8"/>
      <c r="C210" s="283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8"/>
      <c r="C211" s="283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8"/>
      <c r="C212" s="283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8"/>
      <c r="C213" s="283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8"/>
      <c r="C214" s="283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8"/>
      <c r="C215" s="283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8"/>
      <c r="C216" s="283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8"/>
      <c r="C217" s="283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9"/>
      <c r="C218" s="284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48"/>
    </row>
    <row r="220" spans="2:12" x14ac:dyDescent="0.25">
      <c r="B220" s="276" t="s">
        <v>57</v>
      </c>
      <c r="C220" s="276"/>
      <c r="D220" s="276"/>
      <c r="E220" s="276"/>
      <c r="F220" s="276"/>
      <c r="G220" s="276"/>
      <c r="H220" s="276"/>
      <c r="I220" s="276"/>
      <c r="J220" s="276"/>
      <c r="K220" s="276"/>
    </row>
  </sheetData>
  <mergeCells count="30">
    <mergeCell ref="D1:L2"/>
    <mergeCell ref="B7:B72"/>
    <mergeCell ref="C7:C17"/>
    <mergeCell ref="C18:C28"/>
    <mergeCell ref="C29:C39"/>
    <mergeCell ref="C40:C50"/>
    <mergeCell ref="C51:C61"/>
    <mergeCell ref="C62:C72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6B64-7810-499F-8367-80056B2774EB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241</v>
      </c>
      <c r="E1" t="s">
        <v>241</v>
      </c>
    </row>
    <row r="4" spans="1:13" ht="48.75" customHeight="1" thickBot="1" x14ac:dyDescent="0.3">
      <c r="B4" s="277" t="s">
        <v>298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2.8322493991234272</v>
      </c>
      <c r="D9" s="188">
        <v>0.93000480084358661</v>
      </c>
      <c r="E9" s="187">
        <v>2.5235291626074803</v>
      </c>
      <c r="F9" s="188">
        <f t="shared" ref="F9:H21" si="3">IFERROR(E9-C9,"-")</f>
        <v>-0.30872023651594693</v>
      </c>
      <c r="G9" s="187">
        <v>2.6381660470879802</v>
      </c>
      <c r="H9" s="188">
        <f t="shared" si="3"/>
        <v>0.11463688448049991</v>
      </c>
      <c r="I9" s="187">
        <v>2.3200146329566702</v>
      </c>
      <c r="J9" s="188">
        <f t="shared" ref="J9:J21" si="4">IFERROR(I9-G9,"-")</f>
        <v>-0.31815141413130998</v>
      </c>
      <c r="K9" s="187">
        <v>2.1576113730734043</v>
      </c>
      <c r="L9" s="188">
        <f t="shared" ref="L9:L14" si="5">IFERROR(K9-I9,"-")</f>
        <v>-0.16240325988326587</v>
      </c>
    </row>
    <row r="10" spans="1:13" x14ac:dyDescent="0.25">
      <c r="A10" s="1" t="s">
        <v>77</v>
      </c>
      <c r="B10" s="116" t="s">
        <v>78</v>
      </c>
      <c r="C10" s="187">
        <v>2.4567090685268771</v>
      </c>
      <c r="D10" s="188">
        <v>0.57360995150163152</v>
      </c>
      <c r="E10" s="187">
        <v>2.2917233809001099</v>
      </c>
      <c r="F10" s="188">
        <f t="shared" si="3"/>
        <v>-0.16498568762676724</v>
      </c>
      <c r="G10" s="187">
        <v>2.4732375690607733</v>
      </c>
      <c r="H10" s="188">
        <f t="shared" si="3"/>
        <v>0.18151418816066345</v>
      </c>
      <c r="I10" s="187">
        <v>2.1117708416914067</v>
      </c>
      <c r="J10" s="188">
        <f t="shared" si="4"/>
        <v>-0.36146672736936658</v>
      </c>
      <c r="K10" s="187">
        <v>2.0968158811070827</v>
      </c>
      <c r="L10" s="188">
        <f t="shared" si="5"/>
        <v>-1.4954960584323995E-2</v>
      </c>
    </row>
    <row r="11" spans="1:13" x14ac:dyDescent="0.25">
      <c r="A11" s="1" t="s">
        <v>79</v>
      </c>
      <c r="B11" s="116" t="s">
        <v>80</v>
      </c>
      <c r="C11" s="187">
        <v>2.3488082178119076</v>
      </c>
      <c r="D11" s="188">
        <v>0.18346686792827693</v>
      </c>
      <c r="E11" s="187">
        <v>2.3180265353142131</v>
      </c>
      <c r="F11" s="188">
        <f t="shared" si="3"/>
        <v>-3.0781682497694529E-2</v>
      </c>
      <c r="G11" s="187">
        <v>2.5529145444255801</v>
      </c>
      <c r="H11" s="188">
        <f t="shared" si="3"/>
        <v>0.23488800911136698</v>
      </c>
      <c r="I11" s="187">
        <v>2.1110739128817468</v>
      </c>
      <c r="J11" s="188">
        <f t="shared" si="4"/>
        <v>-0.44184063154383324</v>
      </c>
      <c r="K11" s="187">
        <v>2.1481083404987102</v>
      </c>
      <c r="L11" s="188">
        <f t="shared" si="5"/>
        <v>3.7034427616963406E-2</v>
      </c>
    </row>
    <row r="12" spans="1:13" x14ac:dyDescent="0.25">
      <c r="A12" s="1" t="s">
        <v>81</v>
      </c>
      <c r="B12" s="116" t="s">
        <v>82</v>
      </c>
      <c r="C12" s="187">
        <v>2.5104382929642446</v>
      </c>
      <c r="D12" s="188">
        <v>0.47261397286421314</v>
      </c>
      <c r="E12" s="187">
        <v>2.2301869061292678</v>
      </c>
      <c r="F12" s="188">
        <f t="shared" si="3"/>
        <v>-0.28025138683497675</v>
      </c>
      <c r="G12" s="187">
        <v>2.4243523043775292</v>
      </c>
      <c r="H12" s="188">
        <f t="shared" si="3"/>
        <v>0.1941653982482614</v>
      </c>
      <c r="I12" s="187">
        <v>2.2593373927218678</v>
      </c>
      <c r="J12" s="188">
        <f t="shared" si="4"/>
        <v>-0.1650149116556614</v>
      </c>
      <c r="K12" s="187">
        <v>2.1392322706571241</v>
      </c>
      <c r="L12" s="188">
        <f t="shared" si="5"/>
        <v>-0.12010512206474377</v>
      </c>
    </row>
    <row r="13" spans="1:13" x14ac:dyDescent="0.25">
      <c r="A13" s="1" t="s">
        <v>83</v>
      </c>
      <c r="B13" s="116" t="s">
        <v>84</v>
      </c>
      <c r="C13" s="187">
        <v>2.4632700120786208</v>
      </c>
      <c r="D13" s="188">
        <v>0.54816439230978853</v>
      </c>
      <c r="E13" s="187">
        <v>2.3830322688887646</v>
      </c>
      <c r="F13" s="188">
        <f t="shared" si="3"/>
        <v>-8.0237743189856214E-2</v>
      </c>
      <c r="G13" s="187">
        <v>2.197144331670394</v>
      </c>
      <c r="H13" s="188">
        <f t="shared" si="3"/>
        <v>-0.1858879372183706</v>
      </c>
      <c r="I13" s="187">
        <v>2.0151193633952253</v>
      </c>
      <c r="J13" s="188">
        <f t="shared" si="4"/>
        <v>-0.18202496827516867</v>
      </c>
      <c r="K13" s="187">
        <v>2.2807980783371735</v>
      </c>
      <c r="L13" s="188">
        <f t="shared" si="5"/>
        <v>0.26567871494194817</v>
      </c>
    </row>
    <row r="14" spans="1:13" x14ac:dyDescent="0.25">
      <c r="A14" s="1" t="s">
        <v>85</v>
      </c>
      <c r="B14" s="116" t="s">
        <v>86</v>
      </c>
      <c r="C14" s="187">
        <v>2.2983870967741935</v>
      </c>
      <c r="D14" s="188">
        <v>0.31958198636875812</v>
      </c>
      <c r="E14" s="187">
        <v>2.1486403825835509</v>
      </c>
      <c r="F14" s="188">
        <f t="shared" si="3"/>
        <v>-0.14974671419064256</v>
      </c>
      <c r="G14" s="187">
        <v>2.0572924688125673</v>
      </c>
      <c r="H14" s="188">
        <f t="shared" si="3"/>
        <v>-9.1347913770983613E-2</v>
      </c>
      <c r="I14" s="187">
        <v>2.0359794950414409</v>
      </c>
      <c r="J14" s="188">
        <f t="shared" si="4"/>
        <v>-2.1312973771126398E-2</v>
      </c>
      <c r="K14" s="187">
        <v>2.2807980783371735</v>
      </c>
      <c r="L14" s="188">
        <f t="shared" si="5"/>
        <v>0.24481858329573258</v>
      </c>
    </row>
    <row r="15" spans="1:13" x14ac:dyDescent="0.25">
      <c r="A15" s="1" t="s">
        <v>87</v>
      </c>
      <c r="B15" s="116" t="s">
        <v>88</v>
      </c>
      <c r="C15" s="187">
        <v>2.3937399767737655</v>
      </c>
      <c r="D15" s="188">
        <v>0.22510544419979706</v>
      </c>
      <c r="E15" s="187">
        <v>2.3548041701887854</v>
      </c>
      <c r="F15" s="188">
        <f t="shared" si="3"/>
        <v>-3.8935806584980082E-2</v>
      </c>
      <c r="G15" s="187">
        <v>2.0914386094674557</v>
      </c>
      <c r="H15" s="188">
        <f t="shared" si="3"/>
        <v>-0.26336556072132966</v>
      </c>
      <c r="I15" s="187">
        <v>2.0875884890880911</v>
      </c>
      <c r="J15" s="188">
        <f t="shared" si="4"/>
        <v>-3.8501203793646077E-3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2.6865335051546393</v>
      </c>
      <c r="D16" s="188">
        <v>9.0411422569360855E-2</v>
      </c>
      <c r="E16" s="187">
        <v>2.8928833455612621</v>
      </c>
      <c r="F16" s="188">
        <f t="shared" si="3"/>
        <v>0.20634984040662285</v>
      </c>
      <c r="G16" s="187">
        <v>2.8021182816919938</v>
      </c>
      <c r="H16" s="188">
        <f t="shared" si="3"/>
        <v>-9.0765063869268303E-2</v>
      </c>
      <c r="I16" s="187">
        <v>2.8997583829335847</v>
      </c>
      <c r="J16" s="188">
        <f t="shared" si="4"/>
        <v>9.7640101241590838E-2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2.1155368505436143</v>
      </c>
      <c r="D17" s="188">
        <v>-8.211992114338873E-2</v>
      </c>
      <c r="E17" s="187">
        <v>2.5199899579489111</v>
      </c>
      <c r="F17" s="188">
        <f t="shared" si="3"/>
        <v>0.40445310740529683</v>
      </c>
      <c r="G17" s="187">
        <v>2.2043213975583593</v>
      </c>
      <c r="H17" s="188">
        <f t="shared" si="3"/>
        <v>-0.3156685603905518</v>
      </c>
      <c r="I17" s="187">
        <v>2.1866574965612107</v>
      </c>
      <c r="J17" s="188">
        <f t="shared" si="4"/>
        <v>-1.7663900997148652E-2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2.1997993799015139</v>
      </c>
      <c r="D18" s="188">
        <v>3.0284649411173703E-2</v>
      </c>
      <c r="E18" s="187">
        <v>2.3996983408748114</v>
      </c>
      <c r="F18" s="188">
        <f t="shared" si="3"/>
        <v>0.19989896097329751</v>
      </c>
      <c r="G18" s="187">
        <v>2.2301287686818019</v>
      </c>
      <c r="H18" s="188">
        <f t="shared" si="3"/>
        <v>-0.1695695721930095</v>
      </c>
      <c r="I18" s="187">
        <v>2.2685847398749437</v>
      </c>
      <c r="J18" s="188">
        <f t="shared" si="4"/>
        <v>3.8455971193141814E-2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2.2195556611619343</v>
      </c>
      <c r="D19" s="188">
        <v>5.8341940845311413E-2</v>
      </c>
      <c r="E19" s="187">
        <v>2.3657835805129506</v>
      </c>
      <c r="F19" s="188">
        <f t="shared" si="3"/>
        <v>0.14622791935101631</v>
      </c>
      <c r="G19" s="187">
        <v>2.1195535180386686</v>
      </c>
      <c r="H19" s="188">
        <f t="shared" si="3"/>
        <v>-0.24623006247428192</v>
      </c>
      <c r="I19" s="187">
        <v>1.9873622130169206</v>
      </c>
      <c r="J19" s="188">
        <f t="shared" si="4"/>
        <v>-0.13219130502174803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2.2557062382641351</v>
      </c>
      <c r="D20" s="188">
        <v>-0.31298262864431647</v>
      </c>
      <c r="E20" s="187">
        <v>2.5818146474218788</v>
      </c>
      <c r="F20" s="188">
        <f t="shared" si="3"/>
        <v>0.32610840915774375</v>
      </c>
      <c r="G20" s="187">
        <v>2.241869341020748</v>
      </c>
      <c r="H20" s="188">
        <f t="shared" si="3"/>
        <v>-0.33994530640113085</v>
      </c>
      <c r="I20" s="187">
        <v>2.0944992947813823</v>
      </c>
      <c r="J20" s="188">
        <f t="shared" si="4"/>
        <v>-0.14737004623936567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2.3720011696365835</v>
      </c>
      <c r="D21" s="190">
        <v>0.1853862102434336</v>
      </c>
      <c r="E21" s="189">
        <v>2.4072295079235473</v>
      </c>
      <c r="F21" s="190">
        <f t="shared" si="3"/>
        <v>3.5228338286963812E-2</v>
      </c>
      <c r="G21" s="189">
        <v>2.3296593146357729</v>
      </c>
      <c r="H21" s="190">
        <f t="shared" si="3"/>
        <v>-7.7570193287774369E-2</v>
      </c>
      <c r="I21" s="189">
        <v>2.1778762283219097</v>
      </c>
      <c r="J21" s="190">
        <f t="shared" si="4"/>
        <v>-0.15178308631386317</v>
      </c>
      <c r="K21" s="189">
        <v>2.1512643991547953</v>
      </c>
      <c r="L21" s="190">
        <v>8.1352653748418824E-3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7" t="s">
        <v>299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2.2843450479233227</v>
      </c>
      <c r="D31" s="188">
        <v>0.50335967455919639</v>
      </c>
      <c r="E31" s="187">
        <v>2.0700344431687716</v>
      </c>
      <c r="F31" s="188">
        <f t="shared" ref="F31:H43" si="9">IFERROR(E31-C31,"-")</f>
        <v>-0.2143106047545511</v>
      </c>
      <c r="G31" s="187">
        <v>2.1251545663310369</v>
      </c>
      <c r="H31" s="188">
        <f t="shared" si="9"/>
        <v>5.5120123162265333E-2</v>
      </c>
      <c r="I31" s="187">
        <v>1.9402484055052032</v>
      </c>
      <c r="J31" s="188">
        <f t="shared" ref="J31:L43" si="10">IFERROR(I31-G31,"-")</f>
        <v>-0.18490616082583378</v>
      </c>
      <c r="K31" s="187">
        <v>1.7940283400809716</v>
      </c>
      <c r="L31" s="188">
        <f t="shared" si="10"/>
        <v>-0.1462200654242316</v>
      </c>
    </row>
    <row r="32" spans="1:13" x14ac:dyDescent="0.25">
      <c r="B32" s="116" t="s">
        <v>78</v>
      </c>
      <c r="C32" s="187">
        <v>2.0040022234574764</v>
      </c>
      <c r="D32" s="188">
        <v>0.15353862116905659</v>
      </c>
      <c r="E32" s="187">
        <v>1.9573781345692296</v>
      </c>
      <c r="F32" s="188">
        <f t="shared" si="9"/>
        <v>-4.6624088888246762E-2</v>
      </c>
      <c r="G32" s="187">
        <v>2.0574074074074074</v>
      </c>
      <c r="H32" s="188">
        <f t="shared" si="9"/>
        <v>0.10002927283817775</v>
      </c>
      <c r="I32" s="187">
        <v>1.7700534759358288</v>
      </c>
      <c r="J32" s="188">
        <f t="shared" si="10"/>
        <v>-0.28735393147157851</v>
      </c>
      <c r="K32" s="187">
        <v>1.8692814854682454</v>
      </c>
      <c r="L32" s="188">
        <f t="shared" si="10"/>
        <v>9.9228009532416506E-2</v>
      </c>
    </row>
    <row r="33" spans="2:13" x14ac:dyDescent="0.25">
      <c r="B33" s="116" t="s">
        <v>80</v>
      </c>
      <c r="C33" s="187">
        <v>1.9201727861771059</v>
      </c>
      <c r="D33" s="188">
        <v>-7.123865443219568E-2</v>
      </c>
      <c r="E33" s="187">
        <v>1.9600780234070221</v>
      </c>
      <c r="F33" s="188">
        <f t="shared" si="9"/>
        <v>3.9905237229916235E-2</v>
      </c>
      <c r="G33" s="187">
        <v>2.0040615480746702</v>
      </c>
      <c r="H33" s="188">
        <f t="shared" si="9"/>
        <v>4.39835246676481E-2</v>
      </c>
      <c r="I33" s="187">
        <v>1.9781357882623705</v>
      </c>
      <c r="J33" s="188">
        <f t="shared" si="10"/>
        <v>-2.592575981229972E-2</v>
      </c>
      <c r="K33" s="187">
        <v>1.8782952548330405</v>
      </c>
      <c r="L33" s="188">
        <f t="shared" si="10"/>
        <v>-9.984053342932997E-2</v>
      </c>
    </row>
    <row r="34" spans="2:13" x14ac:dyDescent="0.25">
      <c r="B34" s="116" t="s">
        <v>82</v>
      </c>
      <c r="C34" s="187">
        <v>2.0611977950107447</v>
      </c>
      <c r="D34" s="188">
        <v>0.20815752547761468</v>
      </c>
      <c r="E34" s="187">
        <v>2.0468622656886715</v>
      </c>
      <c r="F34" s="188">
        <f>IFERROR(E34-C34,"-")</f>
        <v>-1.433552932207327E-2</v>
      </c>
      <c r="G34" s="187">
        <v>1.924949290060852</v>
      </c>
      <c r="H34" s="188">
        <f>IFERROR(G34-E34,"-")</f>
        <v>-0.12191297562781944</v>
      </c>
      <c r="I34" s="187">
        <v>2.0816009928637915</v>
      </c>
      <c r="J34" s="188">
        <f>IFERROR(I34-G34,"-")</f>
        <v>0.1566517028029395</v>
      </c>
      <c r="K34" s="187">
        <v>1.9166132135984606</v>
      </c>
      <c r="L34" s="188">
        <f t="shared" si="10"/>
        <v>-0.16498777926533092</v>
      </c>
    </row>
    <row r="35" spans="2:13" x14ac:dyDescent="0.25">
      <c r="B35" s="116" t="s">
        <v>84</v>
      </c>
      <c r="C35" s="187">
        <v>2.0660325446112728</v>
      </c>
      <c r="D35" s="188">
        <v>0.29377246839000026</v>
      </c>
      <c r="E35" s="187">
        <v>2.1347812925684879</v>
      </c>
      <c r="F35" s="188">
        <f t="shared" si="9"/>
        <v>6.8748747957215084E-2</v>
      </c>
      <c r="G35" s="187">
        <v>1.9562742152289081</v>
      </c>
      <c r="H35" s="188">
        <f t="shared" si="9"/>
        <v>-0.17850707733957982</v>
      </c>
      <c r="I35" s="187">
        <v>1.7977128187175448</v>
      </c>
      <c r="J35" s="188">
        <f t="shared" si="10"/>
        <v>-0.15856139651136325</v>
      </c>
      <c r="K35" s="187">
        <v>2.0087370411423353</v>
      </c>
      <c r="L35" s="188">
        <f t="shared" si="10"/>
        <v>0.21102422242479046</v>
      </c>
    </row>
    <row r="36" spans="2:13" x14ac:dyDescent="0.25">
      <c r="B36" s="116" t="s">
        <v>86</v>
      </c>
      <c r="C36" s="187">
        <v>1.9585784511241842</v>
      </c>
      <c r="D36" s="188">
        <v>9.975136527170525E-2</v>
      </c>
      <c r="E36" s="187">
        <v>1.9800244910454614</v>
      </c>
      <c r="F36" s="188">
        <f t="shared" si="9"/>
        <v>2.1446039921277249E-2</v>
      </c>
      <c r="G36" s="187">
        <v>1.8968067226890757</v>
      </c>
      <c r="H36" s="188">
        <f t="shared" si="9"/>
        <v>-8.3217768356385724E-2</v>
      </c>
      <c r="I36" s="187">
        <v>1.8684021113243763</v>
      </c>
      <c r="J36" s="188">
        <f t="shared" si="10"/>
        <v>-2.8404611364699406E-2</v>
      </c>
      <c r="K36" s="187">
        <v>1.9089116719242902</v>
      </c>
      <c r="L36" s="188">
        <f t="shared" si="10"/>
        <v>4.0509560599913952E-2</v>
      </c>
    </row>
    <row r="37" spans="2:13" x14ac:dyDescent="0.25">
      <c r="B37" s="116" t="s">
        <v>88</v>
      </c>
      <c r="C37" s="187">
        <v>2.0426347305389223</v>
      </c>
      <c r="D37" s="188">
        <v>-2.6966397583559676E-2</v>
      </c>
      <c r="E37" s="187">
        <v>2.0822476220925585</v>
      </c>
      <c r="F37" s="188">
        <f t="shared" si="9"/>
        <v>3.9612891553636231E-2</v>
      </c>
      <c r="G37" s="187">
        <v>1.8462907283549119</v>
      </c>
      <c r="H37" s="188">
        <f t="shared" si="9"/>
        <v>-0.23595689373764661</v>
      </c>
      <c r="I37" s="187">
        <v>1.8151767267854151</v>
      </c>
      <c r="J37" s="188">
        <f t="shared" si="10"/>
        <v>-3.1114001569496841E-2</v>
      </c>
      <c r="K37" s="187"/>
      <c r="L37" s="188"/>
    </row>
    <row r="38" spans="2:13" x14ac:dyDescent="0.25">
      <c r="B38" s="116" t="s">
        <v>90</v>
      </c>
      <c r="C38" s="187">
        <v>2.3593785183517224</v>
      </c>
      <c r="D38" s="188">
        <v>-4.214570592699296E-2</v>
      </c>
      <c r="E38" s="187">
        <v>2.5128088868737248</v>
      </c>
      <c r="F38" s="188">
        <f t="shared" si="9"/>
        <v>0.15343036852200242</v>
      </c>
      <c r="G38" s="187">
        <v>2.3323659034719983</v>
      </c>
      <c r="H38" s="188">
        <f t="shared" si="9"/>
        <v>-0.18044298340172649</v>
      </c>
      <c r="I38" s="187">
        <v>2.5127309495358028</v>
      </c>
      <c r="J38" s="188">
        <f t="shared" si="10"/>
        <v>0.18036504606380444</v>
      </c>
      <c r="K38" s="187"/>
      <c r="L38" s="188"/>
    </row>
    <row r="39" spans="2:13" x14ac:dyDescent="0.25">
      <c r="B39" s="116" t="s">
        <v>92</v>
      </c>
      <c r="C39" s="187">
        <v>1.9090131425460766</v>
      </c>
      <c r="D39" s="188">
        <v>-0.12900726746024516</v>
      </c>
      <c r="E39" s="187">
        <v>2.0412908930150309</v>
      </c>
      <c r="F39" s="188">
        <f t="shared" si="9"/>
        <v>0.13227775046895429</v>
      </c>
      <c r="G39" s="187">
        <v>1.8926924689115552</v>
      </c>
      <c r="H39" s="188">
        <f t="shared" si="9"/>
        <v>-0.14859842410347568</v>
      </c>
      <c r="I39" s="187">
        <v>1.9160999173711308</v>
      </c>
      <c r="J39" s="188">
        <f t="shared" si="10"/>
        <v>2.3407448459575653E-2</v>
      </c>
      <c r="K39" s="187"/>
      <c r="L39" s="188"/>
    </row>
    <row r="40" spans="2:13" x14ac:dyDescent="0.25">
      <c r="B40" s="116" t="s">
        <v>94</v>
      </c>
      <c r="C40" s="187">
        <v>1.9914913013750666</v>
      </c>
      <c r="D40" s="188">
        <v>9.1950089541495972E-2</v>
      </c>
      <c r="E40" s="187">
        <v>2.0386764073914914</v>
      </c>
      <c r="F40" s="188">
        <f t="shared" si="9"/>
        <v>4.7185106016424783E-2</v>
      </c>
      <c r="G40" s="187">
        <v>1.9117393011385944</v>
      </c>
      <c r="H40" s="188">
        <f t="shared" si="9"/>
        <v>-0.126937106252897</v>
      </c>
      <c r="I40" s="187">
        <v>2.0762889061473206</v>
      </c>
      <c r="J40" s="188">
        <f t="shared" si="10"/>
        <v>0.16454960500872629</v>
      </c>
      <c r="K40" s="187"/>
      <c r="L40" s="188"/>
    </row>
    <row r="41" spans="2:13" x14ac:dyDescent="0.25">
      <c r="B41" s="116" t="s">
        <v>96</v>
      </c>
      <c r="C41" s="187">
        <v>1.8761151809675782</v>
      </c>
      <c r="D41" s="188">
        <v>4.0305485635145466E-2</v>
      </c>
      <c r="E41" s="187">
        <v>1.9529025191675795</v>
      </c>
      <c r="F41" s="188">
        <f t="shared" si="9"/>
        <v>7.6787338200001276E-2</v>
      </c>
      <c r="G41" s="187">
        <v>1.9577701566807881</v>
      </c>
      <c r="H41" s="188">
        <f t="shared" si="9"/>
        <v>4.8676375132086225E-3</v>
      </c>
      <c r="I41" s="187">
        <v>1.7456904657431205</v>
      </c>
      <c r="J41" s="188">
        <f t="shared" si="10"/>
        <v>-0.21207969093766765</v>
      </c>
      <c r="K41" s="187"/>
      <c r="L41" s="188"/>
    </row>
    <row r="42" spans="2:13" x14ac:dyDescent="0.25">
      <c r="B42" s="116" t="s">
        <v>98</v>
      </c>
      <c r="C42" s="187">
        <v>1.9508135403029736</v>
      </c>
      <c r="D42" s="188">
        <v>-0.23833406457957862</v>
      </c>
      <c r="E42" s="187">
        <v>2.1226911666188153</v>
      </c>
      <c r="F42" s="188">
        <f t="shared" si="9"/>
        <v>0.17187762631584169</v>
      </c>
      <c r="G42" s="187">
        <v>1.910672057365169</v>
      </c>
      <c r="H42" s="188">
        <f t="shared" si="9"/>
        <v>-0.21201910925364631</v>
      </c>
      <c r="I42" s="187">
        <v>1.8034905310063127</v>
      </c>
      <c r="J42" s="188">
        <f t="shared" si="10"/>
        <v>-0.10718152635885625</v>
      </c>
      <c r="K42" s="187"/>
      <c r="L42" s="188"/>
    </row>
    <row r="43" spans="2:13" ht="15.75" x14ac:dyDescent="0.25">
      <c r="B43" s="119" t="s">
        <v>32</v>
      </c>
      <c r="C43" s="189">
        <v>2.016102486544193</v>
      </c>
      <c r="D43" s="190">
        <v>3.9850298742324153E-2</v>
      </c>
      <c r="E43" s="189">
        <v>2.0604222424497669</v>
      </c>
      <c r="F43" s="190">
        <f t="shared" si="9"/>
        <v>4.431975590557391E-2</v>
      </c>
      <c r="G43" s="189">
        <v>1.9698887093879016</v>
      </c>
      <c r="H43" s="190">
        <f t="shared" si="9"/>
        <v>-9.053353306186529E-2</v>
      </c>
      <c r="I43" s="189">
        <v>1.9258028172171993</v>
      </c>
      <c r="J43" s="190">
        <f t="shared" si="10"/>
        <v>-4.4085892170702357E-2</v>
      </c>
      <c r="K43" s="189">
        <v>1.8974016948392594</v>
      </c>
      <c r="L43" s="190">
        <v>-2.7521951578908244E-3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300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2.4309420474853205</v>
      </c>
      <c r="D53" s="188">
        <v>0.36224516363262937</v>
      </c>
      <c r="E53" s="187">
        <v>2.1622018348623855</v>
      </c>
      <c r="F53" s="188">
        <f t="shared" ref="F53:H65" si="14">IFERROR(E53-C53,"-")</f>
        <v>-0.26874021262293502</v>
      </c>
      <c r="G53" s="187">
        <v>2.294748124330118</v>
      </c>
      <c r="H53" s="188">
        <f t="shared" si="14"/>
        <v>0.1325462894677325</v>
      </c>
      <c r="I53" s="187">
        <v>2.1155871886120998</v>
      </c>
      <c r="J53" s="188">
        <f t="shared" ref="J53:L65" si="15">IFERROR(I53-G53,"-")</f>
        <v>-0.17916093571801817</v>
      </c>
      <c r="K53" s="187">
        <v>1.8389566571502725</v>
      </c>
      <c r="L53" s="188">
        <f t="shared" si="15"/>
        <v>-0.27663053146182737</v>
      </c>
    </row>
    <row r="54" spans="1:13" x14ac:dyDescent="0.25">
      <c r="A54" s="1">
        <v>2</v>
      </c>
      <c r="B54" s="116" t="s">
        <v>78</v>
      </c>
      <c r="C54" s="187">
        <v>2.1549719326383321</v>
      </c>
      <c r="D54" s="188">
        <v>-0.16696149189427167</v>
      </c>
      <c r="E54" s="187">
        <v>2.155624515128006</v>
      </c>
      <c r="F54" s="188">
        <f t="shared" si="14"/>
        <v>6.5258248967392518E-4</v>
      </c>
      <c r="G54" s="187">
        <v>2.2830518345952244</v>
      </c>
      <c r="H54" s="188">
        <f t="shared" si="14"/>
        <v>0.12742731946721841</v>
      </c>
      <c r="I54" s="187">
        <v>1.9233066377087009</v>
      </c>
      <c r="J54" s="188">
        <f t="shared" si="15"/>
        <v>-0.35974519688652351</v>
      </c>
      <c r="K54" s="187">
        <v>1.9663677130044843</v>
      </c>
      <c r="L54" s="188">
        <f t="shared" si="15"/>
        <v>4.3061075295783402E-2</v>
      </c>
    </row>
    <row r="55" spans="1:13" x14ac:dyDescent="0.25">
      <c r="A55" s="1">
        <v>3</v>
      </c>
      <c r="B55" s="116" t="s">
        <v>80</v>
      </c>
      <c r="C55" s="187">
        <v>1.9960493046776233</v>
      </c>
      <c r="D55" s="188">
        <v>-0.19972377652371165</v>
      </c>
      <c r="E55" s="187">
        <v>2.0558081382132305</v>
      </c>
      <c r="F55" s="188">
        <f t="shared" si="14"/>
        <v>5.9758833535607181E-2</v>
      </c>
      <c r="G55" s="187">
        <v>2.1673225477335665</v>
      </c>
      <c r="H55" s="188">
        <f t="shared" si="14"/>
        <v>0.11151440952033598</v>
      </c>
      <c r="I55" s="187">
        <v>2.2431515783981215</v>
      </c>
      <c r="J55" s="188">
        <f t="shared" si="15"/>
        <v>7.5829030664555042E-2</v>
      </c>
      <c r="K55" s="187">
        <v>2.0642757335817419</v>
      </c>
      <c r="L55" s="188">
        <f t="shared" si="15"/>
        <v>-0.17887584481637964</v>
      </c>
    </row>
    <row r="56" spans="1:13" x14ac:dyDescent="0.25">
      <c r="A56" s="1">
        <v>4</v>
      </c>
      <c r="B56" s="116" t="s">
        <v>82</v>
      </c>
      <c r="C56" s="187">
        <v>2.2903803131991052</v>
      </c>
      <c r="D56" s="188">
        <v>0.26635249151083462</v>
      </c>
      <c r="E56" s="187">
        <v>2.1764973464746018</v>
      </c>
      <c r="F56" s="188">
        <f>IFERROR(E56-C56,"-")</f>
        <v>-0.11388296672450338</v>
      </c>
      <c r="G56" s="187">
        <v>1.9390554298642535</v>
      </c>
      <c r="H56" s="188">
        <f>IFERROR(G56-E56,"-")</f>
        <v>-0.2374419166103483</v>
      </c>
      <c r="I56" s="187">
        <v>2.4042033235581624</v>
      </c>
      <c r="J56" s="188">
        <f>IFERROR(I56-G56,"-")</f>
        <v>0.46514789369390885</v>
      </c>
      <c r="K56" s="187">
        <v>2.0723455671348741</v>
      </c>
      <c r="L56" s="188">
        <f t="shared" si="15"/>
        <v>-0.3318577564232883</v>
      </c>
    </row>
    <row r="57" spans="1:13" x14ac:dyDescent="0.25">
      <c r="A57" s="1">
        <v>5</v>
      </c>
      <c r="B57" s="116" t="s">
        <v>84</v>
      </c>
      <c r="C57" s="187">
        <v>2.3475718694169236</v>
      </c>
      <c r="D57" s="188">
        <v>0.40891063246095527</v>
      </c>
      <c r="E57" s="187">
        <v>2.4189012900420352</v>
      </c>
      <c r="F57" s="188">
        <f t="shared" si="14"/>
        <v>7.1329420625111606E-2</v>
      </c>
      <c r="G57" s="187">
        <v>2.1439621830683282</v>
      </c>
      <c r="H57" s="188">
        <f t="shared" si="14"/>
        <v>-0.27493910697370705</v>
      </c>
      <c r="I57" s="187">
        <v>2.0404564315352696</v>
      </c>
      <c r="J57" s="188">
        <f t="shared" si="15"/>
        <v>-0.10350575153305863</v>
      </c>
      <c r="K57" s="187">
        <v>2.2909289022064834</v>
      </c>
      <c r="L57" s="188">
        <f t="shared" si="15"/>
        <v>0.25047247067121381</v>
      </c>
    </row>
    <row r="58" spans="1:13" x14ac:dyDescent="0.25">
      <c r="A58" s="1">
        <v>6</v>
      </c>
      <c r="B58" s="116" t="s">
        <v>86</v>
      </c>
      <c r="C58" s="187">
        <v>2.1499464476972512</v>
      </c>
      <c r="D58" s="188">
        <v>0.14085347202096132</v>
      </c>
      <c r="E58" s="187">
        <v>2.183712967098407</v>
      </c>
      <c r="F58" s="188">
        <f t="shared" si="14"/>
        <v>3.3766519401155826E-2</v>
      </c>
      <c r="G58" s="187">
        <v>2.0647043224608859</v>
      </c>
      <c r="H58" s="188">
        <f t="shared" si="14"/>
        <v>-0.11900864463752114</v>
      </c>
      <c r="I58" s="187">
        <v>2.0485012221793388</v>
      </c>
      <c r="J58" s="188">
        <f t="shared" si="15"/>
        <v>-1.6203100281547034E-2</v>
      </c>
      <c r="K58" s="187">
        <v>2.1949694472076167</v>
      </c>
      <c r="L58" s="188">
        <f t="shared" si="15"/>
        <v>0.14646822502827783</v>
      </c>
    </row>
    <row r="59" spans="1:13" x14ac:dyDescent="0.25">
      <c r="A59" s="1">
        <v>7</v>
      </c>
      <c r="B59" s="116" t="s">
        <v>88</v>
      </c>
      <c r="C59" s="187">
        <v>2.3532442748091604</v>
      </c>
      <c r="D59" s="188">
        <v>0.12676540156972393</v>
      </c>
      <c r="E59" s="187">
        <v>2.2785112359550563</v>
      </c>
      <c r="F59" s="188">
        <f t="shared" si="14"/>
        <v>-7.4733038854104095E-2</v>
      </c>
      <c r="G59" s="187">
        <v>2.0339616762735631</v>
      </c>
      <c r="H59" s="188">
        <f t="shared" si="14"/>
        <v>-0.24454955968149328</v>
      </c>
      <c r="I59" s="187">
        <v>2.0932064813438385</v>
      </c>
      <c r="J59" s="188">
        <f t="shared" si="15"/>
        <v>5.9244805070275408E-2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2.5090213231273921</v>
      </c>
      <c r="D60" s="188">
        <v>4.1122297088831417E-2</v>
      </c>
      <c r="E60" s="187">
        <v>2.771685761047463</v>
      </c>
      <c r="F60" s="188">
        <f t="shared" si="14"/>
        <v>0.26266443792007088</v>
      </c>
      <c r="G60" s="187">
        <v>2.4482845610494448</v>
      </c>
      <c r="H60" s="188">
        <f t="shared" si="14"/>
        <v>-0.3234011999980182</v>
      </c>
      <c r="I60" s="187">
        <v>3.1525096525096523</v>
      </c>
      <c r="J60" s="188">
        <f t="shared" si="15"/>
        <v>0.70422509146020751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2.1130181347150261</v>
      </c>
      <c r="D61" s="188">
        <v>-0.11595626890677435</v>
      </c>
      <c r="E61" s="187">
        <v>2.4285934846379496</v>
      </c>
      <c r="F61" s="188">
        <f t="shared" si="14"/>
        <v>0.31557534992292346</v>
      </c>
      <c r="G61" s="187">
        <v>2.1919419822723611</v>
      </c>
      <c r="H61" s="188">
        <f t="shared" si="14"/>
        <v>-0.23665150236558841</v>
      </c>
      <c r="I61" s="187">
        <v>2.2268828732243366</v>
      </c>
      <c r="J61" s="188">
        <f t="shared" si="15"/>
        <v>3.4940890951975501E-2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2.1841864716636197</v>
      </c>
      <c r="D62" s="188">
        <v>0.14952243354960615</v>
      </c>
      <c r="E62" s="187">
        <v>2.3541991219374028</v>
      </c>
      <c r="F62" s="188">
        <f t="shared" si="14"/>
        <v>0.17001265027378309</v>
      </c>
      <c r="G62" s="187">
        <v>2.0768831842344095</v>
      </c>
      <c r="H62" s="188">
        <f t="shared" si="14"/>
        <v>-0.27731593770299323</v>
      </c>
      <c r="I62" s="187">
        <v>2.5478460238928444</v>
      </c>
      <c r="J62" s="188">
        <f t="shared" si="15"/>
        <v>0.47096283965843488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2.0410624551328067</v>
      </c>
      <c r="D63" s="188">
        <v>8.4415056288876134E-2</v>
      </c>
      <c r="E63" s="187">
        <v>2.0985071117902905</v>
      </c>
      <c r="F63" s="188">
        <f t="shared" si="14"/>
        <v>5.7444656657483772E-2</v>
      </c>
      <c r="G63" s="187">
        <v>2.198003900424458</v>
      </c>
      <c r="H63" s="188">
        <f t="shared" si="14"/>
        <v>9.9496788634167554E-2</v>
      </c>
      <c r="I63" s="187">
        <v>1.9006354708261122</v>
      </c>
      <c r="J63" s="188">
        <f t="shared" si="15"/>
        <v>-0.29736842959834586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2.1458837772397095</v>
      </c>
      <c r="D64" s="188">
        <v>-0.31033178653574911</v>
      </c>
      <c r="E64" s="187">
        <v>2.2368119266055047</v>
      </c>
      <c r="F64" s="188">
        <f t="shared" si="14"/>
        <v>9.0928149365795186E-2</v>
      </c>
      <c r="G64" s="187">
        <v>2.2313143242787246</v>
      </c>
      <c r="H64" s="188">
        <f t="shared" si="14"/>
        <v>-5.4976023267800933E-3</v>
      </c>
      <c r="I64" s="187">
        <v>1.9319966583124477</v>
      </c>
      <c r="J64" s="188">
        <f t="shared" si="15"/>
        <v>-0.29931766596627685</v>
      </c>
      <c r="K64" s="187"/>
      <c r="L64" s="188"/>
    </row>
    <row r="65" spans="1:13" ht="15.75" x14ac:dyDescent="0.25">
      <c r="B65" s="119" t="s">
        <v>32</v>
      </c>
      <c r="C65" s="189">
        <v>2.2052106242598546</v>
      </c>
      <c r="D65" s="190">
        <v>5.8221733205479076E-2</v>
      </c>
      <c r="E65" s="189">
        <v>2.259075434286498</v>
      </c>
      <c r="F65" s="190">
        <f t="shared" si="14"/>
        <v>5.386481002664345E-2</v>
      </c>
      <c r="G65" s="189">
        <v>2.1603341584158415</v>
      </c>
      <c r="H65" s="190">
        <f t="shared" si="14"/>
        <v>-9.8741275870656509E-2</v>
      </c>
      <c r="I65" s="189">
        <v>2.1842455351361534</v>
      </c>
      <c r="J65" s="190">
        <f t="shared" si="15"/>
        <v>2.391137672031185E-2</v>
      </c>
      <c r="K65" s="189">
        <v>2.0668108203521469</v>
      </c>
      <c r="L65" s="190">
        <v>-5.4088426459968364E-2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301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 t="shared" ref="C73" si="16">E73-1</f>
        <v>2022</v>
      </c>
      <c r="D73" s="302"/>
      <c r="E73" s="303">
        <f t="shared" ref="E73" si="17">G73-1</f>
        <v>2023</v>
      </c>
      <c r="F73" s="302"/>
      <c r="G73" s="303">
        <f t="shared" ref="G73" si="18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2.0681475903614457</v>
      </c>
      <c r="D75" s="188">
        <v>0.62969902375099029</v>
      </c>
      <c r="E75" s="187">
        <v>1.9696121551379449</v>
      </c>
      <c r="F75" s="188">
        <f t="shared" ref="F75:H77" si="19">IFERROR(E75-C75,"-")</f>
        <v>-9.8535435223500834E-2</v>
      </c>
      <c r="G75" s="187">
        <v>1.8939678563974118</v>
      </c>
      <c r="H75" s="188">
        <f t="shared" si="19"/>
        <v>-7.5644298740533022E-2</v>
      </c>
      <c r="I75" s="187">
        <v>1.6884072786751176</v>
      </c>
      <c r="J75" s="188">
        <f t="shared" ref="J75:J77" si="20">IFERROR(I75-G75,"-")</f>
        <v>-0.20556057772229419</v>
      </c>
      <c r="K75" s="187">
        <v>1.7375122428991185</v>
      </c>
      <c r="L75" s="188">
        <f t="shared" ref="L75:L80" si="21">IFERROR(K75-I75,"-")</f>
        <v>4.9104964224000902E-2</v>
      </c>
    </row>
    <row r="76" spans="1:13" x14ac:dyDescent="0.25">
      <c r="A76" s="1">
        <v>2</v>
      </c>
      <c r="B76" s="116" t="s">
        <v>78</v>
      </c>
      <c r="C76" s="187">
        <v>1.8160718742201147</v>
      </c>
      <c r="D76" s="188">
        <v>0.32511220801705498</v>
      </c>
      <c r="E76" s="187">
        <v>1.7307555870876197</v>
      </c>
      <c r="F76" s="188">
        <f t="shared" si="19"/>
        <v>-8.5316287132495061E-2</v>
      </c>
      <c r="G76" s="187">
        <v>1.7482043096568236</v>
      </c>
      <c r="H76" s="188">
        <f t="shared" si="19"/>
        <v>1.7448722569203934E-2</v>
      </c>
      <c r="I76" s="187">
        <v>1.5848778087584057</v>
      </c>
      <c r="J76" s="188">
        <f t="shared" si="20"/>
        <v>-0.16332650089841794</v>
      </c>
      <c r="K76" s="187">
        <v>1.7552662375658279</v>
      </c>
      <c r="L76" s="188">
        <f t="shared" si="21"/>
        <v>0.17038842880742222</v>
      </c>
    </row>
    <row r="77" spans="1:13" x14ac:dyDescent="0.25">
      <c r="A77" s="1">
        <v>3</v>
      </c>
      <c r="B77" s="116" t="s">
        <v>80</v>
      </c>
      <c r="C77" s="187">
        <v>1.8286639984753192</v>
      </c>
      <c r="D77" s="188">
        <v>-4.0936296190963173E-3</v>
      </c>
      <c r="E77" s="187">
        <v>1.8321178972956549</v>
      </c>
      <c r="F77" s="188">
        <f t="shared" si="19"/>
        <v>3.4538988203356435E-3</v>
      </c>
      <c r="G77" s="187">
        <v>1.8155503197576575</v>
      </c>
      <c r="H77" s="188">
        <f t="shared" si="19"/>
        <v>-1.6567577537997424E-2</v>
      </c>
      <c r="I77" s="187">
        <v>1.723420260782347</v>
      </c>
      <c r="J77" s="188">
        <f t="shared" si="20"/>
        <v>-9.2130058975310458E-2</v>
      </c>
      <c r="K77" s="187">
        <v>1.6608115468409586</v>
      </c>
      <c r="L77" s="188">
        <f t="shared" si="21"/>
        <v>-6.260871394138845E-2</v>
      </c>
    </row>
    <row r="78" spans="1:13" x14ac:dyDescent="0.25">
      <c r="A78" s="1">
        <v>4</v>
      </c>
      <c r="B78" s="116" t="s">
        <v>82</v>
      </c>
      <c r="C78" s="187">
        <v>1.8968394031766405</v>
      </c>
      <c r="D78" s="188">
        <v>0.21996643900725932</v>
      </c>
      <c r="E78" s="187">
        <v>1.8962114537444934</v>
      </c>
      <c r="F78" s="188">
        <f>IFERROR(E78-C78,"-")</f>
        <v>-6.279494321470569E-4</v>
      </c>
      <c r="G78" s="187">
        <v>1.9039915966386554</v>
      </c>
      <c r="H78" s="188">
        <f>IFERROR(G78-E78,"-")</f>
        <v>7.7801428941619566E-3</v>
      </c>
      <c r="I78" s="187">
        <v>1.7884216760438258</v>
      </c>
      <c r="J78" s="188">
        <f>IFERROR(I78-G78,"-")</f>
        <v>-0.11556992059482951</v>
      </c>
      <c r="K78" s="187">
        <v>1.7774628879892038</v>
      </c>
      <c r="L78" s="188">
        <f t="shared" si="21"/>
        <v>-1.0958788054622026E-2</v>
      </c>
    </row>
    <row r="79" spans="1:13" x14ac:dyDescent="0.25">
      <c r="A79" s="1">
        <v>5</v>
      </c>
      <c r="B79" s="116" t="s">
        <v>84</v>
      </c>
      <c r="C79" s="187">
        <v>1.801950030469226</v>
      </c>
      <c r="D79" s="188">
        <v>0.16791197550093839</v>
      </c>
      <c r="E79" s="187">
        <v>1.8243863816310373</v>
      </c>
      <c r="F79" s="188">
        <f t="shared" ref="F79:H87" si="22">IFERROR(E79-C79,"-")</f>
        <v>2.2436351161811308E-2</v>
      </c>
      <c r="G79" s="187">
        <v>1.7250264737027885</v>
      </c>
      <c r="H79" s="188">
        <f t="shared" si="22"/>
        <v>-9.9359907928248781E-2</v>
      </c>
      <c r="I79" s="187">
        <v>1.5991301580566457</v>
      </c>
      <c r="J79" s="188">
        <f t="shared" ref="J79:J87" si="23">IFERROR(I79-G79,"-")</f>
        <v>-0.12589631564614279</v>
      </c>
      <c r="K79" s="187">
        <v>1.7495934959349593</v>
      </c>
      <c r="L79" s="188">
        <f t="shared" si="21"/>
        <v>0.15046333787831356</v>
      </c>
    </row>
    <row r="80" spans="1:13" x14ac:dyDescent="0.25">
      <c r="A80" s="1">
        <v>6</v>
      </c>
      <c r="B80" s="116" t="s">
        <v>86</v>
      </c>
      <c r="C80" s="187">
        <v>1.8010871162039077</v>
      </c>
      <c r="D80" s="188">
        <v>6.1901595841916679E-2</v>
      </c>
      <c r="E80" s="187">
        <v>1.7645298472200346</v>
      </c>
      <c r="F80" s="188">
        <f t="shared" si="22"/>
        <v>-3.6557268983873126E-2</v>
      </c>
      <c r="G80" s="187">
        <v>1.7241238238101733</v>
      </c>
      <c r="H80" s="188">
        <f t="shared" si="22"/>
        <v>-4.0406023409861325E-2</v>
      </c>
      <c r="I80" s="187">
        <v>1.7110911338352623</v>
      </c>
      <c r="J80" s="188">
        <f t="shared" si="23"/>
        <v>-1.3032689974910916E-2</v>
      </c>
      <c r="K80" s="187">
        <v>1.6627949627093777</v>
      </c>
      <c r="L80" s="188">
        <f t="shared" si="21"/>
        <v>-4.829617112588469E-2</v>
      </c>
    </row>
    <row r="81" spans="1:13" x14ac:dyDescent="0.25">
      <c r="A81" s="1">
        <v>7</v>
      </c>
      <c r="B81" s="116" t="s">
        <v>88</v>
      </c>
      <c r="C81" s="187">
        <v>1.8192175703500344</v>
      </c>
      <c r="D81" s="188">
        <v>-6.8898875446185448E-2</v>
      </c>
      <c r="E81" s="187">
        <v>1.8230383973288815</v>
      </c>
      <c r="F81" s="188">
        <f t="shared" si="22"/>
        <v>3.8208269788471139E-3</v>
      </c>
      <c r="G81" s="187">
        <v>1.72433691030573</v>
      </c>
      <c r="H81" s="188">
        <f t="shared" si="22"/>
        <v>-9.8701487023151513E-2</v>
      </c>
      <c r="I81" s="187">
        <v>1.6479162940439993</v>
      </c>
      <c r="J81" s="188">
        <f t="shared" si="23"/>
        <v>-7.6420616261730689E-2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2.2545941807044412</v>
      </c>
      <c r="D82" s="188">
        <v>-6.6542073508365718E-2</v>
      </c>
      <c r="E82" s="187">
        <v>2.1911540416878497</v>
      </c>
      <c r="F82" s="188">
        <f t="shared" si="22"/>
        <v>-6.3440139016591512E-2</v>
      </c>
      <c r="G82" s="187">
        <v>2.2463008053942688</v>
      </c>
      <c r="H82" s="188">
        <f t="shared" si="22"/>
        <v>5.5146763706419133E-2</v>
      </c>
      <c r="I82" s="187">
        <v>2.1190794357832221</v>
      </c>
      <c r="J82" s="188">
        <f t="shared" si="23"/>
        <v>-0.12722136961104669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1.7204848122100853</v>
      </c>
      <c r="D83" s="188">
        <v>-0.11178535664544942</v>
      </c>
      <c r="E83" s="187">
        <v>1.5222429133043658</v>
      </c>
      <c r="F83" s="188">
        <f t="shared" si="22"/>
        <v>-0.19824189890571953</v>
      </c>
      <c r="G83" s="187">
        <v>1.6637069922308545</v>
      </c>
      <c r="H83" s="188">
        <f t="shared" si="22"/>
        <v>0.14146407892648871</v>
      </c>
      <c r="I83" s="187">
        <v>1.6357151493168904</v>
      </c>
      <c r="J83" s="188">
        <f t="shared" si="23"/>
        <v>-2.799184291396406E-2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1.7998181542657978</v>
      </c>
      <c r="D84" s="188">
        <v>2.5752555486240336E-2</v>
      </c>
      <c r="E84" s="187">
        <v>1.7158382843066222</v>
      </c>
      <c r="F84" s="188">
        <f t="shared" si="22"/>
        <v>-8.3979869959175613E-2</v>
      </c>
      <c r="G84" s="187">
        <v>1.6581043409000398</v>
      </c>
      <c r="H84" s="188">
        <f t="shared" si="22"/>
        <v>-5.7733943406582444E-2</v>
      </c>
      <c r="I84" s="187">
        <v>1.6139375295787979</v>
      </c>
      <c r="J84" s="188">
        <f t="shared" si="23"/>
        <v>-4.4166811321241894E-2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1.7077103488712988</v>
      </c>
      <c r="D85" s="188">
        <v>2.4340454057976135E-3</v>
      </c>
      <c r="E85" s="187">
        <v>1.714148033924441</v>
      </c>
      <c r="F85" s="188">
        <f t="shared" si="22"/>
        <v>6.4376850531422392E-3</v>
      </c>
      <c r="G85" s="187">
        <v>1.6174845628859278</v>
      </c>
      <c r="H85" s="188">
        <f t="shared" si="22"/>
        <v>-9.6663471038513249E-2</v>
      </c>
      <c r="I85" s="187">
        <v>1.5619347766511373</v>
      </c>
      <c r="J85" s="188">
        <f t="shared" si="23"/>
        <v>-5.5549786234790455E-2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1.7823283373997909</v>
      </c>
      <c r="D86" s="188">
        <v>-0.34736645892188212</v>
      </c>
      <c r="E86" s="187">
        <v>2.0082422848380297</v>
      </c>
      <c r="F86" s="188">
        <f t="shared" si="22"/>
        <v>0.22591394743823878</v>
      </c>
      <c r="G86" s="187">
        <v>1.6460595934280144</v>
      </c>
      <c r="H86" s="188">
        <f t="shared" si="22"/>
        <v>-0.36218269141001525</v>
      </c>
      <c r="I86" s="187">
        <v>1.700668449197861</v>
      </c>
      <c r="J86" s="188">
        <f t="shared" si="23"/>
        <v>5.4608855769846532E-2</v>
      </c>
      <c r="K86" s="187"/>
      <c r="L86" s="188"/>
    </row>
    <row r="87" spans="1:13" ht="15.75" x14ac:dyDescent="0.25">
      <c r="B87" s="119" t="s">
        <v>32</v>
      </c>
      <c r="C87" s="189">
        <v>1.8401059185572175</v>
      </c>
      <c r="D87" s="190">
        <v>2.8379436314086348E-2</v>
      </c>
      <c r="E87" s="189">
        <v>1.8227527042148453</v>
      </c>
      <c r="F87" s="190">
        <f t="shared" si="22"/>
        <v>-1.7353214342372247E-2</v>
      </c>
      <c r="G87" s="189">
        <v>1.7652284939086025</v>
      </c>
      <c r="H87" s="190">
        <f t="shared" si="22"/>
        <v>-5.7524210306242773E-2</v>
      </c>
      <c r="I87" s="189">
        <v>1.6909225139628941</v>
      </c>
      <c r="J87" s="190">
        <f t="shared" si="23"/>
        <v>-7.4305979945708422E-2</v>
      </c>
      <c r="K87" s="189">
        <v>1.7224652540442014</v>
      </c>
      <c r="L87" s="190">
        <v>4.1237390998156487E-2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302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2.0474873213462423</v>
      </c>
      <c r="D97" s="188">
        <v>-0.56018640589270241</v>
      </c>
      <c r="E97" s="187">
        <v>2.883788097590636</v>
      </c>
      <c r="F97" s="188">
        <f t="shared" ref="F97:H99" si="27">IFERROR(E97-C97,"-")</f>
        <v>0.8363007762443937</v>
      </c>
      <c r="G97" s="187">
        <v>3.1189471070275641</v>
      </c>
      <c r="H97" s="188">
        <f t="shared" si="27"/>
        <v>0.23515900943692802</v>
      </c>
      <c r="I97" s="187">
        <v>2.6767302538231119</v>
      </c>
      <c r="J97" s="188">
        <f t="shared" ref="J97:J99" si="28">IFERROR(I97-G97,"-")</f>
        <v>-0.44221685320445214</v>
      </c>
      <c r="K97" s="187">
        <v>2.5023995612230907</v>
      </c>
      <c r="L97" s="188">
        <f t="shared" ref="L97:L102" si="29">IFERROR(K97-I97,"-")</f>
        <v>-0.17433069260002121</v>
      </c>
    </row>
    <row r="98" spans="2:12" x14ac:dyDescent="0.25">
      <c r="B98" s="116" t="s">
        <v>78</v>
      </c>
      <c r="C98" s="187">
        <v>1.9387617765814267</v>
      </c>
      <c r="D98" s="188">
        <v>-0.61459188195515857</v>
      </c>
      <c r="E98" s="187">
        <v>2.6695660306771418</v>
      </c>
      <c r="F98" s="188">
        <f t="shared" si="27"/>
        <v>0.73080425409571514</v>
      </c>
      <c r="G98" s="187">
        <v>2.9329920893438808</v>
      </c>
      <c r="H98" s="188">
        <f t="shared" si="27"/>
        <v>0.26342605866673896</v>
      </c>
      <c r="I98" s="187">
        <v>2.5131739661490142</v>
      </c>
      <c r="J98" s="188">
        <f t="shared" si="28"/>
        <v>-0.41981812319486655</v>
      </c>
      <c r="K98" s="187">
        <v>2.3571153698145153</v>
      </c>
      <c r="L98" s="188">
        <f t="shared" si="29"/>
        <v>-0.15605859633449892</v>
      </c>
    </row>
    <row r="99" spans="2:12" x14ac:dyDescent="0.25">
      <c r="B99" s="116" t="s">
        <v>80</v>
      </c>
      <c r="C99" s="187">
        <v>2.4245351364404732</v>
      </c>
      <c r="D99" s="188">
        <v>-0.26548237669437791</v>
      </c>
      <c r="E99" s="187">
        <v>2.8801306922605678</v>
      </c>
      <c r="F99" s="188">
        <f t="shared" si="27"/>
        <v>0.45559555582009459</v>
      </c>
      <c r="G99" s="187">
        <v>3.2440007867820615</v>
      </c>
      <c r="H99" s="188">
        <f t="shared" si="27"/>
        <v>0.36387009452149366</v>
      </c>
      <c r="I99" s="187">
        <v>2.2960590694778045</v>
      </c>
      <c r="J99" s="188">
        <f t="shared" si="28"/>
        <v>-0.94794171730425703</v>
      </c>
      <c r="K99" s="187">
        <v>2.5069282136894824</v>
      </c>
      <c r="L99" s="188">
        <f t="shared" si="29"/>
        <v>0.21086914421167791</v>
      </c>
    </row>
    <row r="100" spans="2:12" x14ac:dyDescent="0.25">
      <c r="B100" s="116" t="s">
        <v>82</v>
      </c>
      <c r="C100" s="187">
        <v>2.3802021403091556</v>
      </c>
      <c r="D100" s="188" t="s">
        <v>241</v>
      </c>
      <c r="E100" s="187">
        <v>2.5569436374201047</v>
      </c>
      <c r="F100" s="188">
        <f>IFERROR(E100-C100,"-")</f>
        <v>0.17674149711094911</v>
      </c>
      <c r="G100" s="187">
        <v>3.2453800194525497</v>
      </c>
      <c r="H100" s="188">
        <f>IFERROR(G100-E100,"-")</f>
        <v>0.68843638203244506</v>
      </c>
      <c r="I100" s="187">
        <v>2.5470182046453234</v>
      </c>
      <c r="J100" s="188">
        <f>IFERROR(I100-G100,"-")</f>
        <v>-0.69836181480722637</v>
      </c>
      <c r="K100" s="187">
        <v>2.4853723404255321</v>
      </c>
      <c r="L100" s="188">
        <f t="shared" si="29"/>
        <v>-6.1645864219791235E-2</v>
      </c>
    </row>
    <row r="101" spans="2:12" x14ac:dyDescent="0.25">
      <c r="B101" s="116" t="s">
        <v>84</v>
      </c>
      <c r="C101" s="187">
        <v>2.2334019557385485</v>
      </c>
      <c r="D101" s="188" t="s">
        <v>241</v>
      </c>
      <c r="E101" s="187">
        <v>3.0859224341118492</v>
      </c>
      <c r="F101" s="188">
        <f t="shared" ref="F101:H109" si="30">IFERROR(E101-C101,"-")</f>
        <v>0.85252047837330069</v>
      </c>
      <c r="G101" s="187">
        <v>2.832846410684474</v>
      </c>
      <c r="H101" s="188">
        <f t="shared" si="30"/>
        <v>-0.25307602342737523</v>
      </c>
      <c r="I101" s="187">
        <v>2.6949461777047983</v>
      </c>
      <c r="J101" s="188">
        <f t="shared" ref="J101:J109" si="31">IFERROR(I101-G101,"-")</f>
        <v>-0.13790023297967569</v>
      </c>
      <c r="K101" s="187">
        <v>3.1050967996839196</v>
      </c>
      <c r="L101" s="188">
        <f t="shared" si="29"/>
        <v>0.41015062197912133</v>
      </c>
    </row>
    <row r="102" spans="2:12" x14ac:dyDescent="0.25">
      <c r="B102" s="116" t="s">
        <v>86</v>
      </c>
      <c r="C102" s="187">
        <v>2.3079900470002763</v>
      </c>
      <c r="D102" s="188" t="s">
        <v>241</v>
      </c>
      <c r="E102" s="187">
        <v>2.596705308114704</v>
      </c>
      <c r="F102" s="188">
        <f t="shared" si="30"/>
        <v>0.28871526111442769</v>
      </c>
      <c r="G102" s="187">
        <v>2.5758036490008687</v>
      </c>
      <c r="H102" s="188">
        <f t="shared" si="30"/>
        <v>-2.0901659113835347E-2</v>
      </c>
      <c r="I102" s="187">
        <v>2.7010235658176627</v>
      </c>
      <c r="J102" s="188">
        <f t="shared" si="31"/>
        <v>0.12521991681679401</v>
      </c>
      <c r="K102" s="187">
        <v>2.864261614326499</v>
      </c>
      <c r="L102" s="188">
        <f t="shared" si="29"/>
        <v>0.16323804850883628</v>
      </c>
    </row>
    <row r="103" spans="2:12" x14ac:dyDescent="0.25">
      <c r="B103" s="116" t="s">
        <v>88</v>
      </c>
      <c r="C103" s="187">
        <v>2.3885906040268456</v>
      </c>
      <c r="D103" s="188" t="s">
        <v>241</v>
      </c>
      <c r="E103" s="187">
        <v>3.0063049293083686</v>
      </c>
      <c r="F103" s="188">
        <f t="shared" si="30"/>
        <v>0.61771432528152292</v>
      </c>
      <c r="G103" s="187">
        <v>2.8402999062792875</v>
      </c>
      <c r="H103" s="188">
        <f t="shared" si="30"/>
        <v>-0.16600502302908104</v>
      </c>
      <c r="I103" s="187">
        <v>2.9056002682763244</v>
      </c>
      <c r="J103" s="188">
        <f t="shared" si="31"/>
        <v>6.5300361997036926E-2</v>
      </c>
      <c r="K103" s="187"/>
      <c r="L103" s="188"/>
    </row>
    <row r="104" spans="2:12" x14ac:dyDescent="0.25">
      <c r="B104" s="116" t="s">
        <v>90</v>
      </c>
      <c r="C104" s="187">
        <v>2.9732067510548523</v>
      </c>
      <c r="D104" s="188">
        <v>0.81686000182884611</v>
      </c>
      <c r="E104" s="187">
        <v>3.4362339977313239</v>
      </c>
      <c r="F104" s="188">
        <f t="shared" si="30"/>
        <v>0.46302724667647155</v>
      </c>
      <c r="G104" s="187">
        <v>3.5430654459138693</v>
      </c>
      <c r="H104" s="188">
        <f t="shared" si="30"/>
        <v>0.10683144818254542</v>
      </c>
      <c r="I104" s="187">
        <v>3.5911330049261085</v>
      </c>
      <c r="J104" s="188">
        <f t="shared" si="31"/>
        <v>4.8067559012239247E-2</v>
      </c>
      <c r="K104" s="187"/>
      <c r="L104" s="188"/>
    </row>
    <row r="105" spans="2:12" x14ac:dyDescent="0.25">
      <c r="B105" s="116" t="s">
        <v>92</v>
      </c>
      <c r="C105" s="187">
        <v>2.5249999999999999</v>
      </c>
      <c r="D105" s="188">
        <v>0.47691011235955028</v>
      </c>
      <c r="E105" s="187">
        <v>3.6911096690460741</v>
      </c>
      <c r="F105" s="188">
        <f t="shared" si="30"/>
        <v>1.1661096690460742</v>
      </c>
      <c r="G105" s="187">
        <v>3.0518715561466845</v>
      </c>
      <c r="H105" s="188">
        <f t="shared" si="30"/>
        <v>-0.63923811289938959</v>
      </c>
      <c r="I105" s="187">
        <v>2.8871153529702154</v>
      </c>
      <c r="J105" s="188">
        <f t="shared" si="31"/>
        <v>-0.16475620317646911</v>
      </c>
      <c r="K105" s="187"/>
      <c r="L105" s="188"/>
    </row>
    <row r="106" spans="2:12" x14ac:dyDescent="0.25">
      <c r="B106" s="116" t="s">
        <v>94</v>
      </c>
      <c r="C106" s="187">
        <v>2.6516457126712814</v>
      </c>
      <c r="D106" s="188">
        <v>0.6570720692604286</v>
      </c>
      <c r="E106" s="187">
        <v>3.1644666970110755</v>
      </c>
      <c r="F106" s="188">
        <f t="shared" si="30"/>
        <v>0.51282098433979417</v>
      </c>
      <c r="G106" s="187">
        <v>2.8442896092093304</v>
      </c>
      <c r="H106" s="188">
        <f t="shared" si="30"/>
        <v>-0.32017708780174514</v>
      </c>
      <c r="I106" s="187">
        <v>2.6849935316946958</v>
      </c>
      <c r="J106" s="188">
        <f t="shared" si="31"/>
        <v>-0.15929607751463459</v>
      </c>
      <c r="K106" s="187"/>
      <c r="L106" s="188"/>
    </row>
    <row r="107" spans="2:12" x14ac:dyDescent="0.25">
      <c r="B107" s="116" t="s">
        <v>96</v>
      </c>
      <c r="C107" s="187">
        <v>2.6218398130444021</v>
      </c>
      <c r="D107" s="188">
        <v>0.59425099974130324</v>
      </c>
      <c r="E107" s="187">
        <v>2.9328118732450861</v>
      </c>
      <c r="F107" s="188">
        <f t="shared" si="30"/>
        <v>0.31097206020068402</v>
      </c>
      <c r="G107" s="187">
        <v>2.355100841981594</v>
      </c>
      <c r="H107" s="188">
        <f t="shared" si="30"/>
        <v>-0.5777110312634921</v>
      </c>
      <c r="I107" s="187">
        <v>2.2949812495013164</v>
      </c>
      <c r="J107" s="188">
        <f t="shared" si="31"/>
        <v>-6.0119592480277539E-2</v>
      </c>
      <c r="K107" s="187"/>
      <c r="L107" s="188"/>
    </row>
    <row r="108" spans="2:12" x14ac:dyDescent="0.25">
      <c r="B108" s="116" t="s">
        <v>98</v>
      </c>
      <c r="C108" s="187">
        <v>3.0066280033140016</v>
      </c>
      <c r="D108" s="188">
        <v>0.79843951354961362</v>
      </c>
      <c r="E108" s="187">
        <v>3.0554897314375986</v>
      </c>
      <c r="F108" s="188">
        <f t="shared" si="30"/>
        <v>4.8861728123597015E-2</v>
      </c>
      <c r="G108" s="187">
        <v>2.6187499999999999</v>
      </c>
      <c r="H108" s="188">
        <f t="shared" si="30"/>
        <v>-0.4367397314375987</v>
      </c>
      <c r="I108" s="187">
        <v>2.4013941102756893</v>
      </c>
      <c r="J108" s="188">
        <f t="shared" si="31"/>
        <v>-0.21735588972431064</v>
      </c>
      <c r="K108" s="187"/>
      <c r="L108" s="188"/>
    </row>
    <row r="109" spans="2:12" ht="15.75" x14ac:dyDescent="0.25">
      <c r="B109" s="119" t="s">
        <v>32</v>
      </c>
      <c r="C109" s="189">
        <v>2.5550325790187771</v>
      </c>
      <c r="D109" s="190">
        <v>0.16831187333275954</v>
      </c>
      <c r="E109" s="189">
        <v>2.9572121081546912</v>
      </c>
      <c r="F109" s="190">
        <f t="shared" si="30"/>
        <v>0.40217952913591404</v>
      </c>
      <c r="G109" s="189">
        <v>2.9240301210561435</v>
      </c>
      <c r="H109" s="190">
        <f t="shared" si="30"/>
        <v>-3.3181987098547694E-2</v>
      </c>
      <c r="I109" s="189">
        <v>2.6094646730263538</v>
      </c>
      <c r="J109" s="190">
        <f t="shared" si="31"/>
        <v>-0.3145654480297897</v>
      </c>
      <c r="K109" s="189">
        <v>2.5451493965007477</v>
      </c>
      <c r="L109" s="190">
        <v>1.233764389030334E-4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7" t="s">
        <v>303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 t="shared" ref="C117" si="32">E117-1</f>
        <v>2022</v>
      </c>
      <c r="D117" s="302"/>
      <c r="E117" s="303">
        <f t="shared" ref="E117" si="33">G117-1</f>
        <v>2023</v>
      </c>
      <c r="F117" s="302"/>
      <c r="G117" s="303">
        <f t="shared" ref="G117" si="34">I117-1</f>
        <v>2024</v>
      </c>
      <c r="H117" s="302"/>
      <c r="I117" s="303">
        <f>K117-1</f>
        <v>2025</v>
      </c>
      <c r="J117" s="302"/>
      <c r="K117" s="303"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2.0192307692307692</v>
      </c>
      <c r="D119" s="188">
        <v>-1.1126544130811005</v>
      </c>
      <c r="E119" s="187">
        <v>3.0178253119429592</v>
      </c>
      <c r="F119" s="188">
        <f t="shared" ref="F119:H121" si="35">IFERROR(E119-C119,"-")</f>
        <v>0.99859454271219006</v>
      </c>
      <c r="G119" s="187">
        <v>3.6348208673790068</v>
      </c>
      <c r="H119" s="188">
        <f t="shared" si="35"/>
        <v>0.61699555543604756</v>
      </c>
      <c r="I119" s="187">
        <v>3.0897357098955132</v>
      </c>
      <c r="J119" s="188">
        <f t="shared" ref="J119:J121" si="36">IFERROR(I119-G119,"-")</f>
        <v>-0.54508515748349362</v>
      </c>
      <c r="K119" s="187">
        <v>3.3561197916666665</v>
      </c>
      <c r="L119" s="188">
        <f t="shared" ref="L119:L124" si="37">IFERROR(K119-I119,"-")</f>
        <v>0.26638408177115336</v>
      </c>
    </row>
    <row r="120" spans="1:13" x14ac:dyDescent="0.25">
      <c r="B120" s="116" t="s">
        <v>78</v>
      </c>
      <c r="C120" s="187">
        <v>2.23943661971831</v>
      </c>
      <c r="D120" s="188">
        <v>-0.73623670782295836</v>
      </c>
      <c r="E120" s="187">
        <v>2.7137161084529504</v>
      </c>
      <c r="F120" s="188">
        <f t="shared" si="35"/>
        <v>0.47427948873464043</v>
      </c>
      <c r="G120" s="187">
        <v>3.0872056015276894</v>
      </c>
      <c r="H120" s="188">
        <f t="shared" si="35"/>
        <v>0.373489493074739</v>
      </c>
      <c r="I120" s="187">
        <v>3.2123893805309733</v>
      </c>
      <c r="J120" s="188">
        <f t="shared" si="36"/>
        <v>0.12518377900328392</v>
      </c>
      <c r="K120" s="187">
        <v>2.7242647058823528</v>
      </c>
      <c r="L120" s="188">
        <f t="shared" si="37"/>
        <v>-0.48812467464862053</v>
      </c>
    </row>
    <row r="121" spans="1:13" x14ac:dyDescent="0.25">
      <c r="B121" s="116" t="s">
        <v>80</v>
      </c>
      <c r="C121" s="187">
        <v>4.3566433566433567</v>
      </c>
      <c r="D121" s="188">
        <v>0.42691362691362711</v>
      </c>
      <c r="E121" s="187">
        <v>2.840103716508211</v>
      </c>
      <c r="F121" s="188">
        <f t="shared" si="35"/>
        <v>-1.5165396401351456</v>
      </c>
      <c r="G121" s="187">
        <v>4.0447897623400362</v>
      </c>
      <c r="H121" s="188">
        <f t="shared" si="35"/>
        <v>1.2046860458318251</v>
      </c>
      <c r="I121" s="187">
        <v>2.5038022813688214</v>
      </c>
      <c r="J121" s="188">
        <f t="shared" si="36"/>
        <v>-1.5409874809712147</v>
      </c>
      <c r="K121" s="187">
        <v>3.2110874200426438</v>
      </c>
      <c r="L121" s="188">
        <f t="shared" si="37"/>
        <v>0.70728513867382237</v>
      </c>
    </row>
    <row r="122" spans="1:13" x14ac:dyDescent="0.25">
      <c r="B122" s="116" t="s">
        <v>82</v>
      </c>
      <c r="C122" s="187">
        <v>3.0357142857142856</v>
      </c>
      <c r="D122" s="188" t="s">
        <v>241</v>
      </c>
      <c r="E122" s="187">
        <v>3.3218390804597702</v>
      </c>
      <c r="F122" s="188">
        <f>IFERROR(E122-C122,"-")</f>
        <v>0.28612479474548458</v>
      </c>
      <c r="G122" s="187">
        <v>5.2445652173913047</v>
      </c>
      <c r="H122" s="188">
        <f>IFERROR(G122-E122,"-")</f>
        <v>1.9227261369315345</v>
      </c>
      <c r="I122" s="187">
        <v>3.081967213114754</v>
      </c>
      <c r="J122" s="188">
        <f>IFERROR(I122-G122,"-")</f>
        <v>-2.1625980042765507</v>
      </c>
      <c r="K122" s="187">
        <v>2.8283582089552239</v>
      </c>
      <c r="L122" s="188">
        <f t="shared" si="37"/>
        <v>-0.25360900415953003</v>
      </c>
    </row>
    <row r="123" spans="1:13" x14ac:dyDescent="0.25">
      <c r="B123" s="116" t="s">
        <v>84</v>
      </c>
      <c r="C123" s="187">
        <v>2.6268656716417911</v>
      </c>
      <c r="D123" s="188" t="s">
        <v>241</v>
      </c>
      <c r="E123" s="187">
        <v>3.4131868131868131</v>
      </c>
      <c r="F123" s="188">
        <f t="shared" ref="F123:H131" si="38">IFERROR(E123-C123,"-")</f>
        <v>0.78632114154502197</v>
      </c>
      <c r="G123" s="187">
        <v>3.4363636363636365</v>
      </c>
      <c r="H123" s="188">
        <f t="shared" si="38"/>
        <v>2.3176823176823458E-2</v>
      </c>
      <c r="I123" s="187">
        <v>2.8464646464646464</v>
      </c>
      <c r="J123" s="188">
        <f t="shared" ref="J123:J131" si="39">IFERROR(I123-G123,"-")</f>
        <v>-0.58989898989899014</v>
      </c>
      <c r="K123" s="187">
        <v>3.6743648960739028</v>
      </c>
      <c r="L123" s="188">
        <f t="shared" si="37"/>
        <v>0.82790024960925646</v>
      </c>
    </row>
    <row r="124" spans="1:13" x14ac:dyDescent="0.25">
      <c r="B124" s="116" t="s">
        <v>86</v>
      </c>
      <c r="C124" s="187">
        <v>2.7709923664122136</v>
      </c>
      <c r="D124" s="188" t="s">
        <v>241</v>
      </c>
      <c r="E124" s="187">
        <v>2.0308571428571427</v>
      </c>
      <c r="F124" s="188">
        <f t="shared" si="38"/>
        <v>-0.74013522355507089</v>
      </c>
      <c r="G124" s="187">
        <v>2.1683748169838948</v>
      </c>
      <c r="H124" s="188">
        <f t="shared" si="38"/>
        <v>0.13751767412675209</v>
      </c>
      <c r="I124" s="187">
        <v>2.9555555555555557</v>
      </c>
      <c r="J124" s="188">
        <f t="shared" si="39"/>
        <v>0.78718073857166093</v>
      </c>
      <c r="K124" s="187">
        <v>3</v>
      </c>
      <c r="L124" s="188">
        <f t="shared" si="37"/>
        <v>4.4444444444444287E-2</v>
      </c>
    </row>
    <row r="125" spans="1:13" x14ac:dyDescent="0.25">
      <c r="B125" s="116" t="s">
        <v>88</v>
      </c>
      <c r="C125" s="187">
        <v>2.4885057471264367</v>
      </c>
      <c r="D125" s="188" t="s">
        <v>241</v>
      </c>
      <c r="E125" s="187">
        <v>2.9597014925373135</v>
      </c>
      <c r="F125" s="188">
        <f t="shared" si="38"/>
        <v>0.47119574541087683</v>
      </c>
      <c r="G125" s="187">
        <v>3.1173553719008265</v>
      </c>
      <c r="H125" s="188">
        <f t="shared" si="38"/>
        <v>0.15765387936351294</v>
      </c>
      <c r="I125" s="187">
        <v>3.04</v>
      </c>
      <c r="J125" s="188">
        <f t="shared" si="39"/>
        <v>-7.735537190082642E-2</v>
      </c>
      <c r="K125" s="187"/>
      <c r="L125" s="188"/>
    </row>
    <row r="126" spans="1:13" x14ac:dyDescent="0.25">
      <c r="B126" s="116" t="s">
        <v>90</v>
      </c>
      <c r="C126" s="187">
        <v>3.496</v>
      </c>
      <c r="D126" s="188">
        <v>1.2748461538461537</v>
      </c>
      <c r="E126" s="187">
        <v>2.9539918809201624</v>
      </c>
      <c r="F126" s="188">
        <f t="shared" si="38"/>
        <v>-0.54200811907983759</v>
      </c>
      <c r="G126" s="187">
        <v>3.9154135338345863</v>
      </c>
      <c r="H126" s="188">
        <f t="shared" si="38"/>
        <v>0.96142165291442394</v>
      </c>
      <c r="I126" s="187">
        <v>3.1906976744186046</v>
      </c>
      <c r="J126" s="188">
        <f t="shared" si="39"/>
        <v>-0.72471585941598171</v>
      </c>
      <c r="K126" s="187"/>
      <c r="L126" s="188"/>
    </row>
    <row r="127" spans="1:13" x14ac:dyDescent="0.25">
      <c r="B127" s="116" t="s">
        <v>92</v>
      </c>
      <c r="C127" s="187">
        <v>3.4175084175084174</v>
      </c>
      <c r="D127" s="188">
        <v>0.83655603655603628</v>
      </c>
      <c r="E127" s="187">
        <v>9.6633858267716537</v>
      </c>
      <c r="F127" s="188">
        <f t="shared" si="38"/>
        <v>6.2458774092632368</v>
      </c>
      <c r="G127" s="187">
        <v>3.7929373996789728</v>
      </c>
      <c r="H127" s="188">
        <f t="shared" si="38"/>
        <v>-5.8704484270926809</v>
      </c>
      <c r="I127" s="187">
        <v>3.1057046979865772</v>
      </c>
      <c r="J127" s="188">
        <f t="shared" si="39"/>
        <v>-0.68723270169239559</v>
      </c>
      <c r="K127" s="187"/>
      <c r="L127" s="188"/>
    </row>
    <row r="128" spans="1:13" x14ac:dyDescent="0.25">
      <c r="A128" s="122"/>
      <c r="B128" s="116" t="s">
        <v>94</v>
      </c>
      <c r="C128" s="187">
        <v>3.5809682804674456</v>
      </c>
      <c r="D128" s="188">
        <v>1.7363736858728511</v>
      </c>
      <c r="E128" s="187">
        <v>6.4522875816993466</v>
      </c>
      <c r="F128" s="188">
        <f t="shared" si="38"/>
        <v>2.8713193012319009</v>
      </c>
      <c r="G128" s="187">
        <v>2.9451612903225808</v>
      </c>
      <c r="H128" s="188">
        <f t="shared" si="38"/>
        <v>-3.5071262913767658</v>
      </c>
      <c r="I128" s="187">
        <v>2.8365155131264919</v>
      </c>
      <c r="J128" s="188">
        <f t="shared" si="39"/>
        <v>-0.10864577719608892</v>
      </c>
      <c r="K128" s="187"/>
      <c r="L128" s="188"/>
    </row>
    <row r="129" spans="2:13" x14ac:dyDescent="0.25">
      <c r="B129" s="116" t="s">
        <v>96</v>
      </c>
      <c r="C129" s="187">
        <v>3.5132867132867132</v>
      </c>
      <c r="D129" s="188">
        <v>1.5200894343751485</v>
      </c>
      <c r="E129" s="187">
        <v>3.0739700374531833</v>
      </c>
      <c r="F129" s="188">
        <f t="shared" si="38"/>
        <v>-0.43931667583352985</v>
      </c>
      <c r="G129" s="187">
        <v>2.8123827392120075</v>
      </c>
      <c r="H129" s="188">
        <f t="shared" si="38"/>
        <v>-0.26158729824117577</v>
      </c>
      <c r="I129" s="187">
        <v>2.8414959928762245</v>
      </c>
      <c r="J129" s="188">
        <f t="shared" si="39"/>
        <v>2.9113253664216909E-2</v>
      </c>
      <c r="K129" s="187"/>
      <c r="L129" s="188"/>
    </row>
    <row r="130" spans="2:13" x14ac:dyDescent="0.25">
      <c r="B130" s="116" t="s">
        <v>98</v>
      </c>
      <c r="C130" s="187">
        <v>3.325072886297376</v>
      </c>
      <c r="D130" s="188">
        <v>0.5944606413994169</v>
      </c>
      <c r="E130" s="187">
        <v>3.2570671378091873</v>
      </c>
      <c r="F130" s="188">
        <f t="shared" si="38"/>
        <v>-6.8005748488188633E-2</v>
      </c>
      <c r="G130" s="187">
        <v>3.14419795221843</v>
      </c>
      <c r="H130" s="188">
        <f t="shared" si="38"/>
        <v>-0.11286918559075731</v>
      </c>
      <c r="I130" s="187">
        <v>2.7615720524017466</v>
      </c>
      <c r="J130" s="188">
        <f t="shared" si="39"/>
        <v>-0.38262589981668338</v>
      </c>
      <c r="K130" s="187"/>
      <c r="L130" s="188"/>
    </row>
    <row r="131" spans="2:13" ht="15.75" x14ac:dyDescent="0.25">
      <c r="B131" s="119" t="s">
        <v>32</v>
      </c>
      <c r="C131" s="189">
        <v>3.3324340527577938</v>
      </c>
      <c r="D131" s="190">
        <v>0.4319011930775094</v>
      </c>
      <c r="E131" s="189">
        <v>3.4567530461644069</v>
      </c>
      <c r="F131" s="190">
        <f t="shared" si="38"/>
        <v>0.12431899340661312</v>
      </c>
      <c r="G131" s="189">
        <v>3.4241430979584191</v>
      </c>
      <c r="H131" s="190">
        <f t="shared" si="38"/>
        <v>-3.2609948205987838E-2</v>
      </c>
      <c r="I131" s="189">
        <v>2.9500765110941085</v>
      </c>
      <c r="J131" s="190">
        <f t="shared" si="39"/>
        <v>-0.47406658686431058</v>
      </c>
      <c r="K131" s="189">
        <v>3.1033831033831034</v>
      </c>
      <c r="L131" s="190">
        <v>0.12952214858186917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304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 t="shared" ref="C139" si="40">E139-1</f>
        <v>2022</v>
      </c>
      <c r="D139" s="302"/>
      <c r="E139" s="303">
        <f t="shared" ref="E139" si="41">G139-1</f>
        <v>2023</v>
      </c>
      <c r="F139" s="302"/>
      <c r="G139" s="303">
        <f t="shared" ref="G139" si="42">I139-1</f>
        <v>2024</v>
      </c>
      <c r="H139" s="302"/>
      <c r="I139" s="303">
        <f>K139-1</f>
        <v>2025</v>
      </c>
      <c r="J139" s="302"/>
      <c r="K139" s="303"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2.1025641025641026</v>
      </c>
      <c r="D141" s="188">
        <v>-1.1222602534077941</v>
      </c>
      <c r="E141" s="187">
        <v>3.0078160919540231</v>
      </c>
      <c r="F141" s="188">
        <f t="shared" ref="F141:H143" si="43">IFERROR(E141-C141,"-")</f>
        <v>0.90525198938992046</v>
      </c>
      <c r="G141" s="187">
        <v>3.0904954499494437</v>
      </c>
      <c r="H141" s="188">
        <f t="shared" si="43"/>
        <v>8.2679357995420588E-2</v>
      </c>
      <c r="I141" s="187">
        <v>2.6489778164419313</v>
      </c>
      <c r="J141" s="188">
        <f t="shared" ref="J141:J143" si="44">IFERROR(I141-G141,"-")</f>
        <v>-0.44151763350751239</v>
      </c>
      <c r="K141" s="187">
        <v>2.5611370716510904</v>
      </c>
      <c r="L141" s="188">
        <f t="shared" ref="L141:L146" si="45">IFERROR(K141-I141,"-")</f>
        <v>-8.7840744790840919E-2</v>
      </c>
    </row>
    <row r="142" spans="2:13" x14ac:dyDescent="0.25">
      <c r="B142" s="116" t="s">
        <v>78</v>
      </c>
      <c r="C142" s="187">
        <v>1.8482142857142858</v>
      </c>
      <c r="D142" s="188">
        <v>-0.97387160385626648</v>
      </c>
      <c r="E142" s="187">
        <v>2.9518987341772154</v>
      </c>
      <c r="F142" s="188">
        <f t="shared" si="43"/>
        <v>1.1036844484629296</v>
      </c>
      <c r="G142" s="187">
        <v>2.8136952498457743</v>
      </c>
      <c r="H142" s="188">
        <f t="shared" si="43"/>
        <v>-0.13820348433144103</v>
      </c>
      <c r="I142" s="187">
        <v>2.592752839372634</v>
      </c>
      <c r="J142" s="188">
        <f t="shared" si="44"/>
        <v>-0.22094241047314034</v>
      </c>
      <c r="K142" s="187">
        <v>2.5432866770347329</v>
      </c>
      <c r="L142" s="188">
        <f t="shared" si="45"/>
        <v>-4.9466162337901132E-2</v>
      </c>
    </row>
    <row r="143" spans="2:13" x14ac:dyDescent="0.25">
      <c r="B143" s="116" t="s">
        <v>80</v>
      </c>
      <c r="C143" s="187">
        <v>2.0061475409836067</v>
      </c>
      <c r="D143" s="188">
        <v>-1.3307168657960542</v>
      </c>
      <c r="E143" s="187">
        <v>3.0681431005110733</v>
      </c>
      <c r="F143" s="188">
        <f t="shared" si="43"/>
        <v>1.0619955595274666</v>
      </c>
      <c r="G143" s="187">
        <v>3.3477758521086076</v>
      </c>
      <c r="H143" s="188">
        <f t="shared" si="43"/>
        <v>0.27963275159753431</v>
      </c>
      <c r="I143" s="187">
        <v>2.3437806072477962</v>
      </c>
      <c r="J143" s="188">
        <f t="shared" si="44"/>
        <v>-1.0039952448608114</v>
      </c>
      <c r="K143" s="187">
        <v>2.716786355475763</v>
      </c>
      <c r="L143" s="188">
        <f t="shared" si="45"/>
        <v>0.37300574822796673</v>
      </c>
    </row>
    <row r="144" spans="2:13" x14ac:dyDescent="0.25">
      <c r="B144" s="116" t="s">
        <v>82</v>
      </c>
      <c r="C144" s="187">
        <v>3.1631419939577041</v>
      </c>
      <c r="D144" s="188" t="s">
        <v>241</v>
      </c>
      <c r="E144" s="187">
        <v>2.8441330998248686</v>
      </c>
      <c r="F144" s="188">
        <f>IFERROR(E144-C144,"-")</f>
        <v>-0.31900889413283551</v>
      </c>
      <c r="G144" s="187">
        <v>3.0526849037487334</v>
      </c>
      <c r="H144" s="188">
        <f>IFERROR(G144-E144,"-")</f>
        <v>0.20855180392386474</v>
      </c>
      <c r="I144" s="187">
        <v>3.4611503531786076</v>
      </c>
      <c r="J144" s="188">
        <f>IFERROR(I144-G144,"-")</f>
        <v>0.40846544942987428</v>
      </c>
      <c r="K144" s="187">
        <v>2.8779631255487268</v>
      </c>
      <c r="L144" s="188">
        <f t="shared" si="45"/>
        <v>-0.58318722762988084</v>
      </c>
    </row>
    <row r="145" spans="1:13" x14ac:dyDescent="0.25">
      <c r="B145" s="116" t="s">
        <v>84</v>
      </c>
      <c r="C145" s="187">
        <v>1.9887005649717515</v>
      </c>
      <c r="D145" s="188" t="s">
        <v>241</v>
      </c>
      <c r="E145" s="187">
        <v>3.4113924050632911</v>
      </c>
      <c r="F145" s="188">
        <f t="shared" ref="F145:H153" si="46">IFERROR(E145-C145,"-")</f>
        <v>1.4226918400915396</v>
      </c>
      <c r="G145" s="187">
        <v>3.6533333333333333</v>
      </c>
      <c r="H145" s="188">
        <f t="shared" si="46"/>
        <v>0.24194092827004221</v>
      </c>
      <c r="I145" s="187">
        <v>2.9536290322580645</v>
      </c>
      <c r="J145" s="188">
        <f t="shared" ref="J145:J153" si="47">IFERROR(I145-G145,"-")</f>
        <v>-0.69970430107526882</v>
      </c>
      <c r="K145" s="187">
        <v>2.7263581488933601</v>
      </c>
      <c r="L145" s="188">
        <f t="shared" si="45"/>
        <v>-0.22727088336470436</v>
      </c>
    </row>
    <row r="146" spans="1:13" x14ac:dyDescent="0.25">
      <c r="B146" s="116" t="s">
        <v>86</v>
      </c>
      <c r="C146" s="187">
        <v>2.6368421052631579</v>
      </c>
      <c r="D146" s="188" t="s">
        <v>241</v>
      </c>
      <c r="E146" s="187">
        <v>2.2542372881355934</v>
      </c>
      <c r="F146" s="188">
        <f t="shared" si="46"/>
        <v>-0.38260481712756444</v>
      </c>
      <c r="G146" s="187">
        <v>3.1690821256038646</v>
      </c>
      <c r="H146" s="188">
        <f t="shared" si="46"/>
        <v>0.91484483746827117</v>
      </c>
      <c r="I146" s="187">
        <v>3.1378299120234603</v>
      </c>
      <c r="J146" s="188">
        <f t="shared" si="47"/>
        <v>-3.1252213580404309E-2</v>
      </c>
      <c r="K146" s="187">
        <v>3.1467391304347827</v>
      </c>
      <c r="L146" s="188">
        <f t="shared" si="45"/>
        <v>8.9092184113224171E-3</v>
      </c>
    </row>
    <row r="147" spans="1:13" x14ac:dyDescent="0.25">
      <c r="B147" s="116" t="s">
        <v>88</v>
      </c>
      <c r="C147" s="187">
        <v>2.7804347826086957</v>
      </c>
      <c r="D147" s="188" t="s">
        <v>241</v>
      </c>
      <c r="E147" s="187">
        <v>3.7381889763779528</v>
      </c>
      <c r="F147" s="188">
        <f t="shared" si="46"/>
        <v>0.95775419376925708</v>
      </c>
      <c r="G147" s="187">
        <v>3.1252525252525252</v>
      </c>
      <c r="H147" s="188">
        <f t="shared" si="46"/>
        <v>-0.61293645112542761</v>
      </c>
      <c r="I147" s="187">
        <v>3.4524271844660195</v>
      </c>
      <c r="J147" s="188">
        <f t="shared" si="47"/>
        <v>0.32717465921349431</v>
      </c>
      <c r="K147" s="187"/>
      <c r="L147" s="188"/>
    </row>
    <row r="148" spans="1:13" x14ac:dyDescent="0.25">
      <c r="B148" s="116" t="s">
        <v>90</v>
      </c>
      <c r="C148" s="187">
        <v>4.0877192982456139</v>
      </c>
      <c r="D148" s="188">
        <v>1.5847607183639569</v>
      </c>
      <c r="E148" s="187">
        <v>5.3590664272890489</v>
      </c>
      <c r="F148" s="188">
        <f t="shared" si="46"/>
        <v>1.2713471290434351</v>
      </c>
      <c r="G148" s="187">
        <v>4.5181674565560819</v>
      </c>
      <c r="H148" s="188">
        <f t="shared" si="46"/>
        <v>-0.84089897073296704</v>
      </c>
      <c r="I148" s="187">
        <v>4.0520607375271149</v>
      </c>
      <c r="J148" s="188">
        <f t="shared" si="47"/>
        <v>-0.46610671902896694</v>
      </c>
      <c r="K148" s="187"/>
      <c r="L148" s="188"/>
    </row>
    <row r="149" spans="1:13" x14ac:dyDescent="0.25">
      <c r="B149" s="116" t="s">
        <v>92</v>
      </c>
      <c r="C149" s="187">
        <v>3.1950718685831623</v>
      </c>
      <c r="D149" s="188">
        <v>1.0229407210421786</v>
      </c>
      <c r="E149" s="187">
        <v>3.9280575539568345</v>
      </c>
      <c r="F149" s="188">
        <f t="shared" si="46"/>
        <v>0.73298568537367226</v>
      </c>
      <c r="G149" s="187">
        <v>4.2538461538461538</v>
      </c>
      <c r="H149" s="188">
        <f t="shared" si="46"/>
        <v>0.3257885998893193</v>
      </c>
      <c r="I149" s="187">
        <v>3.5015060240963853</v>
      </c>
      <c r="J149" s="188">
        <f t="shared" si="47"/>
        <v>-0.75234012974976849</v>
      </c>
      <c r="K149" s="187"/>
      <c r="L149" s="188"/>
    </row>
    <row r="150" spans="1:13" x14ac:dyDescent="0.25">
      <c r="A150" s="122"/>
      <c r="B150" s="116" t="s">
        <v>94</v>
      </c>
      <c r="C150" s="187">
        <v>3.2486938349007315</v>
      </c>
      <c r="D150" s="188">
        <v>1.5381675191112578</v>
      </c>
      <c r="E150" s="187">
        <v>3.7243816254416959</v>
      </c>
      <c r="F150" s="188">
        <f t="shared" si="46"/>
        <v>0.47568779054096444</v>
      </c>
      <c r="G150" s="187">
        <v>4.0418250950570345</v>
      </c>
      <c r="H150" s="188">
        <f t="shared" si="46"/>
        <v>0.31744346961533854</v>
      </c>
      <c r="I150" s="187">
        <v>3.105069124423963</v>
      </c>
      <c r="J150" s="188">
        <f t="shared" si="47"/>
        <v>-0.93675597063307148</v>
      </c>
      <c r="K150" s="187"/>
      <c r="L150" s="188"/>
    </row>
    <row r="151" spans="1:13" x14ac:dyDescent="0.25">
      <c r="B151" s="116" t="s">
        <v>96</v>
      </c>
      <c r="C151" s="187">
        <v>3.2394548994159638</v>
      </c>
      <c r="D151" s="188">
        <v>0.9072515095854552</v>
      </c>
      <c r="E151" s="187">
        <v>3.3473531544597535</v>
      </c>
      <c r="F151" s="188">
        <f t="shared" si="46"/>
        <v>0.10789825504378969</v>
      </c>
      <c r="G151" s="187">
        <v>2.7167487684729066</v>
      </c>
      <c r="H151" s="188">
        <f t="shared" si="46"/>
        <v>-0.63060438598684687</v>
      </c>
      <c r="I151" s="187">
        <v>2.802463054187192</v>
      </c>
      <c r="J151" s="188">
        <f t="shared" si="47"/>
        <v>8.571428571428541E-2</v>
      </c>
      <c r="K151" s="187"/>
      <c r="L151" s="188"/>
    </row>
    <row r="152" spans="1:13" x14ac:dyDescent="0.25">
      <c r="B152" s="116" t="s">
        <v>98</v>
      </c>
      <c r="C152" s="187">
        <v>4.466221232368226</v>
      </c>
      <c r="D152" s="188">
        <v>1.9621228717124883</v>
      </c>
      <c r="E152" s="187">
        <v>3.2475832438238452</v>
      </c>
      <c r="F152" s="188">
        <f t="shared" si="46"/>
        <v>-1.2186379885443808</v>
      </c>
      <c r="G152" s="187">
        <v>2.922064244339126</v>
      </c>
      <c r="H152" s="188">
        <f t="shared" si="46"/>
        <v>-0.32551899948471918</v>
      </c>
      <c r="I152" s="187">
        <v>2.4776853252647504</v>
      </c>
      <c r="J152" s="188">
        <f t="shared" si="47"/>
        <v>-0.44437891907437566</v>
      </c>
      <c r="K152" s="187"/>
      <c r="L152" s="188"/>
    </row>
    <row r="153" spans="1:13" ht="15.75" x14ac:dyDescent="0.25">
      <c r="B153" s="119" t="s">
        <v>32</v>
      </c>
      <c r="C153" s="189">
        <v>3.2031719989062073</v>
      </c>
      <c r="D153" s="190">
        <v>0.35392452789707818</v>
      </c>
      <c r="E153" s="189">
        <v>3.2618099887345098</v>
      </c>
      <c r="F153" s="190">
        <f t="shared" si="46"/>
        <v>5.8637989828302484E-2</v>
      </c>
      <c r="G153" s="189">
        <v>3.2118560231337039</v>
      </c>
      <c r="H153" s="190">
        <f t="shared" si="46"/>
        <v>-4.9953965600805894E-2</v>
      </c>
      <c r="I153" s="189">
        <v>2.8030745281183109</v>
      </c>
      <c r="J153" s="190">
        <f t="shared" si="47"/>
        <v>-0.40878149501539296</v>
      </c>
      <c r="K153" s="189">
        <v>2.6723565127735136</v>
      </c>
      <c r="L153" s="190">
        <v>-2.5947303639556996E-2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305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 t="shared" ref="C161" si="48">E161-1</f>
        <v>2022</v>
      </c>
      <c r="D161" s="302"/>
      <c r="E161" s="303">
        <f t="shared" ref="E161" si="49">G161-1</f>
        <v>2023</v>
      </c>
      <c r="F161" s="302"/>
      <c r="G161" s="303">
        <f t="shared" ref="G161" si="50">I161-1</f>
        <v>2024</v>
      </c>
      <c r="H161" s="302"/>
      <c r="I161" s="303">
        <f>K161-1</f>
        <v>2025</v>
      </c>
      <c r="J161" s="302"/>
      <c r="K161" s="303"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2.2834645669291338</v>
      </c>
      <c r="D163" s="188">
        <v>-0.36418165275702874</v>
      </c>
      <c r="E163" s="187">
        <v>3.2624390243902437</v>
      </c>
      <c r="F163" s="188">
        <f t="shared" ref="F163:H165" si="51">IFERROR(E163-C163,"-")</f>
        <v>0.97897445746110989</v>
      </c>
      <c r="G163" s="187">
        <v>3.3650975889781858</v>
      </c>
      <c r="H163" s="188">
        <f t="shared" si="51"/>
        <v>0.10265856458794209</v>
      </c>
      <c r="I163" s="187">
        <v>2.6550116550116551</v>
      </c>
      <c r="J163" s="188">
        <f t="shared" ref="J163:J165" si="52">IFERROR(I163-G163,"-")</f>
        <v>-0.71008593396653064</v>
      </c>
      <c r="K163" s="187">
        <v>2.5772870662460567</v>
      </c>
      <c r="L163" s="188">
        <f t="shared" ref="L163:L168" si="53">IFERROR(K163-I163,"-")</f>
        <v>-7.7724588765598401E-2</v>
      </c>
    </row>
    <row r="164" spans="2:12" x14ac:dyDescent="0.25">
      <c r="B164" s="116" t="s">
        <v>78</v>
      </c>
      <c r="C164" s="187">
        <v>1.8796561604584527</v>
      </c>
      <c r="D164" s="188">
        <v>-0.62150663023922159</v>
      </c>
      <c r="E164" s="187">
        <v>2.7587822014051522</v>
      </c>
      <c r="F164" s="188">
        <f t="shared" si="51"/>
        <v>0.87912604094669944</v>
      </c>
      <c r="G164" s="187">
        <v>3.1713917525773194</v>
      </c>
      <c r="H164" s="188">
        <f t="shared" si="51"/>
        <v>0.41260955117216724</v>
      </c>
      <c r="I164" s="187">
        <v>2.4119850187265919</v>
      </c>
      <c r="J164" s="188">
        <f t="shared" si="52"/>
        <v>-0.75940673385072754</v>
      </c>
      <c r="K164" s="187">
        <v>2.6081677704194259</v>
      </c>
      <c r="L164" s="188">
        <f t="shared" si="53"/>
        <v>0.19618275169283406</v>
      </c>
    </row>
    <row r="165" spans="2:12" x14ac:dyDescent="0.25">
      <c r="B165" s="116" t="s">
        <v>80</v>
      </c>
      <c r="C165" s="187">
        <v>1.9816176470588236</v>
      </c>
      <c r="D165" s="188">
        <v>-0.36028466656585523</v>
      </c>
      <c r="E165" s="187">
        <v>2.9254201680672267</v>
      </c>
      <c r="F165" s="188">
        <f t="shared" si="51"/>
        <v>0.94380252100840312</v>
      </c>
      <c r="G165" s="187">
        <v>3.0355220667384284</v>
      </c>
      <c r="H165" s="188">
        <f t="shared" si="51"/>
        <v>0.11010189867120168</v>
      </c>
      <c r="I165" s="187">
        <v>2.5060240963855422</v>
      </c>
      <c r="J165" s="188">
        <f t="shared" si="52"/>
        <v>-0.52949797035288615</v>
      </c>
      <c r="K165" s="187">
        <v>2.4431486880466471</v>
      </c>
      <c r="L165" s="188">
        <f t="shared" si="53"/>
        <v>-6.2875408338895156E-2</v>
      </c>
    </row>
    <row r="166" spans="2:12" x14ac:dyDescent="0.25">
      <c r="B166" s="116" t="s">
        <v>82</v>
      </c>
      <c r="C166" s="187">
        <v>2.4818840579710146</v>
      </c>
      <c r="D166" s="188" t="s">
        <v>241</v>
      </c>
      <c r="E166" s="187">
        <v>2.8601626016260164</v>
      </c>
      <c r="F166" s="188">
        <f>IFERROR(E166-C166,"-")</f>
        <v>0.3782785436550018</v>
      </c>
      <c r="G166" s="187">
        <v>3.2119658119658121</v>
      </c>
      <c r="H166" s="188">
        <f>IFERROR(G166-E166,"-")</f>
        <v>0.35180321033979567</v>
      </c>
      <c r="I166" s="187">
        <v>2.6920634920634923</v>
      </c>
      <c r="J166" s="188">
        <f>IFERROR(I166-G166,"-")</f>
        <v>-0.51990231990231983</v>
      </c>
      <c r="K166" s="187">
        <v>2.7707509881422925</v>
      </c>
      <c r="L166" s="188">
        <f t="shared" si="53"/>
        <v>7.8687496078800212E-2</v>
      </c>
    </row>
    <row r="167" spans="2:12" x14ac:dyDescent="0.25">
      <c r="B167" s="116" t="s">
        <v>84</v>
      </c>
      <c r="C167" s="187">
        <v>2.5666251556662516</v>
      </c>
      <c r="D167" s="188" t="s">
        <v>241</v>
      </c>
      <c r="E167" s="187">
        <v>3.4193548387096775</v>
      </c>
      <c r="F167" s="188">
        <f t="shared" ref="F167:H175" si="54">IFERROR(E167-C167,"-")</f>
        <v>0.85272968304342589</v>
      </c>
      <c r="G167" s="187">
        <v>3.05</v>
      </c>
      <c r="H167" s="188">
        <f t="shared" si="54"/>
        <v>-0.36935483870967767</v>
      </c>
      <c r="I167" s="187">
        <v>2.6948275862068964</v>
      </c>
      <c r="J167" s="188">
        <f t="shared" ref="J167:J175" si="55">IFERROR(I167-G167,"-")</f>
        <v>-0.35517241379310338</v>
      </c>
      <c r="K167" s="187">
        <v>2.8373382624768948</v>
      </c>
      <c r="L167" s="188">
        <f t="shared" si="53"/>
        <v>0.14251067626999836</v>
      </c>
    </row>
    <row r="168" spans="2:12" x14ac:dyDescent="0.25">
      <c r="B168" s="116" t="s">
        <v>86</v>
      </c>
      <c r="C168" s="187">
        <v>2.5984848484848486</v>
      </c>
      <c r="D168" s="188" t="s">
        <v>241</v>
      </c>
      <c r="E168" s="187">
        <v>3.8049886621315192</v>
      </c>
      <c r="F168" s="188">
        <f t="shared" si="54"/>
        <v>1.2065038136466706</v>
      </c>
      <c r="G168" s="187">
        <v>2.4794520547945207</v>
      </c>
      <c r="H168" s="188">
        <f t="shared" si="54"/>
        <v>-1.3255366073369985</v>
      </c>
      <c r="I168" s="187">
        <v>2.3545918367346941</v>
      </c>
      <c r="J168" s="188">
        <f t="shared" si="55"/>
        <v>-0.12486021805982661</v>
      </c>
      <c r="K168" s="187">
        <v>3.3670886075949369</v>
      </c>
      <c r="L168" s="188">
        <f t="shared" si="53"/>
        <v>1.0124967708602428</v>
      </c>
    </row>
    <row r="169" spans="2:12" x14ac:dyDescent="0.25">
      <c r="B169" s="116" t="s">
        <v>88</v>
      </c>
      <c r="C169" s="187">
        <v>2.5320623916811091</v>
      </c>
      <c r="D169" s="188" t="s">
        <v>241</v>
      </c>
      <c r="E169" s="187">
        <v>3.125248508946322</v>
      </c>
      <c r="F169" s="188">
        <f t="shared" si="54"/>
        <v>0.59318611726521286</v>
      </c>
      <c r="G169" s="187">
        <v>2.9655963302752295</v>
      </c>
      <c r="H169" s="188">
        <f t="shared" si="54"/>
        <v>-0.15965217867109249</v>
      </c>
      <c r="I169" s="187">
        <v>2.8313413014608235</v>
      </c>
      <c r="J169" s="188">
        <f t="shared" si="55"/>
        <v>-0.13425502881440599</v>
      </c>
      <c r="K169" s="187"/>
      <c r="L169" s="188"/>
    </row>
    <row r="170" spans="2:12" x14ac:dyDescent="0.25">
      <c r="B170" s="116" t="s">
        <v>90</v>
      </c>
      <c r="C170" s="187">
        <v>3.0444444444444443</v>
      </c>
      <c r="D170" s="188">
        <v>0.51812865497076022</v>
      </c>
      <c r="E170" s="187">
        <v>3.7811735941320292</v>
      </c>
      <c r="F170" s="188">
        <f t="shared" si="54"/>
        <v>0.73672914968758496</v>
      </c>
      <c r="G170" s="187">
        <v>3.7306967984934087</v>
      </c>
      <c r="H170" s="188">
        <f t="shared" si="54"/>
        <v>-5.0476795638620509E-2</v>
      </c>
      <c r="I170" s="187">
        <v>4.3499520613614573</v>
      </c>
      <c r="J170" s="188">
        <f t="shared" si="55"/>
        <v>0.61925526286804855</v>
      </c>
      <c r="K170" s="187"/>
      <c r="L170" s="188"/>
    </row>
    <row r="171" spans="2:12" x14ac:dyDescent="0.25">
      <c r="B171" s="116" t="s">
        <v>92</v>
      </c>
      <c r="C171" s="187">
        <v>2.6835443037974684</v>
      </c>
      <c r="D171" s="188">
        <v>0.62529187661300245</v>
      </c>
      <c r="E171" s="187">
        <v>2.4781021897810218</v>
      </c>
      <c r="F171" s="188">
        <f t="shared" si="54"/>
        <v>-0.20544211401644663</v>
      </c>
      <c r="G171" s="187">
        <v>3.4807370184254607</v>
      </c>
      <c r="H171" s="188">
        <f t="shared" si="54"/>
        <v>1.0026348286444389</v>
      </c>
      <c r="I171" s="187">
        <v>3.2878998609179417</v>
      </c>
      <c r="J171" s="188">
        <f t="shared" si="55"/>
        <v>-0.19283715750751895</v>
      </c>
      <c r="K171" s="187"/>
      <c r="L171" s="188"/>
    </row>
    <row r="172" spans="2:12" x14ac:dyDescent="0.25">
      <c r="B172" s="116" t="s">
        <v>94</v>
      </c>
      <c r="C172" s="187">
        <v>2.5418641390205372</v>
      </c>
      <c r="D172" s="188">
        <v>0.78809529479943174</v>
      </c>
      <c r="E172" s="187">
        <v>2.3209366391184574</v>
      </c>
      <c r="F172" s="188">
        <f t="shared" si="54"/>
        <v>-0.22092749990207983</v>
      </c>
      <c r="G172" s="187">
        <v>2.5513196480938416</v>
      </c>
      <c r="H172" s="188">
        <f t="shared" si="54"/>
        <v>0.23038300897538422</v>
      </c>
      <c r="I172" s="187">
        <v>2.9884169884169882</v>
      </c>
      <c r="J172" s="188">
        <f t="shared" si="55"/>
        <v>0.43709734032314662</v>
      </c>
      <c r="K172" s="187"/>
      <c r="L172" s="188"/>
    </row>
    <row r="173" spans="2:12" x14ac:dyDescent="0.25">
      <c r="B173" s="116" t="s">
        <v>96</v>
      </c>
      <c r="C173" s="187">
        <v>2.5369515011547343</v>
      </c>
      <c r="D173" s="188">
        <v>0.63040944507996799</v>
      </c>
      <c r="E173" s="187">
        <v>2.8983739837398375</v>
      </c>
      <c r="F173" s="188">
        <f t="shared" si="54"/>
        <v>0.36142248258510312</v>
      </c>
      <c r="G173" s="187">
        <v>2.5370138017565873</v>
      </c>
      <c r="H173" s="188">
        <f t="shared" si="54"/>
        <v>-0.36136018198325015</v>
      </c>
      <c r="I173" s="187">
        <v>2.5429141716566868</v>
      </c>
      <c r="J173" s="188">
        <f t="shared" si="55"/>
        <v>5.9003699000994558E-3</v>
      </c>
      <c r="K173" s="187"/>
      <c r="L173" s="188"/>
    </row>
    <row r="174" spans="2:12" x14ac:dyDescent="0.25">
      <c r="B174" s="116" t="s">
        <v>98</v>
      </c>
      <c r="C174" s="187">
        <v>2.8218085106382977</v>
      </c>
      <c r="D174" s="188">
        <v>0.37508719916288769</v>
      </c>
      <c r="E174" s="187">
        <v>3.1310344827586207</v>
      </c>
      <c r="F174" s="188">
        <f t="shared" si="54"/>
        <v>0.30922597212032299</v>
      </c>
      <c r="G174" s="187">
        <v>2.7957497048406141</v>
      </c>
      <c r="H174" s="188">
        <f t="shared" si="54"/>
        <v>-0.33528477791800659</v>
      </c>
      <c r="I174" s="187">
        <v>2.6145077720207253</v>
      </c>
      <c r="J174" s="188">
        <f t="shared" si="55"/>
        <v>-0.18124193281988887</v>
      </c>
      <c r="K174" s="187"/>
      <c r="L174" s="188"/>
    </row>
    <row r="175" spans="2:12" ht="15.75" x14ac:dyDescent="0.25">
      <c r="B175" s="119" t="s">
        <v>32</v>
      </c>
      <c r="C175" s="189">
        <v>2.5581721334454723</v>
      </c>
      <c r="D175" s="190">
        <v>0.14454515478064112</v>
      </c>
      <c r="E175" s="189">
        <v>3.0485193621867883</v>
      </c>
      <c r="F175" s="190">
        <f t="shared" si="54"/>
        <v>0.49034722874131598</v>
      </c>
      <c r="G175" s="189">
        <v>3.0756958192616746</v>
      </c>
      <c r="H175" s="190">
        <f t="shared" si="54"/>
        <v>2.7176457074886251E-2</v>
      </c>
      <c r="I175" s="189">
        <v>2.8670023075309419</v>
      </c>
      <c r="J175" s="190">
        <f t="shared" si="55"/>
        <v>-0.20869351173073269</v>
      </c>
      <c r="K175" s="189">
        <v>2.672145713016437</v>
      </c>
      <c r="L175" s="190">
        <v>0.12056676564801583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306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 t="shared" ref="C183" si="56">E183-1</f>
        <v>2022</v>
      </c>
      <c r="D183" s="302"/>
      <c r="E183" s="303">
        <f t="shared" ref="E183" si="57">G183-1</f>
        <v>2023</v>
      </c>
      <c r="F183" s="302"/>
      <c r="G183" s="303">
        <f t="shared" ref="G183" si="58">I183-1</f>
        <v>2024</v>
      </c>
      <c r="H183" s="302"/>
      <c r="I183" s="303">
        <f>K183-1</f>
        <v>2025</v>
      </c>
      <c r="J183" s="302"/>
      <c r="K183" s="303"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1.6046511627906976</v>
      </c>
      <c r="D185" s="188">
        <v>-0.77823172009218511</v>
      </c>
      <c r="E185" s="187">
        <v>2.5857740585774058</v>
      </c>
      <c r="F185" s="188">
        <f t="shared" ref="F185:H187" si="59">IFERROR(E185-C185,"-")</f>
        <v>0.98112289578670819</v>
      </c>
      <c r="G185" s="187">
        <v>2.8692579505300353</v>
      </c>
      <c r="H185" s="188">
        <f t="shared" si="59"/>
        <v>0.28348389195262946</v>
      </c>
      <c r="I185" s="187">
        <v>2.8328173374613002</v>
      </c>
      <c r="J185" s="188">
        <f t="shared" ref="J185:J187" si="60">IFERROR(I185-G185,"-")</f>
        <v>-3.6440613068735139E-2</v>
      </c>
      <c r="K185" s="187">
        <v>2.3111111111111109</v>
      </c>
      <c r="L185" s="188">
        <f t="shared" ref="L185:L190" si="61">IFERROR(K185-I185,"-")</f>
        <v>-0.52170622635018926</v>
      </c>
    </row>
    <row r="186" spans="1:13" x14ac:dyDescent="0.25">
      <c r="B186" s="116" t="s">
        <v>78</v>
      </c>
      <c r="C186" s="187">
        <v>2.2702702702702702</v>
      </c>
      <c r="D186" s="188">
        <v>2.0270270270270174E-2</v>
      </c>
      <c r="E186" s="187">
        <v>2.5750000000000002</v>
      </c>
      <c r="F186" s="188">
        <f t="shared" si="59"/>
        <v>0.30472972972973</v>
      </c>
      <c r="G186" s="187">
        <v>2.9292929292929295</v>
      </c>
      <c r="H186" s="188">
        <f t="shared" si="59"/>
        <v>0.35429292929292933</v>
      </c>
      <c r="I186" s="187">
        <v>2.6576576576576576</v>
      </c>
      <c r="J186" s="188">
        <f t="shared" si="60"/>
        <v>-0.2716352716352719</v>
      </c>
      <c r="K186" s="187">
        <v>2.7683823529411766</v>
      </c>
      <c r="L186" s="188">
        <f t="shared" si="61"/>
        <v>0.11072469528351903</v>
      </c>
    </row>
    <row r="187" spans="1:13" x14ac:dyDescent="0.25">
      <c r="B187" s="116" t="s">
        <v>80</v>
      </c>
      <c r="C187" s="187">
        <v>1.65625</v>
      </c>
      <c r="D187" s="188">
        <v>-1.3790441176470587</v>
      </c>
      <c r="E187" s="187">
        <v>4.1359223300970873</v>
      </c>
      <c r="F187" s="188">
        <f t="shared" si="59"/>
        <v>2.4796723300970873</v>
      </c>
      <c r="G187" s="187">
        <v>2.9226519337016574</v>
      </c>
      <c r="H187" s="188">
        <f t="shared" si="59"/>
        <v>-1.2132703963954299</v>
      </c>
      <c r="I187" s="187">
        <v>2.2459016393442623</v>
      </c>
      <c r="J187" s="188">
        <f t="shared" si="60"/>
        <v>-0.67675029435739509</v>
      </c>
      <c r="K187" s="187">
        <v>2.6934306569343067</v>
      </c>
      <c r="L187" s="188">
        <f t="shared" si="61"/>
        <v>0.44752901759004438</v>
      </c>
    </row>
    <row r="188" spans="1:13" x14ac:dyDescent="0.25">
      <c r="B188" s="116" t="s">
        <v>82</v>
      </c>
      <c r="C188" s="187">
        <v>1.8064516129032258</v>
      </c>
      <c r="D188" s="188" t="s">
        <v>241</v>
      </c>
      <c r="E188" s="187">
        <v>3.5714285714285716</v>
      </c>
      <c r="F188" s="188">
        <f>IFERROR(E188-C188,"-")</f>
        <v>1.7649769585253459</v>
      </c>
      <c r="G188" s="187">
        <v>4.037383177570093</v>
      </c>
      <c r="H188" s="188">
        <f>IFERROR(G188-E188,"-")</f>
        <v>0.4659546061415214</v>
      </c>
      <c r="I188" s="187">
        <v>2.1925925925925926</v>
      </c>
      <c r="J188" s="188">
        <f>IFERROR(I188-G188,"-")</f>
        <v>-1.8447905849775004</v>
      </c>
      <c r="K188" s="187">
        <v>3.4216867469879517</v>
      </c>
      <c r="L188" s="188">
        <f t="shared" si="61"/>
        <v>1.2290941543953591</v>
      </c>
    </row>
    <row r="189" spans="1:13" x14ac:dyDescent="0.25">
      <c r="B189" s="116" t="s">
        <v>84</v>
      </c>
      <c r="C189" s="187">
        <v>2.2323232323232323</v>
      </c>
      <c r="D189" s="188" t="s">
        <v>241</v>
      </c>
      <c r="E189" s="187">
        <v>2.8666666666666667</v>
      </c>
      <c r="F189" s="188">
        <f t="shared" ref="F189:H197" si="62">IFERROR(E189-C189,"-")</f>
        <v>0.63434343434343443</v>
      </c>
      <c r="G189" s="187">
        <v>2.7593984962406015</v>
      </c>
      <c r="H189" s="188">
        <f t="shared" si="62"/>
        <v>-0.10726817042606518</v>
      </c>
      <c r="I189" s="187">
        <v>2.5947712418300655</v>
      </c>
      <c r="J189" s="188">
        <f t="shared" ref="J189:J197" si="63">IFERROR(I189-G189,"-")</f>
        <v>-0.16462725441053605</v>
      </c>
      <c r="K189" s="187">
        <v>3.1</v>
      </c>
      <c r="L189" s="188">
        <f t="shared" si="61"/>
        <v>0.50522875816993462</v>
      </c>
    </row>
    <row r="190" spans="1:13" x14ac:dyDescent="0.25">
      <c r="B190" s="116" t="s">
        <v>125</v>
      </c>
      <c r="C190" s="187">
        <v>2.5396825396825395</v>
      </c>
      <c r="D190" s="188" t="s">
        <v>241</v>
      </c>
      <c r="E190" s="187">
        <v>2.5697674418604652</v>
      </c>
      <c r="F190" s="188">
        <f t="shared" si="62"/>
        <v>3.0084902177925699E-2</v>
      </c>
      <c r="G190" s="187">
        <v>2.324786324786325</v>
      </c>
      <c r="H190" s="188">
        <f t="shared" si="62"/>
        <v>-0.24498111707414028</v>
      </c>
      <c r="I190" s="187">
        <v>2.5315315315315314</v>
      </c>
      <c r="J190" s="188">
        <f t="shared" si="63"/>
        <v>0.20674520674520647</v>
      </c>
      <c r="K190" s="187">
        <v>2.7625000000000002</v>
      </c>
      <c r="L190" s="188">
        <f t="shared" si="61"/>
        <v>0.23096846846846875</v>
      </c>
    </row>
    <row r="191" spans="1:13" x14ac:dyDescent="0.25">
      <c r="B191" s="116" t="s">
        <v>88</v>
      </c>
      <c r="C191" s="187">
        <v>2.5662650602409638</v>
      </c>
      <c r="D191" s="188" t="s">
        <v>241</v>
      </c>
      <c r="E191" s="187">
        <v>2.9117647058823528</v>
      </c>
      <c r="F191" s="188">
        <f t="shared" si="62"/>
        <v>0.34549964564138902</v>
      </c>
      <c r="G191" s="187">
        <v>2.6422764227642275</v>
      </c>
      <c r="H191" s="188">
        <f t="shared" si="62"/>
        <v>-0.26948828311812534</v>
      </c>
      <c r="I191" s="187">
        <v>3.4086021505376345</v>
      </c>
      <c r="J191" s="188">
        <f t="shared" si="63"/>
        <v>0.76632572777340702</v>
      </c>
      <c r="K191" s="187"/>
      <c r="L191" s="188"/>
    </row>
    <row r="192" spans="1:13" x14ac:dyDescent="0.25">
      <c r="B192" s="116" t="s">
        <v>90</v>
      </c>
      <c r="C192" s="187">
        <v>2.8058252427184467</v>
      </c>
      <c r="D192" s="188">
        <v>0.23439667128987507</v>
      </c>
      <c r="E192" s="187">
        <v>3.4957983193277311</v>
      </c>
      <c r="F192" s="188">
        <f t="shared" si="62"/>
        <v>0.68997307660928442</v>
      </c>
      <c r="G192" s="187">
        <v>4.1339285714285712</v>
      </c>
      <c r="H192" s="188">
        <f t="shared" si="62"/>
        <v>0.63813025210084007</v>
      </c>
      <c r="I192" s="187">
        <v>2.3281853281853282</v>
      </c>
      <c r="J192" s="188">
        <f t="shared" si="63"/>
        <v>-1.805743243243243</v>
      </c>
      <c r="K192" s="187"/>
      <c r="L192" s="188"/>
    </row>
    <row r="193" spans="2:13" x14ac:dyDescent="0.25">
      <c r="B193" s="116" t="s">
        <v>92</v>
      </c>
      <c r="C193" s="187">
        <v>2.9885057471264367</v>
      </c>
      <c r="D193" s="188">
        <v>1.0966138552345448</v>
      </c>
      <c r="E193" s="187">
        <v>2.8235294117647061</v>
      </c>
      <c r="F193" s="188">
        <f t="shared" si="62"/>
        <v>-0.16497633536173062</v>
      </c>
      <c r="G193" s="187">
        <v>3.06993006993007</v>
      </c>
      <c r="H193" s="188">
        <f t="shared" si="62"/>
        <v>0.24640065816536394</v>
      </c>
      <c r="I193" s="187">
        <v>3.317241379310345</v>
      </c>
      <c r="J193" s="188">
        <f t="shared" si="63"/>
        <v>0.24731130938027501</v>
      </c>
      <c r="K193" s="187"/>
      <c r="L193" s="188"/>
    </row>
    <row r="194" spans="2:13" x14ac:dyDescent="0.25">
      <c r="B194" s="116" t="s">
        <v>94</v>
      </c>
      <c r="C194" s="187">
        <v>2.3220338983050848</v>
      </c>
      <c r="D194" s="188">
        <v>-0.46520014424810663</v>
      </c>
      <c r="E194" s="187">
        <v>2.8175182481751824</v>
      </c>
      <c r="F194" s="188">
        <f t="shared" si="62"/>
        <v>0.4954843498700976</v>
      </c>
      <c r="G194" s="187">
        <v>2.3806451612903228</v>
      </c>
      <c r="H194" s="188">
        <f t="shared" si="62"/>
        <v>-0.4368730868848596</v>
      </c>
      <c r="I194" s="187">
        <v>2.9246231155778895</v>
      </c>
      <c r="J194" s="188">
        <f t="shared" si="63"/>
        <v>0.54397795428756668</v>
      </c>
      <c r="K194" s="187"/>
      <c r="L194" s="188"/>
    </row>
    <row r="195" spans="2:13" x14ac:dyDescent="0.25">
      <c r="B195" s="116" t="s">
        <v>96</v>
      </c>
      <c r="C195" s="187">
        <v>2.6972704714640199</v>
      </c>
      <c r="D195" s="188">
        <v>0.97797222584998478</v>
      </c>
      <c r="E195" s="187">
        <v>3.5201465201465201</v>
      </c>
      <c r="F195" s="188">
        <f t="shared" si="62"/>
        <v>0.82287604868250019</v>
      </c>
      <c r="G195" s="187">
        <v>2.2638297872340427</v>
      </c>
      <c r="H195" s="188">
        <f t="shared" si="62"/>
        <v>-1.2563167329124774</v>
      </c>
      <c r="I195" s="187">
        <v>2.5864197530864197</v>
      </c>
      <c r="J195" s="188">
        <f t="shared" si="63"/>
        <v>0.32258996585237698</v>
      </c>
      <c r="K195" s="187"/>
      <c r="L195" s="188"/>
    </row>
    <row r="196" spans="2:13" x14ac:dyDescent="0.25">
      <c r="B196" s="116" t="s">
        <v>98</v>
      </c>
      <c r="C196" s="187">
        <v>2.7487437185929648</v>
      </c>
      <c r="D196" s="188">
        <v>0.14063561048485695</v>
      </c>
      <c r="E196" s="187">
        <v>2.9561403508771931</v>
      </c>
      <c r="F196" s="188">
        <f t="shared" si="62"/>
        <v>0.20739663228422822</v>
      </c>
      <c r="G196" s="187">
        <v>2.6193548387096772</v>
      </c>
      <c r="H196" s="188">
        <f t="shared" si="62"/>
        <v>-0.33678551216751584</v>
      </c>
      <c r="I196" s="187">
        <v>2.6566666666666667</v>
      </c>
      <c r="J196" s="188">
        <f t="shared" si="63"/>
        <v>3.7311827956989507E-2</v>
      </c>
      <c r="K196" s="187"/>
      <c r="L196" s="188"/>
    </row>
    <row r="197" spans="2:13" ht="15.75" x14ac:dyDescent="0.25">
      <c r="B197" s="119" t="s">
        <v>32</v>
      </c>
      <c r="C197" s="189">
        <v>2.5423728813559321</v>
      </c>
      <c r="D197" s="190">
        <v>0.17907238874509446</v>
      </c>
      <c r="E197" s="189">
        <v>3.1059431524547803</v>
      </c>
      <c r="F197" s="190">
        <f t="shared" si="62"/>
        <v>0.56357027109884816</v>
      </c>
      <c r="G197" s="189">
        <v>2.8288030519790177</v>
      </c>
      <c r="H197" s="190">
        <f t="shared" si="62"/>
        <v>-0.27714010047576254</v>
      </c>
      <c r="I197" s="189">
        <v>2.6870078740157481</v>
      </c>
      <c r="J197" s="190">
        <f t="shared" si="63"/>
        <v>-0.14179517796326957</v>
      </c>
      <c r="K197" s="189">
        <v>2.7687713310580206</v>
      </c>
      <c r="L197" s="190">
        <v>0.20444125119999068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307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 t="shared" ref="C205" si="64">E205-1</f>
        <v>2022</v>
      </c>
      <c r="D205" s="302"/>
      <c r="E205" s="303">
        <f t="shared" ref="E205" si="65">G205-1</f>
        <v>2023</v>
      </c>
      <c r="F205" s="302"/>
      <c r="G205" s="303">
        <f t="shared" ref="G205" si="66">I205-1</f>
        <v>2024</v>
      </c>
      <c r="H205" s="302"/>
      <c r="I205" s="303">
        <f>K205-1</f>
        <v>2025</v>
      </c>
      <c r="J205" s="302"/>
      <c r="K205" s="303"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>
        <v>2.1052631578947367</v>
      </c>
      <c r="D207" s="188">
        <v>-0.75620870357712455</v>
      </c>
      <c r="E207" s="187">
        <v>2.8249158249158248</v>
      </c>
      <c r="F207" s="188">
        <f t="shared" ref="F207:H209" si="67">IFERROR(E207-C207,"-")</f>
        <v>0.7196526670210881</v>
      </c>
      <c r="G207" s="187">
        <v>3.3443223443223444</v>
      </c>
      <c r="H207" s="188">
        <f t="shared" si="67"/>
        <v>0.51940651940651961</v>
      </c>
      <c r="I207" s="187">
        <v>2.9627659574468086</v>
      </c>
      <c r="J207" s="188">
        <f t="shared" ref="J207:J209" si="68">IFERROR(I207-G207,"-")</f>
        <v>-0.38155638687553584</v>
      </c>
      <c r="K207" s="187">
        <v>2.7064935064935063</v>
      </c>
      <c r="L207" s="188">
        <f t="shared" ref="L207:L212" si="69">IFERROR(K207-I207,"-")</f>
        <v>-0.25627245095330231</v>
      </c>
    </row>
    <row r="208" spans="2:13" x14ac:dyDescent="0.25">
      <c r="B208" s="116" t="s">
        <v>78</v>
      </c>
      <c r="C208" s="187">
        <v>1.4772727272727273</v>
      </c>
      <c r="D208" s="188">
        <v>-0.61575052854122636</v>
      </c>
      <c r="E208" s="187">
        <v>2.4600760456273765</v>
      </c>
      <c r="F208" s="188">
        <f t="shared" si="67"/>
        <v>0.98280331835464918</v>
      </c>
      <c r="G208" s="187">
        <v>2.4355828220858897</v>
      </c>
      <c r="H208" s="188">
        <f t="shared" si="67"/>
        <v>-2.4493223541486753E-2</v>
      </c>
      <c r="I208" s="187">
        <v>2.8980263157894739</v>
      </c>
      <c r="J208" s="188">
        <f t="shared" si="68"/>
        <v>0.46244349370358417</v>
      </c>
      <c r="K208" s="187">
        <v>2.6038251366120218</v>
      </c>
      <c r="L208" s="188">
        <f t="shared" si="69"/>
        <v>-0.29420117917745214</v>
      </c>
    </row>
    <row r="209" spans="2:13" x14ac:dyDescent="0.25">
      <c r="B209" s="116" t="s">
        <v>80</v>
      </c>
      <c r="C209" s="187">
        <v>2.4565217391304346</v>
      </c>
      <c r="D209" s="188">
        <v>-1.2614063338701076E-2</v>
      </c>
      <c r="E209" s="187">
        <v>2.6113360323886639</v>
      </c>
      <c r="F209" s="188">
        <f t="shared" si="67"/>
        <v>0.15481429325822926</v>
      </c>
      <c r="G209" s="187">
        <v>3.1333333333333333</v>
      </c>
      <c r="H209" s="188">
        <f t="shared" si="67"/>
        <v>0.52199730094466945</v>
      </c>
      <c r="I209" s="187">
        <v>2.6015936254980079</v>
      </c>
      <c r="J209" s="188">
        <f t="shared" si="68"/>
        <v>-0.53173970783532543</v>
      </c>
      <c r="K209" s="187">
        <v>3.1124999999999998</v>
      </c>
      <c r="L209" s="188">
        <f t="shared" si="69"/>
        <v>0.51090637450199194</v>
      </c>
    </row>
    <row r="210" spans="2:13" x14ac:dyDescent="0.25">
      <c r="B210" s="116" t="s">
        <v>82</v>
      </c>
      <c r="C210" s="187">
        <v>1.8571428571428572</v>
      </c>
      <c r="D210" s="188" t="s">
        <v>241</v>
      </c>
      <c r="E210" s="187">
        <v>3.0125000000000002</v>
      </c>
      <c r="F210" s="188">
        <f>IFERROR(E210-C210,"-")</f>
        <v>1.155357142857143</v>
      </c>
      <c r="G210" s="187">
        <v>2.8167539267015709</v>
      </c>
      <c r="H210" s="188">
        <f>IFERROR(G210-E210,"-")</f>
        <v>-0.1957460732984293</v>
      </c>
      <c r="I210" s="187">
        <v>2.8721804511278197</v>
      </c>
      <c r="J210" s="188">
        <f>IFERROR(I210-G210,"-")</f>
        <v>5.5426524426248847E-2</v>
      </c>
      <c r="K210" s="187">
        <v>2.6422018348623855</v>
      </c>
      <c r="L210" s="188">
        <f t="shared" si="69"/>
        <v>-0.22997861626543425</v>
      </c>
    </row>
    <row r="211" spans="2:13" x14ac:dyDescent="0.25">
      <c r="B211" s="116" t="s">
        <v>84</v>
      </c>
      <c r="C211" s="187">
        <v>1.6206896551724137</v>
      </c>
      <c r="D211" s="188" t="s">
        <v>241</v>
      </c>
      <c r="E211" s="187">
        <v>2.6937500000000001</v>
      </c>
      <c r="F211" s="188">
        <f t="shared" ref="F211:H219" si="70">IFERROR(E211-C211,"-")</f>
        <v>1.0730603448275864</v>
      </c>
      <c r="G211" s="187">
        <v>3.6575342465753424</v>
      </c>
      <c r="H211" s="188">
        <f t="shared" si="70"/>
        <v>0.96378424657534234</v>
      </c>
      <c r="I211" s="187">
        <v>3.2900763358778624</v>
      </c>
      <c r="J211" s="188">
        <f t="shared" ref="J211:J219" si="71">IFERROR(I211-G211,"-")</f>
        <v>-0.36745791069748002</v>
      </c>
      <c r="K211" s="187">
        <v>2.9022556390977443</v>
      </c>
      <c r="L211" s="188">
        <f t="shared" si="69"/>
        <v>-0.3878206967801181</v>
      </c>
    </row>
    <row r="212" spans="2:13" x14ac:dyDescent="0.25">
      <c r="B212" s="116" t="s">
        <v>86</v>
      </c>
      <c r="C212" s="187">
        <v>2.5921052631578947</v>
      </c>
      <c r="D212" s="188" t="s">
        <v>241</v>
      </c>
      <c r="E212" s="187">
        <v>2.6162790697674421</v>
      </c>
      <c r="F212" s="188">
        <f t="shared" si="70"/>
        <v>2.4173806609547377E-2</v>
      </c>
      <c r="G212" s="187">
        <v>2.592233009708738</v>
      </c>
      <c r="H212" s="188">
        <f t="shared" si="70"/>
        <v>-2.4046060058704022E-2</v>
      </c>
      <c r="I212" s="187">
        <v>3.4951456310679609</v>
      </c>
      <c r="J212" s="188">
        <f t="shared" si="71"/>
        <v>0.9029126213592229</v>
      </c>
      <c r="K212" s="187">
        <v>3.7647058823529411</v>
      </c>
      <c r="L212" s="188">
        <f t="shared" si="69"/>
        <v>0.26956025128498018</v>
      </c>
    </row>
    <row r="213" spans="2:13" x14ac:dyDescent="0.25">
      <c r="B213" s="116" t="s">
        <v>88</v>
      </c>
      <c r="C213" s="187">
        <v>3.2180451127819549</v>
      </c>
      <c r="D213" s="188" t="s">
        <v>241</v>
      </c>
      <c r="E213" s="187">
        <v>1.9636963696369636</v>
      </c>
      <c r="F213" s="188">
        <f t="shared" si="70"/>
        <v>-1.2543487431449913</v>
      </c>
      <c r="G213" s="187">
        <v>2.952054794520548</v>
      </c>
      <c r="H213" s="188">
        <f t="shared" si="70"/>
        <v>0.98835842488358439</v>
      </c>
      <c r="I213" s="187">
        <v>4.0338164251207731</v>
      </c>
      <c r="J213" s="188">
        <f t="shared" si="71"/>
        <v>1.0817616306002251</v>
      </c>
      <c r="K213" s="187"/>
      <c r="L213" s="188"/>
    </row>
    <row r="214" spans="2:13" x14ac:dyDescent="0.25">
      <c r="B214" s="116" t="s">
        <v>90</v>
      </c>
      <c r="C214" s="187">
        <v>4.07</v>
      </c>
      <c r="D214" s="188">
        <v>2.4658333333333333</v>
      </c>
      <c r="E214" s="187">
        <v>3.0769230769230771</v>
      </c>
      <c r="F214" s="188">
        <f t="shared" si="70"/>
        <v>-0.99307692307692319</v>
      </c>
      <c r="G214" s="187">
        <v>5.062176165803109</v>
      </c>
      <c r="H214" s="188">
        <f t="shared" si="70"/>
        <v>1.9852530888800319</v>
      </c>
      <c r="I214" s="187">
        <v>4.6287128712871288</v>
      </c>
      <c r="J214" s="188">
        <f t="shared" si="71"/>
        <v>-0.4334632945159802</v>
      </c>
      <c r="K214" s="187"/>
      <c r="L214" s="188"/>
    </row>
    <row r="215" spans="2:13" x14ac:dyDescent="0.25">
      <c r="B215" s="116" t="s">
        <v>92</v>
      </c>
      <c r="C215" s="187">
        <v>2.6967213114754101</v>
      </c>
      <c r="D215" s="188">
        <v>1.1704055220017258</v>
      </c>
      <c r="E215" s="187">
        <v>3.9452054794520546</v>
      </c>
      <c r="F215" s="188">
        <f t="shared" si="70"/>
        <v>1.2484841679766445</v>
      </c>
      <c r="G215" s="187">
        <v>3.4752475247524752</v>
      </c>
      <c r="H215" s="188">
        <f t="shared" si="70"/>
        <v>-0.46995795469957935</v>
      </c>
      <c r="I215" s="187">
        <v>3.6882129277566542</v>
      </c>
      <c r="J215" s="188">
        <f t="shared" si="71"/>
        <v>0.21296540300417899</v>
      </c>
      <c r="K215" s="187"/>
      <c r="L215" s="188"/>
    </row>
    <row r="216" spans="2:13" x14ac:dyDescent="0.25">
      <c r="B216" s="116" t="s">
        <v>94</v>
      </c>
      <c r="C216" s="187">
        <v>2.4550898203592815</v>
      </c>
      <c r="D216" s="188">
        <v>0.88842315369261482</v>
      </c>
      <c r="E216" s="187">
        <v>2.8269230769230771</v>
      </c>
      <c r="F216" s="188">
        <f t="shared" si="70"/>
        <v>0.37183325656379562</v>
      </c>
      <c r="G216" s="187">
        <v>4.169354838709677</v>
      </c>
      <c r="H216" s="188">
        <f t="shared" si="70"/>
        <v>1.3424317617866</v>
      </c>
      <c r="I216" s="187">
        <v>3.274193548387097</v>
      </c>
      <c r="J216" s="188">
        <f t="shared" si="71"/>
        <v>-0.89516129032258007</v>
      </c>
      <c r="K216" s="187"/>
      <c r="L216" s="188"/>
    </row>
    <row r="217" spans="2:13" x14ac:dyDescent="0.25">
      <c r="B217" s="116" t="s">
        <v>96</v>
      </c>
      <c r="C217" s="187">
        <v>2.8636363636363638</v>
      </c>
      <c r="D217" s="188">
        <v>0.17613636363636376</v>
      </c>
      <c r="E217" s="187">
        <v>2.8129251700680271</v>
      </c>
      <c r="F217" s="188">
        <f t="shared" si="70"/>
        <v>-5.0711193568336643E-2</v>
      </c>
      <c r="G217" s="187">
        <v>2.3783783783783785</v>
      </c>
      <c r="H217" s="188">
        <f t="shared" si="70"/>
        <v>-0.4345467916896486</v>
      </c>
      <c r="I217" s="187">
        <v>2.4775641025641026</v>
      </c>
      <c r="J217" s="188">
        <f t="shared" si="71"/>
        <v>9.9185724185724133E-2</v>
      </c>
      <c r="K217" s="187"/>
      <c r="L217" s="188"/>
    </row>
    <row r="218" spans="2:13" x14ac:dyDescent="0.25">
      <c r="B218" s="116" t="s">
        <v>98</v>
      </c>
      <c r="C218" s="187">
        <v>2.9883720930232558</v>
      </c>
      <c r="D218" s="188">
        <v>0.63953488372093004</v>
      </c>
      <c r="E218" s="187">
        <v>3.3711340206185567</v>
      </c>
      <c r="F218" s="188">
        <f t="shared" si="70"/>
        <v>0.38276192759530092</v>
      </c>
      <c r="G218" s="187">
        <v>3.0121457489878543</v>
      </c>
      <c r="H218" s="188">
        <f t="shared" si="70"/>
        <v>-0.35898827163070246</v>
      </c>
      <c r="I218" s="187">
        <v>2.7315436241610738</v>
      </c>
      <c r="J218" s="188">
        <f t="shared" si="71"/>
        <v>-0.28060212482678049</v>
      </c>
      <c r="K218" s="187"/>
      <c r="L218" s="188"/>
    </row>
    <row r="219" spans="2:13" ht="15.75" x14ac:dyDescent="0.25">
      <c r="B219" s="119" t="s">
        <v>32</v>
      </c>
      <c r="C219" s="189">
        <v>2.7591897974493622</v>
      </c>
      <c r="D219" s="190">
        <v>0.35867959336772959</v>
      </c>
      <c r="E219" s="189">
        <v>2.8096321577550247</v>
      </c>
      <c r="F219" s="190">
        <f t="shared" si="70"/>
        <v>5.0442360305662515E-2</v>
      </c>
      <c r="G219" s="189">
        <v>3.1528013582342953</v>
      </c>
      <c r="H219" s="190">
        <f t="shared" si="70"/>
        <v>0.34316920047927058</v>
      </c>
      <c r="I219" s="189">
        <v>3.1659436008676791</v>
      </c>
      <c r="J219" s="190">
        <f t="shared" si="71"/>
        <v>1.3142242633383816E-2</v>
      </c>
      <c r="K219" s="189">
        <v>2.8658536585365852</v>
      </c>
      <c r="L219" s="190">
        <v>-7.7905971663722706E-2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306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 t="shared" ref="C227" si="72">E227-1</f>
        <v>2022</v>
      </c>
      <c r="D227" s="302"/>
      <c r="E227" s="303">
        <f t="shared" ref="E227" si="73">G227-1</f>
        <v>2023</v>
      </c>
      <c r="F227" s="302"/>
      <c r="G227" s="303">
        <f t="shared" ref="G227" si="74">I227-1</f>
        <v>2024</v>
      </c>
      <c r="H227" s="302"/>
      <c r="I227" s="303">
        <f>K227-1</f>
        <v>2025</v>
      </c>
      <c r="J227" s="302"/>
      <c r="K227" s="303"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1.6046511627906976</v>
      </c>
      <c r="D229" s="188">
        <v>-0.77823172009218511</v>
      </c>
      <c r="E229" s="187">
        <v>2.5857740585774058</v>
      </c>
      <c r="F229" s="188">
        <f t="shared" ref="F229:H231" si="75">IFERROR(E229-C229,"-")</f>
        <v>0.98112289578670819</v>
      </c>
      <c r="G229" s="187">
        <v>2.8692579505300353</v>
      </c>
      <c r="H229" s="188">
        <f t="shared" si="75"/>
        <v>0.28348389195262946</v>
      </c>
      <c r="I229" s="187">
        <v>2.8328173374613002</v>
      </c>
      <c r="J229" s="188">
        <f t="shared" ref="J229:J231" si="76">IFERROR(I229-G229,"-")</f>
        <v>-3.6440613068735139E-2</v>
      </c>
      <c r="K229" s="187">
        <v>2.3111111111111109</v>
      </c>
      <c r="L229" s="188">
        <f t="shared" ref="L229:L234" si="77">IFERROR(K229-I229,"-")</f>
        <v>-0.52170622635018926</v>
      </c>
    </row>
    <row r="230" spans="2:13" x14ac:dyDescent="0.25">
      <c r="B230" s="116" t="s">
        <v>78</v>
      </c>
      <c r="C230" s="187">
        <v>2.2702702702702702</v>
      </c>
      <c r="D230" s="188">
        <v>2.0270270270270174E-2</v>
      </c>
      <c r="E230" s="187">
        <v>2.5750000000000002</v>
      </c>
      <c r="F230" s="188">
        <f t="shared" si="75"/>
        <v>0.30472972972973</v>
      </c>
      <c r="G230" s="187">
        <v>2.9292929292929295</v>
      </c>
      <c r="H230" s="188">
        <f t="shared" si="75"/>
        <v>0.35429292929292933</v>
      </c>
      <c r="I230" s="187">
        <v>2.6576576576576576</v>
      </c>
      <c r="J230" s="188">
        <f t="shared" si="76"/>
        <v>-0.2716352716352719</v>
      </c>
      <c r="K230" s="187">
        <v>2.7683823529411766</v>
      </c>
      <c r="L230" s="188">
        <f t="shared" si="77"/>
        <v>0.11072469528351903</v>
      </c>
    </row>
    <row r="231" spans="2:13" x14ac:dyDescent="0.25">
      <c r="B231" s="116" t="s">
        <v>80</v>
      </c>
      <c r="C231" s="187">
        <v>1.65625</v>
      </c>
      <c r="D231" s="188">
        <v>-1.3790441176470587</v>
      </c>
      <c r="E231" s="187">
        <v>4.1359223300970873</v>
      </c>
      <c r="F231" s="188">
        <f t="shared" si="75"/>
        <v>2.4796723300970873</v>
      </c>
      <c r="G231" s="187">
        <v>2.9226519337016574</v>
      </c>
      <c r="H231" s="188">
        <f t="shared" si="75"/>
        <v>-1.2132703963954299</v>
      </c>
      <c r="I231" s="187">
        <v>2.2459016393442623</v>
      </c>
      <c r="J231" s="188">
        <f t="shared" si="76"/>
        <v>-0.67675029435739509</v>
      </c>
      <c r="K231" s="187">
        <v>2.6934306569343067</v>
      </c>
      <c r="L231" s="188">
        <f t="shared" si="77"/>
        <v>0.44752901759004438</v>
      </c>
    </row>
    <row r="232" spans="2:13" x14ac:dyDescent="0.25">
      <c r="B232" s="116" t="s">
        <v>82</v>
      </c>
      <c r="C232" s="187">
        <v>1.8064516129032258</v>
      </c>
      <c r="D232" s="188" t="s">
        <v>241</v>
      </c>
      <c r="E232" s="187">
        <v>3.5714285714285716</v>
      </c>
      <c r="F232" s="188">
        <f>IFERROR(E232-C232,"-")</f>
        <v>1.7649769585253459</v>
      </c>
      <c r="G232" s="187">
        <v>4.037383177570093</v>
      </c>
      <c r="H232" s="188">
        <f>IFERROR(G232-E232,"-")</f>
        <v>0.4659546061415214</v>
      </c>
      <c r="I232" s="187">
        <v>2.1925925925925926</v>
      </c>
      <c r="J232" s="188">
        <f>IFERROR(I232-G232,"-")</f>
        <v>-1.8447905849775004</v>
      </c>
      <c r="K232" s="187">
        <v>3.4216867469879517</v>
      </c>
      <c r="L232" s="188">
        <f t="shared" si="77"/>
        <v>1.2290941543953591</v>
      </c>
    </row>
    <row r="233" spans="2:13" x14ac:dyDescent="0.25">
      <c r="B233" s="116" t="s">
        <v>84</v>
      </c>
      <c r="C233" s="187">
        <v>2.2323232323232323</v>
      </c>
      <c r="D233" s="188" t="s">
        <v>241</v>
      </c>
      <c r="E233" s="187">
        <v>2.8666666666666667</v>
      </c>
      <c r="F233" s="188">
        <f t="shared" ref="F233:H241" si="78">IFERROR(E233-C233,"-")</f>
        <v>0.63434343434343443</v>
      </c>
      <c r="G233" s="187">
        <v>2.7593984962406015</v>
      </c>
      <c r="H233" s="188">
        <f t="shared" si="78"/>
        <v>-0.10726817042606518</v>
      </c>
      <c r="I233" s="187">
        <v>2.5947712418300655</v>
      </c>
      <c r="J233" s="188">
        <f t="shared" ref="J233:J241" si="79">IFERROR(I233-G233,"-")</f>
        <v>-0.16462725441053605</v>
      </c>
      <c r="K233" s="187">
        <v>3.1</v>
      </c>
      <c r="L233" s="188">
        <f t="shared" si="77"/>
        <v>0.50522875816993462</v>
      </c>
    </row>
    <row r="234" spans="2:13" x14ac:dyDescent="0.25">
      <c r="B234" s="116" t="s">
        <v>86</v>
      </c>
      <c r="C234" s="187">
        <v>2.5396825396825395</v>
      </c>
      <c r="D234" s="188" t="s">
        <v>241</v>
      </c>
      <c r="E234" s="187">
        <v>2.5697674418604652</v>
      </c>
      <c r="F234" s="188">
        <f t="shared" si="78"/>
        <v>3.0084902177925699E-2</v>
      </c>
      <c r="G234" s="187">
        <v>2.324786324786325</v>
      </c>
      <c r="H234" s="188">
        <f t="shared" si="78"/>
        <v>-0.24498111707414028</v>
      </c>
      <c r="I234" s="187">
        <v>2.5315315315315314</v>
      </c>
      <c r="J234" s="188">
        <f t="shared" si="79"/>
        <v>0.20674520674520647</v>
      </c>
      <c r="K234" s="187">
        <v>2.7625000000000002</v>
      </c>
      <c r="L234" s="188">
        <f t="shared" si="77"/>
        <v>0.23096846846846875</v>
      </c>
    </row>
    <row r="235" spans="2:13" x14ac:dyDescent="0.25">
      <c r="B235" s="116" t="s">
        <v>88</v>
      </c>
      <c r="C235" s="187">
        <v>2.5662650602409638</v>
      </c>
      <c r="D235" s="188" t="s">
        <v>241</v>
      </c>
      <c r="E235" s="187">
        <v>2.9117647058823528</v>
      </c>
      <c r="F235" s="188">
        <f t="shared" si="78"/>
        <v>0.34549964564138902</v>
      </c>
      <c r="G235" s="187">
        <v>2.6422764227642275</v>
      </c>
      <c r="H235" s="188">
        <f t="shared" si="78"/>
        <v>-0.26948828311812534</v>
      </c>
      <c r="I235" s="187">
        <v>3.4086021505376345</v>
      </c>
      <c r="J235" s="188">
        <f t="shared" si="79"/>
        <v>0.76632572777340702</v>
      </c>
      <c r="K235" s="187"/>
      <c r="L235" s="188"/>
    </row>
    <row r="236" spans="2:13" x14ac:dyDescent="0.25">
      <c r="B236" s="116" t="s">
        <v>90</v>
      </c>
      <c r="C236" s="187">
        <v>2.8058252427184467</v>
      </c>
      <c r="D236" s="188">
        <v>0.23439667128987507</v>
      </c>
      <c r="E236" s="187">
        <v>3.4957983193277311</v>
      </c>
      <c r="F236" s="188">
        <f t="shared" si="78"/>
        <v>0.68997307660928442</v>
      </c>
      <c r="G236" s="187">
        <v>4.1339285714285712</v>
      </c>
      <c r="H236" s="188">
        <f t="shared" si="78"/>
        <v>0.63813025210084007</v>
      </c>
      <c r="I236" s="187">
        <v>2.3281853281853282</v>
      </c>
      <c r="J236" s="188">
        <f t="shared" si="79"/>
        <v>-1.805743243243243</v>
      </c>
      <c r="K236" s="187"/>
      <c r="L236" s="188"/>
    </row>
    <row r="237" spans="2:13" x14ac:dyDescent="0.25">
      <c r="B237" s="116" t="s">
        <v>92</v>
      </c>
      <c r="C237" s="187">
        <v>2.9885057471264367</v>
      </c>
      <c r="D237" s="188">
        <v>1.0966138552345448</v>
      </c>
      <c r="E237" s="187">
        <v>2.8235294117647061</v>
      </c>
      <c r="F237" s="188">
        <f t="shared" si="78"/>
        <v>-0.16497633536173062</v>
      </c>
      <c r="G237" s="187">
        <v>3.06993006993007</v>
      </c>
      <c r="H237" s="188">
        <f t="shared" si="78"/>
        <v>0.24640065816536394</v>
      </c>
      <c r="I237" s="187">
        <v>3.317241379310345</v>
      </c>
      <c r="J237" s="188">
        <f t="shared" si="79"/>
        <v>0.24731130938027501</v>
      </c>
      <c r="K237" s="187"/>
      <c r="L237" s="188"/>
    </row>
    <row r="238" spans="2:13" x14ac:dyDescent="0.25">
      <c r="B238" s="116" t="s">
        <v>94</v>
      </c>
      <c r="C238" s="187">
        <v>2.3220338983050848</v>
      </c>
      <c r="D238" s="188">
        <v>-0.46520014424810663</v>
      </c>
      <c r="E238" s="187">
        <v>2.8175182481751824</v>
      </c>
      <c r="F238" s="188">
        <f t="shared" si="78"/>
        <v>0.4954843498700976</v>
      </c>
      <c r="G238" s="187">
        <v>2.3806451612903228</v>
      </c>
      <c r="H238" s="188">
        <f t="shared" si="78"/>
        <v>-0.4368730868848596</v>
      </c>
      <c r="I238" s="187">
        <v>2.9246231155778895</v>
      </c>
      <c r="J238" s="188">
        <f t="shared" si="79"/>
        <v>0.54397795428756668</v>
      </c>
      <c r="K238" s="187"/>
      <c r="L238" s="188"/>
    </row>
    <row r="239" spans="2:13" x14ac:dyDescent="0.25">
      <c r="B239" s="116" t="s">
        <v>96</v>
      </c>
      <c r="C239" s="187">
        <v>2.6972704714640199</v>
      </c>
      <c r="D239" s="188">
        <v>0.97797222584998478</v>
      </c>
      <c r="E239" s="187">
        <v>3.5201465201465201</v>
      </c>
      <c r="F239" s="188">
        <f t="shared" si="78"/>
        <v>0.82287604868250019</v>
      </c>
      <c r="G239" s="187">
        <v>2.2638297872340427</v>
      </c>
      <c r="H239" s="188">
        <f t="shared" si="78"/>
        <v>-1.2563167329124774</v>
      </c>
      <c r="I239" s="187">
        <v>2.5864197530864197</v>
      </c>
      <c r="J239" s="188">
        <f t="shared" si="79"/>
        <v>0.32258996585237698</v>
      </c>
      <c r="K239" s="187"/>
      <c r="L239" s="188"/>
    </row>
    <row r="240" spans="2:13" x14ac:dyDescent="0.25">
      <c r="B240" s="116" t="s">
        <v>98</v>
      </c>
      <c r="C240" s="187">
        <v>2.7487437185929648</v>
      </c>
      <c r="D240" s="188">
        <v>0.14063561048485695</v>
      </c>
      <c r="E240" s="187">
        <v>2.9561403508771931</v>
      </c>
      <c r="F240" s="188">
        <f t="shared" si="78"/>
        <v>0.20739663228422822</v>
      </c>
      <c r="G240" s="187">
        <v>2.6193548387096772</v>
      </c>
      <c r="H240" s="188">
        <f t="shared" si="78"/>
        <v>-0.33678551216751584</v>
      </c>
      <c r="I240" s="187">
        <v>2.6566666666666667</v>
      </c>
      <c r="J240" s="188">
        <f t="shared" si="79"/>
        <v>3.7311827956989507E-2</v>
      </c>
      <c r="K240" s="187"/>
      <c r="L240" s="188"/>
    </row>
    <row r="241" spans="2:13" ht="15.75" x14ac:dyDescent="0.25">
      <c r="B241" s="119" t="s">
        <v>32</v>
      </c>
      <c r="C241" s="189">
        <v>2.5423728813559321</v>
      </c>
      <c r="D241" s="190">
        <v>0.17907238874509446</v>
      </c>
      <c r="E241" s="189">
        <v>3.1059431524547803</v>
      </c>
      <c r="F241" s="190">
        <f t="shared" si="78"/>
        <v>0.56357027109884816</v>
      </c>
      <c r="G241" s="189">
        <v>2.8288030519790177</v>
      </c>
      <c r="H241" s="190">
        <f t="shared" si="78"/>
        <v>-0.27714010047576254</v>
      </c>
      <c r="I241" s="189">
        <v>2.6870078740157481</v>
      </c>
      <c r="J241" s="190">
        <f t="shared" si="79"/>
        <v>-0.14179517796326957</v>
      </c>
      <c r="K241" s="189">
        <v>2.7687713310580206</v>
      </c>
      <c r="L241" s="190">
        <v>0.20444125119999068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308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 t="shared" ref="C249" si="80">E249-1</f>
        <v>2022</v>
      </c>
      <c r="D249" s="302"/>
      <c r="E249" s="303">
        <f t="shared" ref="E249" si="81">G249-1</f>
        <v>2023</v>
      </c>
      <c r="F249" s="302"/>
      <c r="G249" s="303">
        <f t="shared" ref="G249" si="82">I249-1</f>
        <v>2024</v>
      </c>
      <c r="H249" s="302"/>
      <c r="I249" s="303">
        <f>K249-1</f>
        <v>2025</v>
      </c>
      <c r="J249" s="302"/>
      <c r="K249" s="303">
        <v>2026</v>
      </c>
      <c r="L249" s="304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>
        <v>2</v>
      </c>
      <c r="D251" s="188">
        <v>-0.45182724252491679</v>
      </c>
      <c r="E251" s="187">
        <v>2.7947368421052632</v>
      </c>
      <c r="F251" s="188">
        <f t="shared" ref="F251:H253" si="83">IFERROR(E251-C251,"-")</f>
        <v>0.79473684210526319</v>
      </c>
      <c r="G251" s="187">
        <v>3.1305970149253732</v>
      </c>
      <c r="H251" s="188">
        <f t="shared" si="83"/>
        <v>0.33586017282011005</v>
      </c>
      <c r="I251" s="187">
        <v>2.7339901477832513</v>
      </c>
      <c r="J251" s="188">
        <f t="shared" ref="J251:J253" si="84">IFERROR(I251-G251,"-")</f>
        <v>-0.3966068671421219</v>
      </c>
      <c r="K251" s="187">
        <v>3.5687500000000001</v>
      </c>
      <c r="L251" s="188">
        <f t="shared" ref="L251:L256" si="85">IFERROR(K251-I251,"-")</f>
        <v>0.83475985221674875</v>
      </c>
    </row>
    <row r="252" spans="2:13" x14ac:dyDescent="0.25">
      <c r="B252" s="116" t="s">
        <v>78</v>
      </c>
      <c r="C252" s="187">
        <v>2</v>
      </c>
      <c r="D252" s="188">
        <v>-0.42990654205607459</v>
      </c>
      <c r="E252" s="187">
        <v>2.5424836601307188</v>
      </c>
      <c r="F252" s="188">
        <f t="shared" si="83"/>
        <v>0.5424836601307188</v>
      </c>
      <c r="G252" s="187">
        <v>2.8382978723404255</v>
      </c>
      <c r="H252" s="188">
        <f t="shared" si="83"/>
        <v>0.29581421220970672</v>
      </c>
      <c r="I252" s="187">
        <v>2.1507537688442211</v>
      </c>
      <c r="J252" s="188">
        <f t="shared" si="84"/>
        <v>-0.68754410349620443</v>
      </c>
      <c r="K252" s="187">
        <v>3.377049180327869</v>
      </c>
      <c r="L252" s="188">
        <f t="shared" si="85"/>
        <v>1.226295411483648</v>
      </c>
    </row>
    <row r="253" spans="2:13" x14ac:dyDescent="0.25">
      <c r="B253" s="116" t="s">
        <v>80</v>
      </c>
      <c r="C253" s="187">
        <v>2.25</v>
      </c>
      <c r="D253" s="188">
        <v>-0.54999999999999982</v>
      </c>
      <c r="E253" s="187">
        <v>2.0378787878787881</v>
      </c>
      <c r="F253" s="188">
        <f t="shared" si="83"/>
        <v>-0.21212121212121193</v>
      </c>
      <c r="G253" s="187">
        <v>2.6414141414141414</v>
      </c>
      <c r="H253" s="188">
        <f t="shared" si="83"/>
        <v>0.60353535353535337</v>
      </c>
      <c r="I253" s="187">
        <v>2.7602739726027399</v>
      </c>
      <c r="J253" s="188">
        <f t="shared" si="84"/>
        <v>0.11885983118859844</v>
      </c>
      <c r="K253" s="187">
        <v>2.7647058823529411</v>
      </c>
      <c r="L253" s="188">
        <f t="shared" si="85"/>
        <v>4.4319097502012461E-3</v>
      </c>
    </row>
    <row r="254" spans="2:13" x14ac:dyDescent="0.25">
      <c r="B254" s="116" t="s">
        <v>82</v>
      </c>
      <c r="C254" s="187">
        <v>2.1111111111111112</v>
      </c>
      <c r="D254" s="188" t="s">
        <v>241</v>
      </c>
      <c r="E254" s="187">
        <v>1.7355371900826446</v>
      </c>
      <c r="F254" s="188">
        <f>IFERROR(E254-C254,"-")</f>
        <v>-0.37557392102846654</v>
      </c>
      <c r="G254" s="187">
        <v>2.0952380952380953</v>
      </c>
      <c r="H254" s="188">
        <f>IFERROR(G254-E254,"-")</f>
        <v>0.35970090515545072</v>
      </c>
      <c r="I254" s="187">
        <v>2.2439024390243905</v>
      </c>
      <c r="J254" s="188">
        <f>IFERROR(I254-G254,"-")</f>
        <v>0.14866434378629512</v>
      </c>
      <c r="K254" s="187">
        <v>2.5897435897435899</v>
      </c>
      <c r="L254" s="188">
        <f t="shared" si="85"/>
        <v>0.34584115071919941</v>
      </c>
    </row>
    <row r="255" spans="2:13" x14ac:dyDescent="0.25">
      <c r="B255" s="116" t="s">
        <v>84</v>
      </c>
      <c r="C255" s="187">
        <v>1.3571428571428572</v>
      </c>
      <c r="D255" s="188" t="s">
        <v>241</v>
      </c>
      <c r="E255" s="187">
        <v>2.4285714285714284</v>
      </c>
      <c r="F255" s="188">
        <f t="shared" ref="F255:H263" si="86">IFERROR(E255-C255,"-")</f>
        <v>1.0714285714285712</v>
      </c>
      <c r="G255" s="187">
        <v>2.8461538461538463</v>
      </c>
      <c r="H255" s="188">
        <f t="shared" si="86"/>
        <v>0.41758241758241788</v>
      </c>
      <c r="I255" s="187">
        <v>2</v>
      </c>
      <c r="J255" s="188">
        <f t="shared" ref="J255:J263" si="87">IFERROR(I255-G255,"-")</f>
        <v>-0.84615384615384626</v>
      </c>
      <c r="K255" s="187">
        <v>3.2272727272727271</v>
      </c>
      <c r="L255" s="188">
        <f t="shared" si="85"/>
        <v>1.2272727272727271</v>
      </c>
    </row>
    <row r="256" spans="2:13" x14ac:dyDescent="0.25">
      <c r="B256" s="116" t="s">
        <v>86</v>
      </c>
      <c r="C256" s="187">
        <v>5</v>
      </c>
      <c r="D256" s="188" t="s">
        <v>241</v>
      </c>
      <c r="E256" s="187">
        <v>6.2307692307692308</v>
      </c>
      <c r="F256" s="188">
        <f t="shared" si="86"/>
        <v>1.2307692307692308</v>
      </c>
      <c r="G256" s="187">
        <v>5.8461538461538458</v>
      </c>
      <c r="H256" s="188">
        <f t="shared" si="86"/>
        <v>-0.38461538461538503</v>
      </c>
      <c r="I256" s="187">
        <v>2.7777777777777777</v>
      </c>
      <c r="J256" s="188">
        <f t="shared" si="87"/>
        <v>-3.0683760683760681</v>
      </c>
      <c r="K256" s="187">
        <v>6.1538461538461542</v>
      </c>
      <c r="L256" s="188">
        <f t="shared" si="85"/>
        <v>3.3760683760683765</v>
      </c>
    </row>
    <row r="257" spans="2:13" x14ac:dyDescent="0.25">
      <c r="B257" s="116" t="s">
        <v>88</v>
      </c>
      <c r="C257" s="187">
        <v>4.0370370370370372</v>
      </c>
      <c r="D257" s="188" t="s">
        <v>241</v>
      </c>
      <c r="E257" s="187">
        <v>5.615384615384615</v>
      </c>
      <c r="F257" s="188">
        <f t="shared" si="86"/>
        <v>1.5783475783475778</v>
      </c>
      <c r="G257" s="187">
        <v>6.9347826086956523</v>
      </c>
      <c r="H257" s="188">
        <f t="shared" si="86"/>
        <v>1.3193979933110374</v>
      </c>
      <c r="I257" s="187">
        <v>2.6842105263157894</v>
      </c>
      <c r="J257" s="188">
        <f t="shared" si="87"/>
        <v>-4.2505720823798629</v>
      </c>
      <c r="K257" s="187"/>
      <c r="L257" s="188"/>
    </row>
    <row r="258" spans="2:13" x14ac:dyDescent="0.25">
      <c r="B258" s="116" t="s">
        <v>90</v>
      </c>
      <c r="C258" s="187">
        <v>3.6</v>
      </c>
      <c r="D258" s="188">
        <v>2.0285714285714285</v>
      </c>
      <c r="E258" s="187">
        <v>7.0909090909090908</v>
      </c>
      <c r="F258" s="188">
        <f t="shared" si="86"/>
        <v>3.4909090909090907</v>
      </c>
      <c r="G258" s="187">
        <v>5.666666666666667</v>
      </c>
      <c r="H258" s="188">
        <f t="shared" si="86"/>
        <v>-1.4242424242424239</v>
      </c>
      <c r="I258" s="187">
        <v>4.5909090909090908</v>
      </c>
      <c r="J258" s="188">
        <f t="shared" si="87"/>
        <v>-1.0757575757575761</v>
      </c>
      <c r="K258" s="187"/>
      <c r="L258" s="188"/>
    </row>
    <row r="259" spans="2:13" x14ac:dyDescent="0.25">
      <c r="B259" s="116" t="s">
        <v>92</v>
      </c>
      <c r="C259" s="187">
        <v>3.4117647058823528</v>
      </c>
      <c r="D259" s="188" t="s">
        <v>241</v>
      </c>
      <c r="E259" s="187">
        <v>4.8571428571428568</v>
      </c>
      <c r="F259" s="188">
        <f t="shared" si="86"/>
        <v>1.445378151260504</v>
      </c>
      <c r="G259" s="187">
        <v>2.2916666666666665</v>
      </c>
      <c r="H259" s="188">
        <f t="shared" si="86"/>
        <v>-2.5654761904761902</v>
      </c>
      <c r="I259" s="187">
        <v>3.75</v>
      </c>
      <c r="J259" s="188">
        <f t="shared" si="87"/>
        <v>1.4583333333333335</v>
      </c>
      <c r="K259" s="187"/>
      <c r="L259" s="188"/>
    </row>
    <row r="260" spans="2:13" x14ac:dyDescent="0.25">
      <c r="B260" s="116" t="s">
        <v>94</v>
      </c>
      <c r="C260" s="187">
        <v>2.2935779816513762</v>
      </c>
      <c r="D260" s="188">
        <v>-0.70642201834862384</v>
      </c>
      <c r="E260" s="187">
        <v>1.9391304347826086</v>
      </c>
      <c r="F260" s="188">
        <f t="shared" si="86"/>
        <v>-0.35444754686876756</v>
      </c>
      <c r="G260" s="187">
        <v>2.2410714285714284</v>
      </c>
      <c r="H260" s="188">
        <f t="shared" si="86"/>
        <v>0.30194099378881978</v>
      </c>
      <c r="I260" s="187">
        <v>2.2830188679245285</v>
      </c>
      <c r="J260" s="188">
        <f t="shared" si="87"/>
        <v>4.194743935310008E-2</v>
      </c>
      <c r="K260" s="187"/>
      <c r="L260" s="188"/>
    </row>
    <row r="261" spans="2:13" x14ac:dyDescent="0.25">
      <c r="B261" s="116" t="s">
        <v>96</v>
      </c>
      <c r="C261" s="187">
        <v>2.5089820359281436</v>
      </c>
      <c r="D261" s="188">
        <v>0.87261839956450715</v>
      </c>
      <c r="E261" s="187">
        <v>2.5141242937853105</v>
      </c>
      <c r="F261" s="188">
        <f t="shared" si="86"/>
        <v>5.142257857166932E-3</v>
      </c>
      <c r="G261" s="187">
        <v>2.1355932203389831</v>
      </c>
      <c r="H261" s="188">
        <f t="shared" si="86"/>
        <v>-0.37853107344632742</v>
      </c>
      <c r="I261" s="187">
        <v>2.552941176470588</v>
      </c>
      <c r="J261" s="188">
        <f t="shared" si="87"/>
        <v>0.41734795613160491</v>
      </c>
      <c r="K261" s="187"/>
      <c r="L261" s="188"/>
    </row>
    <row r="262" spans="2:13" x14ac:dyDescent="0.25">
      <c r="B262" s="116" t="s">
        <v>98</v>
      </c>
      <c r="C262" s="187">
        <v>2.5635359116022101</v>
      </c>
      <c r="D262" s="188">
        <v>0.93853591160221006</v>
      </c>
      <c r="E262" s="187">
        <v>2.3510638297872339</v>
      </c>
      <c r="F262" s="188">
        <f t="shared" si="86"/>
        <v>-0.21247208181497612</v>
      </c>
      <c r="G262" s="187">
        <v>2.3860759493670884</v>
      </c>
      <c r="H262" s="188">
        <f t="shared" si="86"/>
        <v>3.5012119579854506E-2</v>
      </c>
      <c r="I262" s="187">
        <v>3.1875</v>
      </c>
      <c r="J262" s="188">
        <f t="shared" si="87"/>
        <v>0.80142405063291156</v>
      </c>
      <c r="K262" s="187"/>
      <c r="L262" s="188"/>
    </row>
    <row r="263" spans="2:13" ht="15.75" x14ac:dyDescent="0.25">
      <c r="B263" s="119" t="s">
        <v>32</v>
      </c>
      <c r="C263" s="189">
        <v>2.5981981981981983</v>
      </c>
      <c r="D263" s="190">
        <v>8.934864067607462E-2</v>
      </c>
      <c r="E263" s="189">
        <v>2.613263785394933</v>
      </c>
      <c r="F263" s="190">
        <f t="shared" si="86"/>
        <v>1.5065587196734676E-2</v>
      </c>
      <c r="G263" s="189">
        <v>2.901049475262369</v>
      </c>
      <c r="H263" s="190">
        <f t="shared" si="86"/>
        <v>0.28778568986743602</v>
      </c>
      <c r="I263" s="189">
        <v>2.6648936170212765</v>
      </c>
      <c r="J263" s="190">
        <f t="shared" si="87"/>
        <v>-0.23615585824109253</v>
      </c>
      <c r="K263" s="189">
        <v>3.2392996108949417</v>
      </c>
      <c r="L263" s="190">
        <v>0.74453129998313283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309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 t="shared" ref="C271" si="88">E271-1</f>
        <v>2022</v>
      </c>
      <c r="D271" s="302"/>
      <c r="E271" s="303">
        <f t="shared" ref="E271" si="89">G271-1</f>
        <v>2023</v>
      </c>
      <c r="F271" s="302"/>
      <c r="G271" s="303">
        <f t="shared" ref="G271" si="90">I271-1</f>
        <v>2024</v>
      </c>
      <c r="H271" s="302"/>
      <c r="I271" s="303">
        <f>K271-1</f>
        <v>2025</v>
      </c>
      <c r="J271" s="302"/>
      <c r="K271" s="303">
        <v>2026</v>
      </c>
      <c r="L271" s="304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155</v>
      </c>
      <c r="D273" s="188">
        <v>-0.50880829015544027</v>
      </c>
      <c r="E273" s="187">
        <v>2.2141280353200883</v>
      </c>
      <c r="F273" s="188" t="str">
        <f t="shared" ref="F273:H275" si="91">IFERROR(E273-C273,"-")</f>
        <v>-</v>
      </c>
      <c r="G273" s="187">
        <v>2.3435897435897437</v>
      </c>
      <c r="H273" s="188">
        <f t="shared" si="91"/>
        <v>0.12946170826965542</v>
      </c>
      <c r="I273" s="187">
        <v>2.1986607142857144</v>
      </c>
      <c r="J273" s="188">
        <f t="shared" ref="J273:J275" si="92">IFERROR(I273-G273,"-")</f>
        <v>-0.14492902930402929</v>
      </c>
      <c r="K273" s="187">
        <v>2.5</v>
      </c>
      <c r="L273" s="188">
        <f t="shared" ref="L273:L278" si="93">IFERROR(K273-I273,"-")</f>
        <v>0.30133928571428559</v>
      </c>
    </row>
    <row r="274" spans="2:12" x14ac:dyDescent="0.25">
      <c r="B274" s="116" t="s">
        <v>78</v>
      </c>
      <c r="C274" s="187">
        <v>1.7</v>
      </c>
      <c r="D274" s="188">
        <v>-0.12598039215686274</v>
      </c>
      <c r="E274" s="187">
        <v>1.9424920127795526</v>
      </c>
      <c r="F274" s="188">
        <f t="shared" si="91"/>
        <v>0.24249201277955268</v>
      </c>
      <c r="G274" s="187">
        <v>2.3452380952380953</v>
      </c>
      <c r="H274" s="188">
        <f t="shared" si="91"/>
        <v>0.40274608245854271</v>
      </c>
      <c r="I274" s="187">
        <v>1.7648648648648648</v>
      </c>
      <c r="J274" s="188">
        <f t="shared" si="92"/>
        <v>-0.58037323037323052</v>
      </c>
      <c r="K274" s="187">
        <v>1.9671641791044776</v>
      </c>
      <c r="L274" s="188">
        <f t="shared" si="93"/>
        <v>0.20229931423961278</v>
      </c>
    </row>
    <row r="275" spans="2:12" x14ac:dyDescent="0.25">
      <c r="B275" s="116" t="s">
        <v>80</v>
      </c>
      <c r="C275" s="187">
        <v>2</v>
      </c>
      <c r="D275" s="188">
        <v>7.3863636363636465E-2</v>
      </c>
      <c r="E275" s="187">
        <v>1.9501557632398754</v>
      </c>
      <c r="F275" s="188">
        <f t="shared" si="91"/>
        <v>-4.9844236760124616E-2</v>
      </c>
      <c r="G275" s="187">
        <v>2.1419753086419755</v>
      </c>
      <c r="H275" s="188">
        <f t="shared" si="91"/>
        <v>0.19181954540210011</v>
      </c>
      <c r="I275" s="187">
        <v>1.639751552795031</v>
      </c>
      <c r="J275" s="188">
        <f t="shared" si="92"/>
        <v>-0.50222375584694445</v>
      </c>
      <c r="K275" s="187">
        <v>2.4866920152091256</v>
      </c>
      <c r="L275" s="188">
        <f t="shared" si="93"/>
        <v>0.8469404624140946</v>
      </c>
    </row>
    <row r="276" spans="2:12" x14ac:dyDescent="0.25">
      <c r="B276" s="116" t="s">
        <v>82</v>
      </c>
      <c r="C276" s="187">
        <v>3</v>
      </c>
      <c r="D276" s="188" t="s">
        <v>241</v>
      </c>
      <c r="E276" s="187">
        <v>1.4731182795698925</v>
      </c>
      <c r="F276" s="188">
        <f>IFERROR(E276-C276,"-")</f>
        <v>-1.5268817204301075</v>
      </c>
      <c r="G276" s="187">
        <v>2.8341463414634145</v>
      </c>
      <c r="H276" s="188">
        <f>IFERROR(G276-E276,"-")</f>
        <v>1.361028061893522</v>
      </c>
      <c r="I276" s="187">
        <v>1.641025641025641</v>
      </c>
      <c r="J276" s="188">
        <f>IFERROR(I276-G276,"-")</f>
        <v>-1.1931207004377735</v>
      </c>
      <c r="K276" s="187">
        <v>1.76</v>
      </c>
      <c r="L276" s="188">
        <f t="shared" si="93"/>
        <v>0.11897435897435904</v>
      </c>
    </row>
    <row r="277" spans="2:12" x14ac:dyDescent="0.25">
      <c r="B277" s="116" t="s">
        <v>84</v>
      </c>
      <c r="C277" s="187">
        <v>2.2400000000000002</v>
      </c>
      <c r="D277" s="188" t="s">
        <v>241</v>
      </c>
      <c r="E277" s="187">
        <v>1.7272727272727273</v>
      </c>
      <c r="F277" s="188">
        <f t="shared" ref="F277:H285" si="94">IFERROR(E277-C277,"-")</f>
        <v>-0.51272727272727292</v>
      </c>
      <c r="G277" s="187">
        <v>1.6956521739130435</v>
      </c>
      <c r="H277" s="188">
        <f t="shared" si="94"/>
        <v>-3.1620553359683834E-2</v>
      </c>
      <c r="I277" s="187">
        <v>2.7111111111111112</v>
      </c>
      <c r="J277" s="188">
        <f t="shared" ref="J277:J285" si="95">IFERROR(I277-G277,"-")</f>
        <v>1.0154589371980678</v>
      </c>
      <c r="K277" s="187">
        <v>2.652173913043478</v>
      </c>
      <c r="L277" s="188">
        <f t="shared" si="93"/>
        <v>-5.8937198067633201E-2</v>
      </c>
    </row>
    <row r="278" spans="2:12" x14ac:dyDescent="0.25">
      <c r="B278" s="116" t="s">
        <v>86</v>
      </c>
      <c r="C278" s="187">
        <v>2.2592592592592591</v>
      </c>
      <c r="D278" s="188" t="s">
        <v>241</v>
      </c>
      <c r="E278" s="187">
        <v>2.3636363636363638</v>
      </c>
      <c r="F278" s="188">
        <f t="shared" si="94"/>
        <v>0.10437710437710468</v>
      </c>
      <c r="G278" s="187">
        <v>2.1923076923076925</v>
      </c>
      <c r="H278" s="188">
        <f t="shared" si="94"/>
        <v>-0.17132867132867124</v>
      </c>
      <c r="I278" s="187">
        <v>3.2173913043478262</v>
      </c>
      <c r="J278" s="188">
        <f t="shared" si="95"/>
        <v>1.0250836120401337</v>
      </c>
      <c r="K278" s="187">
        <v>1.56</v>
      </c>
      <c r="L278" s="188">
        <f t="shared" si="93"/>
        <v>-1.6573913043478261</v>
      </c>
    </row>
    <row r="279" spans="2:12" x14ac:dyDescent="0.25">
      <c r="B279" s="116" t="s">
        <v>88</v>
      </c>
      <c r="C279" s="187">
        <v>3.76</v>
      </c>
      <c r="D279" s="188" t="s">
        <v>241</v>
      </c>
      <c r="E279" s="187">
        <v>3.6153846153846154</v>
      </c>
      <c r="F279" s="188">
        <f t="shared" si="94"/>
        <v>-0.14461538461538437</v>
      </c>
      <c r="G279" s="187">
        <v>3.7234042553191489</v>
      </c>
      <c r="H279" s="188">
        <f t="shared" si="94"/>
        <v>0.10801963993453345</v>
      </c>
      <c r="I279" s="187">
        <v>3.6481481481481484</v>
      </c>
      <c r="J279" s="188">
        <f t="shared" si="95"/>
        <v>-7.5256107171000508E-2</v>
      </c>
      <c r="K279" s="187"/>
      <c r="L279" s="188"/>
    </row>
    <row r="280" spans="2:12" x14ac:dyDescent="0.25">
      <c r="B280" s="116" t="s">
        <v>90</v>
      </c>
      <c r="C280" s="187">
        <v>2.2142857142857144</v>
      </c>
      <c r="D280" s="188">
        <v>0.61428571428571432</v>
      </c>
      <c r="E280" s="187">
        <v>3</v>
      </c>
      <c r="F280" s="188">
        <f t="shared" si="94"/>
        <v>0.78571428571428559</v>
      </c>
      <c r="G280" s="187">
        <v>4.4210526315789478</v>
      </c>
      <c r="H280" s="188">
        <f t="shared" si="94"/>
        <v>1.4210526315789478</v>
      </c>
      <c r="I280" s="187">
        <v>2.4285714285714284</v>
      </c>
      <c r="J280" s="188">
        <f t="shared" si="95"/>
        <v>-1.9924812030075194</v>
      </c>
      <c r="K280" s="187"/>
      <c r="L280" s="188"/>
    </row>
    <row r="281" spans="2:12" x14ac:dyDescent="0.25">
      <c r="B281" s="116" t="s">
        <v>92</v>
      </c>
      <c r="C281" s="187">
        <v>3.4242424242424243</v>
      </c>
      <c r="D281" s="188">
        <v>0.90424242424242429</v>
      </c>
      <c r="E281" s="187">
        <v>2.8378378378378377</v>
      </c>
      <c r="F281" s="188">
        <f t="shared" si="94"/>
        <v>-0.58640458640458659</v>
      </c>
      <c r="G281" s="187">
        <v>2</v>
      </c>
      <c r="H281" s="188">
        <f t="shared" si="94"/>
        <v>-0.83783783783783772</v>
      </c>
      <c r="I281" s="187">
        <v>2.4</v>
      </c>
      <c r="J281" s="188">
        <f t="shared" si="95"/>
        <v>0.39999999999999991</v>
      </c>
      <c r="K281" s="187"/>
      <c r="L281" s="188"/>
    </row>
    <row r="282" spans="2:12" x14ac:dyDescent="0.25">
      <c r="B282" s="116" t="s">
        <v>94</v>
      </c>
      <c r="C282" s="187">
        <v>1.8473282442748091</v>
      </c>
      <c r="D282" s="188">
        <v>0.19732824427480922</v>
      </c>
      <c r="E282" s="187">
        <v>1.8677685950413223</v>
      </c>
      <c r="F282" s="188">
        <f t="shared" si="94"/>
        <v>2.0440350766513182E-2</v>
      </c>
      <c r="G282" s="187">
        <v>1.6622807017543859</v>
      </c>
      <c r="H282" s="188">
        <f t="shared" si="94"/>
        <v>-0.2054878932869364</v>
      </c>
      <c r="I282" s="187">
        <v>2.2168674698795181</v>
      </c>
      <c r="J282" s="188">
        <f t="shared" si="95"/>
        <v>0.55458676812513219</v>
      </c>
      <c r="K282" s="187"/>
      <c r="L282" s="188"/>
    </row>
    <row r="283" spans="2:12" x14ac:dyDescent="0.25">
      <c r="B283" s="116" t="s">
        <v>96</v>
      </c>
      <c r="C283" s="187">
        <v>1.9113924050632911</v>
      </c>
      <c r="D283" s="188">
        <v>9.6577590248476231E-2</v>
      </c>
      <c r="E283" s="187">
        <v>2.1746575342465753</v>
      </c>
      <c r="F283" s="188">
        <f t="shared" si="94"/>
        <v>0.26326512918328415</v>
      </c>
      <c r="G283" s="187">
        <v>1.7654986522911051</v>
      </c>
      <c r="H283" s="188">
        <f t="shared" si="94"/>
        <v>-0.40915888195547012</v>
      </c>
      <c r="I283" s="187">
        <v>1.7411504424778761</v>
      </c>
      <c r="J283" s="188">
        <f t="shared" si="95"/>
        <v>-2.4348209813229049E-2</v>
      </c>
      <c r="K283" s="187"/>
      <c r="L283" s="188"/>
    </row>
    <row r="284" spans="2:12" x14ac:dyDescent="0.25">
      <c r="B284" s="116" t="s">
        <v>98</v>
      </c>
      <c r="C284" s="187">
        <v>2.2438271604938271</v>
      </c>
      <c r="D284" s="188">
        <v>0.28549382716049387</v>
      </c>
      <c r="E284" s="187">
        <v>1.8375350140056022</v>
      </c>
      <c r="F284" s="188">
        <f t="shared" si="94"/>
        <v>-0.40629214648822498</v>
      </c>
      <c r="G284" s="187">
        <v>1.9036402569593147</v>
      </c>
      <c r="H284" s="188">
        <f t="shared" si="94"/>
        <v>6.6105242953712562E-2</v>
      </c>
      <c r="I284" s="187">
        <v>2.0666666666666669</v>
      </c>
      <c r="J284" s="188">
        <f t="shared" si="95"/>
        <v>0.16302640970735216</v>
      </c>
      <c r="K284" s="187"/>
      <c r="L284" s="188"/>
    </row>
    <row r="285" spans="2:12" ht="15.75" x14ac:dyDescent="0.25">
      <c r="B285" s="119" t="s">
        <v>32</v>
      </c>
      <c r="C285" s="189">
        <v>2.1871599564744288</v>
      </c>
      <c r="D285" s="190">
        <v>0.22271146057652547</v>
      </c>
      <c r="E285" s="189">
        <v>2.00081466395112</v>
      </c>
      <c r="F285" s="190">
        <f t="shared" si="94"/>
        <v>-0.18634529252330889</v>
      </c>
      <c r="G285" s="189">
        <v>2.1686650679456436</v>
      </c>
      <c r="H285" s="190">
        <f t="shared" si="94"/>
        <v>0.16785040399452367</v>
      </c>
      <c r="I285" s="189">
        <v>1.9666244190959019</v>
      </c>
      <c r="J285" s="190">
        <f t="shared" si="95"/>
        <v>-0.20204064884974171</v>
      </c>
      <c r="K285" s="189">
        <v>2.2606907894736841</v>
      </c>
      <c r="L285" s="190">
        <v>0.34133595076400658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2FBD-A702-439D-AAA3-6FE98F31F4F9}">
  <sheetPr>
    <tabColor theme="4" tint="0.79998168889431442"/>
  </sheetPr>
  <dimension ref="A4:M111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7" t="s">
        <v>298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10" t="s">
        <v>137</v>
      </c>
      <c r="D6" s="311"/>
      <c r="E6" s="311"/>
      <c r="F6" s="311"/>
      <c r="G6" s="311"/>
      <c r="H6" s="311"/>
      <c r="I6" s="311"/>
      <c r="J6" s="311"/>
      <c r="K6" s="311"/>
      <c r="L6" s="311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2.8322493991234272</v>
      </c>
      <c r="D9" s="188">
        <v>0.93000480084358661</v>
      </c>
      <c r="E9" s="187">
        <v>2.5235291626074803</v>
      </c>
      <c r="F9" s="188">
        <f t="shared" ref="F9:H21" si="3">IFERROR(E9-C9,"-")</f>
        <v>-0.30872023651594693</v>
      </c>
      <c r="G9" s="187">
        <v>2.6381660470879802</v>
      </c>
      <c r="H9" s="188">
        <f t="shared" si="3"/>
        <v>0.11463688448049991</v>
      </c>
      <c r="I9" s="187">
        <v>2.3200146329566702</v>
      </c>
      <c r="J9" s="188">
        <f t="shared" ref="J9:J21" si="4">IFERROR(I9-G9,"-")</f>
        <v>-0.31815141413130998</v>
      </c>
      <c r="K9" s="187">
        <v>2.1576113730734043</v>
      </c>
      <c r="L9" s="188">
        <f t="shared" ref="L9:L14" si="5">IFERROR(K9-I9,"-")</f>
        <v>-0.16240325988326587</v>
      </c>
    </row>
    <row r="10" spans="1:13" x14ac:dyDescent="0.25">
      <c r="A10" s="1" t="s">
        <v>77</v>
      </c>
      <c r="B10" s="116" t="s">
        <v>78</v>
      </c>
      <c r="C10" s="187">
        <v>2.4567090685268771</v>
      </c>
      <c r="D10" s="188">
        <v>0.57360995150163152</v>
      </c>
      <c r="E10" s="187">
        <v>2.2917233809001099</v>
      </c>
      <c r="F10" s="188">
        <f t="shared" si="3"/>
        <v>-0.16498568762676724</v>
      </c>
      <c r="G10" s="187">
        <v>2.4732375690607733</v>
      </c>
      <c r="H10" s="188">
        <f t="shared" si="3"/>
        <v>0.18151418816066345</v>
      </c>
      <c r="I10" s="187">
        <v>2.1117708416914067</v>
      </c>
      <c r="J10" s="188">
        <f t="shared" si="4"/>
        <v>-0.36146672736936658</v>
      </c>
      <c r="K10" s="187">
        <v>2.0968158811070827</v>
      </c>
      <c r="L10" s="188">
        <f t="shared" si="5"/>
        <v>-1.4954960584323995E-2</v>
      </c>
    </row>
    <row r="11" spans="1:13" x14ac:dyDescent="0.25">
      <c r="A11" s="1" t="s">
        <v>79</v>
      </c>
      <c r="B11" s="116" t="s">
        <v>80</v>
      </c>
      <c r="C11" s="187">
        <v>2.3488082178119076</v>
      </c>
      <c r="D11" s="188">
        <v>0.18346686792827693</v>
      </c>
      <c r="E11" s="187">
        <v>2.3180265353142131</v>
      </c>
      <c r="F11" s="188">
        <f t="shared" si="3"/>
        <v>-3.0781682497694529E-2</v>
      </c>
      <c r="G11" s="187">
        <v>2.5529145444255801</v>
      </c>
      <c r="H11" s="188">
        <f t="shared" si="3"/>
        <v>0.23488800911136698</v>
      </c>
      <c r="I11" s="187">
        <v>2.1110739128817468</v>
      </c>
      <c r="J11" s="188">
        <f t="shared" si="4"/>
        <v>-0.44184063154383324</v>
      </c>
      <c r="K11" s="187">
        <v>2.1481083404987102</v>
      </c>
      <c r="L11" s="188">
        <f t="shared" si="5"/>
        <v>3.7034427616963406E-2</v>
      </c>
    </row>
    <row r="12" spans="1:13" x14ac:dyDescent="0.25">
      <c r="A12" s="1" t="s">
        <v>81</v>
      </c>
      <c r="B12" s="116" t="s">
        <v>82</v>
      </c>
      <c r="C12" s="187">
        <v>2.5104382929642446</v>
      </c>
      <c r="D12" s="188">
        <v>0.47261397286421314</v>
      </c>
      <c r="E12" s="187">
        <v>2.2301869061292678</v>
      </c>
      <c r="F12" s="188">
        <f t="shared" si="3"/>
        <v>-0.28025138683497675</v>
      </c>
      <c r="G12" s="187">
        <v>2.4243523043775292</v>
      </c>
      <c r="H12" s="188">
        <f t="shared" si="3"/>
        <v>0.1941653982482614</v>
      </c>
      <c r="I12" s="187">
        <v>2.2593373927218678</v>
      </c>
      <c r="J12" s="188">
        <f t="shared" si="4"/>
        <v>-0.1650149116556614</v>
      </c>
      <c r="K12" s="187">
        <v>2.1392322706571241</v>
      </c>
      <c r="L12" s="188">
        <f t="shared" si="5"/>
        <v>-0.12010512206474377</v>
      </c>
    </row>
    <row r="13" spans="1:13" x14ac:dyDescent="0.25">
      <c r="A13" s="1" t="s">
        <v>83</v>
      </c>
      <c r="B13" s="116" t="s">
        <v>84</v>
      </c>
      <c r="C13" s="187">
        <v>2.4632700120786208</v>
      </c>
      <c r="D13" s="188">
        <v>0.54816439230978853</v>
      </c>
      <c r="E13" s="187">
        <v>2.3830322688887646</v>
      </c>
      <c r="F13" s="188">
        <f t="shared" si="3"/>
        <v>-8.0237743189856214E-2</v>
      </c>
      <c r="G13" s="187">
        <v>2.197144331670394</v>
      </c>
      <c r="H13" s="188">
        <f t="shared" si="3"/>
        <v>-0.1858879372183706</v>
      </c>
      <c r="I13" s="187">
        <v>2.0151193633952253</v>
      </c>
      <c r="J13" s="188">
        <f t="shared" si="4"/>
        <v>-0.18202496827516867</v>
      </c>
      <c r="K13" s="187">
        <v>2.2807980783371735</v>
      </c>
      <c r="L13" s="188">
        <f t="shared" si="5"/>
        <v>0.26567871494194817</v>
      </c>
    </row>
    <row r="14" spans="1:13" x14ac:dyDescent="0.25">
      <c r="A14" s="1" t="s">
        <v>85</v>
      </c>
      <c r="B14" s="116" t="s">
        <v>86</v>
      </c>
      <c r="C14" s="187">
        <v>2.2983870967741935</v>
      </c>
      <c r="D14" s="188">
        <v>0.31958198636875812</v>
      </c>
      <c r="E14" s="187">
        <v>2.1486403825835509</v>
      </c>
      <c r="F14" s="188">
        <f t="shared" si="3"/>
        <v>-0.14974671419064256</v>
      </c>
      <c r="G14" s="187">
        <v>2.0572924688125673</v>
      </c>
      <c r="H14" s="188">
        <f t="shared" si="3"/>
        <v>-9.1347913770983613E-2</v>
      </c>
      <c r="I14" s="187">
        <v>2.0359794950414409</v>
      </c>
      <c r="J14" s="188">
        <f t="shared" si="4"/>
        <v>-2.1312973771126398E-2</v>
      </c>
      <c r="K14" s="187">
        <v>2.1019455661020503</v>
      </c>
      <c r="L14" s="188">
        <f t="shared" si="5"/>
        <v>6.5966071060609366E-2</v>
      </c>
    </row>
    <row r="15" spans="1:13" x14ac:dyDescent="0.25">
      <c r="A15" s="1" t="s">
        <v>87</v>
      </c>
      <c r="B15" s="116" t="s">
        <v>88</v>
      </c>
      <c r="C15" s="187">
        <v>2.3937399767737655</v>
      </c>
      <c r="D15" s="188">
        <v>0.22510544419979706</v>
      </c>
      <c r="E15" s="187">
        <v>2.3548041701887854</v>
      </c>
      <c r="F15" s="188">
        <f t="shared" si="3"/>
        <v>-3.8935806584980082E-2</v>
      </c>
      <c r="G15" s="187">
        <v>2.0914386094674557</v>
      </c>
      <c r="H15" s="188">
        <f t="shared" si="3"/>
        <v>-0.26336556072132966</v>
      </c>
      <c r="I15" s="187">
        <v>2.0875884890880911</v>
      </c>
      <c r="J15" s="188">
        <f t="shared" si="4"/>
        <v>-3.8501203793646077E-3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2.6865335051546393</v>
      </c>
      <c r="D16" s="188">
        <v>9.0411422569360855E-2</v>
      </c>
      <c r="E16" s="187">
        <v>2.8928833455612621</v>
      </c>
      <c r="F16" s="188">
        <f t="shared" si="3"/>
        <v>0.20634984040662285</v>
      </c>
      <c r="G16" s="187">
        <v>2.8021182816919938</v>
      </c>
      <c r="H16" s="188">
        <f t="shared" si="3"/>
        <v>-9.0765063869268303E-2</v>
      </c>
      <c r="I16" s="187">
        <v>2.8997583829335847</v>
      </c>
      <c r="J16" s="188">
        <f t="shared" si="4"/>
        <v>9.7640101241590838E-2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2.1155368505436143</v>
      </c>
      <c r="D17" s="188">
        <v>-8.211992114338873E-2</v>
      </c>
      <c r="E17" s="187">
        <v>2.5199899579489111</v>
      </c>
      <c r="F17" s="188">
        <f t="shared" si="3"/>
        <v>0.40445310740529683</v>
      </c>
      <c r="G17" s="187">
        <v>2.2043213975583593</v>
      </c>
      <c r="H17" s="188">
        <f t="shared" si="3"/>
        <v>-0.3156685603905518</v>
      </c>
      <c r="I17" s="187">
        <v>2.1866574965612107</v>
      </c>
      <c r="J17" s="188">
        <f t="shared" si="4"/>
        <v>-1.7663900997148652E-2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2.1997993799015139</v>
      </c>
      <c r="D18" s="188">
        <v>3.0284649411173703E-2</v>
      </c>
      <c r="E18" s="187">
        <v>2.3996983408748114</v>
      </c>
      <c r="F18" s="188">
        <f t="shared" si="3"/>
        <v>0.19989896097329751</v>
      </c>
      <c r="G18" s="187">
        <v>2.2301287686818019</v>
      </c>
      <c r="H18" s="188">
        <f t="shared" si="3"/>
        <v>-0.1695695721930095</v>
      </c>
      <c r="I18" s="187">
        <v>2.2685847398749437</v>
      </c>
      <c r="J18" s="188">
        <f t="shared" si="4"/>
        <v>3.8455971193141814E-2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2.2195556611619343</v>
      </c>
      <c r="D19" s="188">
        <v>5.8341940845311413E-2</v>
      </c>
      <c r="E19" s="187">
        <v>2.3657835805129506</v>
      </c>
      <c r="F19" s="188">
        <f t="shared" si="3"/>
        <v>0.14622791935101631</v>
      </c>
      <c r="G19" s="187">
        <v>2.1195535180386686</v>
      </c>
      <c r="H19" s="188">
        <f t="shared" si="3"/>
        <v>-0.24623006247428192</v>
      </c>
      <c r="I19" s="187">
        <v>1.9873622130169206</v>
      </c>
      <c r="J19" s="188">
        <f t="shared" si="4"/>
        <v>-0.13219130502174803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2.2557062382641351</v>
      </c>
      <c r="D20" s="188">
        <v>-0.31298262864431647</v>
      </c>
      <c r="E20" s="187">
        <v>2.5818146474218788</v>
      </c>
      <c r="F20" s="188">
        <f t="shared" si="3"/>
        <v>0.32610840915774375</v>
      </c>
      <c r="G20" s="187">
        <v>2.241869341020748</v>
      </c>
      <c r="H20" s="188">
        <f t="shared" si="3"/>
        <v>-0.33994530640113085</v>
      </c>
      <c r="I20" s="187">
        <v>2.0944992947813823</v>
      </c>
      <c r="J20" s="188">
        <f t="shared" si="4"/>
        <v>-0.14737004623936567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2.3720011696365835</v>
      </c>
      <c r="D21" s="190">
        <v>0.1853862102434336</v>
      </c>
      <c r="E21" s="189">
        <v>2.4072295079235473</v>
      </c>
      <c r="F21" s="190">
        <f t="shared" si="3"/>
        <v>3.5228338286963812E-2</v>
      </c>
      <c r="G21" s="189">
        <v>2.3296593146357729</v>
      </c>
      <c r="H21" s="190">
        <f t="shared" si="3"/>
        <v>-7.7570193287774369E-2</v>
      </c>
      <c r="I21" s="189">
        <v>2.1778762283219097</v>
      </c>
      <c r="J21" s="190">
        <f t="shared" si="4"/>
        <v>-0.15178308631386317</v>
      </c>
      <c r="K21" s="189">
        <v>2.1512643991547953</v>
      </c>
      <c r="L21" s="190">
        <v>8.1352653748418824E-3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7" t="s">
        <v>310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10" t="s">
        <v>142</v>
      </c>
      <c r="D28" s="311"/>
      <c r="E28" s="311"/>
      <c r="F28" s="311"/>
      <c r="G28" s="311"/>
      <c r="H28" s="311"/>
      <c r="I28" s="311"/>
      <c r="J28" s="311"/>
      <c r="K28" s="311"/>
      <c r="L28" s="311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2.8322493991234272</v>
      </c>
      <c r="D31" s="188">
        <v>0.93000480084358661</v>
      </c>
      <c r="E31" s="187">
        <v>2.5235291626074803</v>
      </c>
      <c r="F31" s="188">
        <f t="shared" ref="F31:H43" si="9">IFERROR(E31-C31,"-")</f>
        <v>-0.30872023651594693</v>
      </c>
      <c r="G31" s="187">
        <v>2.6381660470879802</v>
      </c>
      <c r="H31" s="188">
        <f t="shared" si="9"/>
        <v>0.11463688448049991</v>
      </c>
      <c r="I31" s="187">
        <v>2.3200146329566702</v>
      </c>
      <c r="J31" s="188">
        <f t="shared" ref="J31:J43" si="10">IFERROR(I31-G31,"-")</f>
        <v>-0.31815141413130998</v>
      </c>
      <c r="K31" s="187">
        <v>2.1576113730734043</v>
      </c>
      <c r="L31" s="188">
        <f>IFERROR(K31-I31,"-")</f>
        <v>-0.16240325988326587</v>
      </c>
    </row>
    <row r="32" spans="1:13" x14ac:dyDescent="0.25">
      <c r="B32" s="116" t="s">
        <v>78</v>
      </c>
      <c r="C32" s="187">
        <v>2.4567090685268771</v>
      </c>
      <c r="D32" s="188">
        <v>0.57360995150163152</v>
      </c>
      <c r="E32" s="187">
        <v>2.2917233809001099</v>
      </c>
      <c r="F32" s="188">
        <f t="shared" si="9"/>
        <v>-0.16498568762676724</v>
      </c>
      <c r="G32" s="187">
        <v>2.4732375690607733</v>
      </c>
      <c r="H32" s="188">
        <f t="shared" si="9"/>
        <v>0.18151418816066345</v>
      </c>
      <c r="I32" s="187">
        <v>2.1117708416914067</v>
      </c>
      <c r="J32" s="188">
        <f t="shared" si="10"/>
        <v>-0.36146672736936658</v>
      </c>
      <c r="K32" s="187">
        <v>2.0968158811070827</v>
      </c>
      <c r="L32" s="188">
        <f t="shared" ref="L32:L36" si="11">IFERROR(K32-I32,"-")</f>
        <v>-1.4954960584323995E-2</v>
      </c>
    </row>
    <row r="33" spans="2:13" x14ac:dyDescent="0.25">
      <c r="B33" s="116" t="s">
        <v>80</v>
      </c>
      <c r="C33" s="187">
        <v>2.3488082178119076</v>
      </c>
      <c r="D33" s="188">
        <v>0.18346686792827693</v>
      </c>
      <c r="E33" s="187">
        <v>2.3180265353142131</v>
      </c>
      <c r="F33" s="188">
        <f t="shared" si="9"/>
        <v>-3.0781682497694529E-2</v>
      </c>
      <c r="G33" s="187">
        <v>2.5529145444255801</v>
      </c>
      <c r="H33" s="188">
        <f t="shared" si="9"/>
        <v>0.23488800911136698</v>
      </c>
      <c r="I33" s="187">
        <v>2.1110739128817468</v>
      </c>
      <c r="J33" s="188">
        <f t="shared" si="10"/>
        <v>-0.44184063154383324</v>
      </c>
      <c r="K33" s="187">
        <v>2.1481083404987102</v>
      </c>
      <c r="L33" s="188">
        <f t="shared" si="11"/>
        <v>3.7034427616963406E-2</v>
      </c>
    </row>
    <row r="34" spans="2:13" x14ac:dyDescent="0.25">
      <c r="B34" s="116" t="s">
        <v>82</v>
      </c>
      <c r="C34" s="187">
        <v>2.5104382929642446</v>
      </c>
      <c r="D34" s="188">
        <v>0.47261397286421314</v>
      </c>
      <c r="E34" s="187">
        <v>2.2301869061292678</v>
      </c>
      <c r="F34" s="188">
        <f t="shared" si="9"/>
        <v>-0.28025138683497675</v>
      </c>
      <c r="G34" s="187">
        <v>2.4243523043775292</v>
      </c>
      <c r="H34" s="188">
        <f t="shared" si="9"/>
        <v>0.1941653982482614</v>
      </c>
      <c r="I34" s="187">
        <v>2.2593373927218678</v>
      </c>
      <c r="J34" s="188">
        <f t="shared" si="10"/>
        <v>-0.1650149116556614</v>
      </c>
      <c r="K34" s="187">
        <v>2.1392322706571241</v>
      </c>
      <c r="L34" s="188">
        <f t="shared" si="11"/>
        <v>-0.12010512206474377</v>
      </c>
    </row>
    <row r="35" spans="2:13" x14ac:dyDescent="0.25">
      <c r="B35" s="116" t="s">
        <v>84</v>
      </c>
      <c r="C35" s="187">
        <v>2.4632700120786208</v>
      </c>
      <c r="D35" s="188">
        <v>0.54816439230978853</v>
      </c>
      <c r="E35" s="187">
        <v>2.3830322688887646</v>
      </c>
      <c r="F35" s="188">
        <f t="shared" si="9"/>
        <v>-8.0237743189856214E-2</v>
      </c>
      <c r="G35" s="187">
        <v>2.197144331670394</v>
      </c>
      <c r="H35" s="188">
        <f t="shared" si="9"/>
        <v>-0.1858879372183706</v>
      </c>
      <c r="I35" s="187">
        <v>2.0151193633952253</v>
      </c>
      <c r="J35" s="188">
        <f t="shared" si="10"/>
        <v>-0.18202496827516867</v>
      </c>
      <c r="K35" s="187">
        <v>2.2807980783371735</v>
      </c>
      <c r="L35" s="188">
        <f t="shared" si="11"/>
        <v>0.26567871494194817</v>
      </c>
    </row>
    <row r="36" spans="2:13" x14ac:dyDescent="0.25">
      <c r="B36" s="116" t="s">
        <v>86</v>
      </c>
      <c r="C36" s="187">
        <v>2.2983870967741935</v>
      </c>
      <c r="D36" s="188">
        <v>0.31958198636875812</v>
      </c>
      <c r="E36" s="187">
        <v>2.1486403825835509</v>
      </c>
      <c r="F36" s="188">
        <f t="shared" si="9"/>
        <v>-0.14974671419064256</v>
      </c>
      <c r="G36" s="187">
        <v>2.0572924688125673</v>
      </c>
      <c r="H36" s="188">
        <f t="shared" si="9"/>
        <v>-9.1347913770983613E-2</v>
      </c>
      <c r="I36" s="187">
        <v>2.0359794950414409</v>
      </c>
      <c r="J36" s="188">
        <f t="shared" si="10"/>
        <v>-2.1312973771126398E-2</v>
      </c>
      <c r="K36" s="187">
        <v>2.1019455661020503</v>
      </c>
      <c r="L36" s="188">
        <f t="shared" si="11"/>
        <v>6.5966071060609366E-2</v>
      </c>
    </row>
    <row r="37" spans="2:13" x14ac:dyDescent="0.25">
      <c r="B37" s="116" t="s">
        <v>88</v>
      </c>
      <c r="C37" s="187">
        <v>2.3937399767737655</v>
      </c>
      <c r="D37" s="188">
        <v>0.22510544419979706</v>
      </c>
      <c r="E37" s="187">
        <v>2.3548041701887854</v>
      </c>
      <c r="F37" s="188">
        <f t="shared" si="9"/>
        <v>-3.8935806584980082E-2</v>
      </c>
      <c r="G37" s="187">
        <v>2.0914386094674557</v>
      </c>
      <c r="H37" s="188">
        <f t="shared" si="9"/>
        <v>-0.26336556072132966</v>
      </c>
      <c r="I37" s="187">
        <v>2.0875884890880911</v>
      </c>
      <c r="J37" s="188">
        <f t="shared" si="10"/>
        <v>-3.8501203793646077E-3</v>
      </c>
      <c r="K37" s="187"/>
      <c r="L37" s="188"/>
    </row>
    <row r="38" spans="2:13" x14ac:dyDescent="0.25">
      <c r="B38" s="116" t="s">
        <v>90</v>
      </c>
      <c r="C38" s="187">
        <v>2.6865335051546393</v>
      </c>
      <c r="D38" s="188">
        <v>9.0411422569360855E-2</v>
      </c>
      <c r="E38" s="187">
        <v>2.8928833455612621</v>
      </c>
      <c r="F38" s="188">
        <f t="shared" si="9"/>
        <v>0.20634984040662285</v>
      </c>
      <c r="G38" s="187">
        <v>2.8021182816919938</v>
      </c>
      <c r="H38" s="188">
        <f t="shared" si="9"/>
        <v>-9.0765063869268303E-2</v>
      </c>
      <c r="I38" s="187">
        <v>2.8997583829335847</v>
      </c>
      <c r="J38" s="188">
        <f t="shared" si="10"/>
        <v>9.7640101241590838E-2</v>
      </c>
      <c r="K38" s="187"/>
      <c r="L38" s="188"/>
    </row>
    <row r="39" spans="2:13" x14ac:dyDescent="0.25">
      <c r="B39" s="116" t="s">
        <v>92</v>
      </c>
      <c r="C39" s="187">
        <v>2.1155368505436143</v>
      </c>
      <c r="D39" s="188">
        <v>-8.211992114338873E-2</v>
      </c>
      <c r="E39" s="187">
        <v>2.5199899579489111</v>
      </c>
      <c r="F39" s="188">
        <f t="shared" si="9"/>
        <v>0.40445310740529683</v>
      </c>
      <c r="G39" s="187">
        <v>2.2043213975583593</v>
      </c>
      <c r="H39" s="188">
        <f t="shared" si="9"/>
        <v>-0.3156685603905518</v>
      </c>
      <c r="I39" s="187">
        <v>2.1866574965612107</v>
      </c>
      <c r="J39" s="188">
        <f t="shared" si="10"/>
        <v>-1.7663900997148652E-2</v>
      </c>
      <c r="K39" s="187"/>
      <c r="L39" s="188"/>
    </row>
    <row r="40" spans="2:13" x14ac:dyDescent="0.25">
      <c r="B40" s="116" t="s">
        <v>94</v>
      </c>
      <c r="C40" s="187">
        <v>2.1997993799015139</v>
      </c>
      <c r="D40" s="188">
        <v>3.0284649411173703E-2</v>
      </c>
      <c r="E40" s="187">
        <v>2.3996983408748114</v>
      </c>
      <c r="F40" s="188">
        <f t="shared" si="9"/>
        <v>0.19989896097329751</v>
      </c>
      <c r="G40" s="187">
        <v>2.2301287686818019</v>
      </c>
      <c r="H40" s="188">
        <f t="shared" si="9"/>
        <v>-0.1695695721930095</v>
      </c>
      <c r="I40" s="187">
        <v>2.2685847398749437</v>
      </c>
      <c r="J40" s="188">
        <f t="shared" si="10"/>
        <v>3.8455971193141814E-2</v>
      </c>
      <c r="K40" s="187"/>
      <c r="L40" s="188"/>
    </row>
    <row r="41" spans="2:13" x14ac:dyDescent="0.25">
      <c r="B41" s="116" t="s">
        <v>96</v>
      </c>
      <c r="C41" s="187">
        <v>2.2195556611619343</v>
      </c>
      <c r="D41" s="188">
        <v>5.8341940845311413E-2</v>
      </c>
      <c r="E41" s="187">
        <v>2.3657835805129506</v>
      </c>
      <c r="F41" s="188">
        <f t="shared" si="9"/>
        <v>0.14622791935101631</v>
      </c>
      <c r="G41" s="187">
        <v>2.1195535180386686</v>
      </c>
      <c r="H41" s="188">
        <f t="shared" si="9"/>
        <v>-0.24623006247428192</v>
      </c>
      <c r="I41" s="187">
        <v>1.9873622130169206</v>
      </c>
      <c r="J41" s="188">
        <f t="shared" si="10"/>
        <v>-0.13219130502174803</v>
      </c>
      <c r="K41" s="187"/>
      <c r="L41" s="188"/>
    </row>
    <row r="42" spans="2:13" x14ac:dyDescent="0.25">
      <c r="B42" s="116" t="s">
        <v>98</v>
      </c>
      <c r="C42" s="187">
        <v>2.2557062382641351</v>
      </c>
      <c r="D42" s="188">
        <v>-0.31298262864431647</v>
      </c>
      <c r="E42" s="187">
        <v>2.5818146474218788</v>
      </c>
      <c r="F42" s="188">
        <f t="shared" si="9"/>
        <v>0.32610840915774375</v>
      </c>
      <c r="G42" s="187">
        <v>2.241869341020748</v>
      </c>
      <c r="H42" s="188">
        <f t="shared" si="9"/>
        <v>-0.33994530640113085</v>
      </c>
      <c r="I42" s="187">
        <v>2.0944992947813823</v>
      </c>
      <c r="J42" s="188">
        <f t="shared" si="10"/>
        <v>-0.14737004623936567</v>
      </c>
      <c r="K42" s="187"/>
      <c r="L42" s="188"/>
    </row>
    <row r="43" spans="2:13" ht="15.75" x14ac:dyDescent="0.25">
      <c r="B43" s="119" t="s">
        <v>32</v>
      </c>
      <c r="C43" s="189">
        <v>2.3720011696365835</v>
      </c>
      <c r="D43" s="190">
        <v>0.1853862102434336</v>
      </c>
      <c r="E43" s="189">
        <v>2.4072295079235473</v>
      </c>
      <c r="F43" s="190">
        <f t="shared" si="9"/>
        <v>3.5228338286963812E-2</v>
      </c>
      <c r="G43" s="189">
        <v>2.3296593146357729</v>
      </c>
      <c r="H43" s="190">
        <f t="shared" si="9"/>
        <v>-7.7570193287774369E-2</v>
      </c>
      <c r="I43" s="189">
        <v>2.1778762283219097</v>
      </c>
      <c r="J43" s="190">
        <f t="shared" si="10"/>
        <v>-0.15178308631386317</v>
      </c>
      <c r="K43" s="189">
        <v>2.1512643991547953</v>
      </c>
      <c r="L43" s="190">
        <v>8.1352653748418824E-3</v>
      </c>
    </row>
    <row r="44" spans="2:13" ht="6" customHeight="1" x14ac:dyDescent="0.25"/>
    <row r="45" spans="2:13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8" spans="2:13" ht="48.75" customHeight="1" thickBot="1" x14ac:dyDescent="0.3">
      <c r="B48" s="277" t="s">
        <v>311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91"/>
      <c r="D49" s="191"/>
      <c r="E49" s="191"/>
      <c r="F49" s="191"/>
      <c r="G49" s="191"/>
      <c r="H49" s="191"/>
      <c r="I49" s="191"/>
      <c r="J49" s="191"/>
      <c r="K49" s="39"/>
      <c r="L49" s="39"/>
      <c r="M49" s="1" t="s">
        <v>104</v>
      </c>
    </row>
    <row r="50" spans="1:13" ht="22.5" thickTop="1" thickBot="1" x14ac:dyDescent="0.3">
      <c r="B50" s="112"/>
      <c r="C50" s="310" t="s">
        <v>63</v>
      </c>
      <c r="D50" s="311"/>
      <c r="E50" s="311"/>
      <c r="F50" s="311"/>
      <c r="G50" s="311"/>
      <c r="H50" s="311"/>
      <c r="I50" s="311"/>
      <c r="J50" s="311"/>
      <c r="K50" s="311"/>
      <c r="L50" s="311"/>
    </row>
    <row r="51" spans="1:13" ht="22.5" thickTop="1" thickBot="1" x14ac:dyDescent="0.3">
      <c r="B51" s="112"/>
      <c r="C51" s="301">
        <f t="shared" ref="C51" si="12">E51-1</f>
        <v>2022</v>
      </c>
      <c r="D51" s="302"/>
      <c r="E51" s="303">
        <f t="shared" ref="E51" si="13">G51-1</f>
        <v>2023</v>
      </c>
      <c r="F51" s="302"/>
      <c r="G51" s="303">
        <f t="shared" ref="G51" si="14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CONCATENATE("def ",RIGHT(K51,2),"/",RIGHT(I51,2))</f>
        <v>def 26/25</v>
      </c>
    </row>
    <row r="53" spans="1:13" x14ac:dyDescent="0.25">
      <c r="A53" s="1"/>
      <c r="B53" s="116" t="s">
        <v>76</v>
      </c>
      <c r="C53" s="187">
        <v>3.0459280303030303</v>
      </c>
      <c r="D53" s="188">
        <v>1.1574840943762568</v>
      </c>
      <c r="E53" s="187">
        <v>2.5357270326218861</v>
      </c>
      <c r="F53" s="188">
        <f t="shared" ref="F53:H65" si="15">IFERROR(E53-C53,"-")</f>
        <v>-0.51020099768114413</v>
      </c>
      <c r="G53" s="187">
        <v>2.6799765979230656</v>
      </c>
      <c r="H53" s="188">
        <f t="shared" si="15"/>
        <v>0.14424956530117949</v>
      </c>
      <c r="I53" s="187">
        <v>2.5616615067079462</v>
      </c>
      <c r="J53" s="188">
        <f t="shared" ref="J53:J65" si="16">IFERROR(I53-G53,"-")</f>
        <v>-0.11831509121511941</v>
      </c>
      <c r="K53" s="187">
        <v>2.3469649306769194</v>
      </c>
      <c r="L53" s="188">
        <f>IFERROR(K53-I53,"-")</f>
        <v>-0.21469657603102688</v>
      </c>
    </row>
    <row r="54" spans="1:13" x14ac:dyDescent="0.25">
      <c r="A54" s="1"/>
      <c r="B54" s="116" t="s">
        <v>78</v>
      </c>
      <c r="C54" s="187">
        <v>2.5615745079662604</v>
      </c>
      <c r="D54" s="188">
        <v>0.6072283640405447</v>
      </c>
      <c r="E54" s="187">
        <v>2.3779191670884248</v>
      </c>
      <c r="F54" s="188">
        <f t="shared" si="15"/>
        <v>-0.18365534087783564</v>
      </c>
      <c r="G54" s="187">
        <v>2.5754752996869512</v>
      </c>
      <c r="H54" s="188">
        <f t="shared" si="15"/>
        <v>0.19755613259852645</v>
      </c>
      <c r="I54" s="187">
        <v>2.3074914001783666</v>
      </c>
      <c r="J54" s="188">
        <f t="shared" si="16"/>
        <v>-0.26798389950858459</v>
      </c>
      <c r="K54" s="187">
        <v>2.2318840579710146</v>
      </c>
      <c r="L54" s="188">
        <f t="shared" ref="L54:L58" si="17">IFERROR(K54-I54,"-")</f>
        <v>-7.5607342207351991E-2</v>
      </c>
    </row>
    <row r="55" spans="1:13" x14ac:dyDescent="0.25">
      <c r="A55" s="1"/>
      <c r="B55" s="116" t="s">
        <v>80</v>
      </c>
      <c r="C55" s="187">
        <v>2.4389859864588255</v>
      </c>
      <c r="D55" s="188">
        <v>3.4232922960867995E-2</v>
      </c>
      <c r="E55" s="187">
        <v>2.280765423952491</v>
      </c>
      <c r="F55" s="188">
        <f t="shared" si="15"/>
        <v>-0.15822056250633443</v>
      </c>
      <c r="G55" s="187">
        <v>2.5351388153415537</v>
      </c>
      <c r="H55" s="188">
        <f t="shared" si="15"/>
        <v>0.25437339138906268</v>
      </c>
      <c r="I55" s="187">
        <v>2.2286604720955734</v>
      </c>
      <c r="J55" s="188">
        <f t="shared" si="16"/>
        <v>-0.30647834324598033</v>
      </c>
      <c r="K55" s="187">
        <v>2.3134251290877796</v>
      </c>
      <c r="L55" s="188">
        <f t="shared" si="17"/>
        <v>8.4764656992206255E-2</v>
      </c>
    </row>
    <row r="56" spans="1:13" x14ac:dyDescent="0.25">
      <c r="A56" s="1"/>
      <c r="B56" s="116" t="s">
        <v>82</v>
      </c>
      <c r="C56" s="187">
        <v>2.5931468036125378</v>
      </c>
      <c r="D56" s="188">
        <v>0.50932210241731868</v>
      </c>
      <c r="E56" s="187">
        <v>2.3284384871510286</v>
      </c>
      <c r="F56" s="188">
        <f t="shared" si="15"/>
        <v>-0.26470831646150916</v>
      </c>
      <c r="G56" s="187">
        <v>2.5466188983430365</v>
      </c>
      <c r="H56" s="188">
        <f t="shared" si="15"/>
        <v>0.21818041119200782</v>
      </c>
      <c r="I56" s="187">
        <v>2.4463859020310634</v>
      </c>
      <c r="J56" s="188">
        <f t="shared" si="16"/>
        <v>-0.10023299631197302</v>
      </c>
      <c r="K56" s="187">
        <v>2.2467302452316078</v>
      </c>
      <c r="L56" s="188">
        <f t="shared" si="17"/>
        <v>-0.19965565679945563</v>
      </c>
    </row>
    <row r="57" spans="1:13" x14ac:dyDescent="0.25">
      <c r="A57" s="1"/>
      <c r="B57" s="116" t="s">
        <v>84</v>
      </c>
      <c r="C57" s="187">
        <v>2.4652253909843607</v>
      </c>
      <c r="D57" s="188">
        <v>0.54035000527346577</v>
      </c>
      <c r="E57" s="187">
        <v>2.3221131369798971</v>
      </c>
      <c r="F57" s="188">
        <f t="shared" si="15"/>
        <v>-0.14311225400446359</v>
      </c>
      <c r="G57" s="187">
        <v>2.2173870526109916</v>
      </c>
      <c r="H57" s="188">
        <f t="shared" si="15"/>
        <v>-0.10472608436890551</v>
      </c>
      <c r="I57" s="187">
        <v>2.0691586350612137</v>
      </c>
      <c r="J57" s="188">
        <f t="shared" si="16"/>
        <v>-0.14822841754977789</v>
      </c>
      <c r="K57" s="187">
        <v>2.3376803551609324</v>
      </c>
      <c r="L57" s="188">
        <f t="shared" si="17"/>
        <v>0.26852172009971875</v>
      </c>
    </row>
    <row r="58" spans="1:13" x14ac:dyDescent="0.25">
      <c r="A58" s="1"/>
      <c r="B58" s="116" t="s">
        <v>86</v>
      </c>
      <c r="C58" s="187">
        <v>2.4094270781974165</v>
      </c>
      <c r="D58" s="188">
        <v>0.4396837685305679</v>
      </c>
      <c r="E58" s="187">
        <v>2.2037364798426746</v>
      </c>
      <c r="F58" s="188">
        <f t="shared" si="15"/>
        <v>-0.2056905983547419</v>
      </c>
      <c r="G58" s="187">
        <v>2.1963106971697259</v>
      </c>
      <c r="H58" s="188">
        <f t="shared" si="15"/>
        <v>-7.4257826729486887E-3</v>
      </c>
      <c r="I58" s="187">
        <v>2.0636521739130433</v>
      </c>
      <c r="J58" s="188">
        <f t="shared" si="16"/>
        <v>-0.13265852325668259</v>
      </c>
      <c r="K58" s="187">
        <v>2.1202934351373606</v>
      </c>
      <c r="L58" s="188">
        <f t="shared" si="17"/>
        <v>5.664126122431723E-2</v>
      </c>
    </row>
    <row r="59" spans="1:13" x14ac:dyDescent="0.25">
      <c r="A59" s="1"/>
      <c r="B59" s="116" t="s">
        <v>88</v>
      </c>
      <c r="C59" s="187">
        <v>2.5594205572983943</v>
      </c>
      <c r="D59" s="188">
        <v>0.34458500796319491</v>
      </c>
      <c r="E59" s="187">
        <v>2.5967405346318198</v>
      </c>
      <c r="F59" s="188">
        <f t="shared" si="15"/>
        <v>3.7319977333425403E-2</v>
      </c>
      <c r="G59" s="187">
        <v>2.2843620744511615</v>
      </c>
      <c r="H59" s="188">
        <f t="shared" si="15"/>
        <v>-0.31237846018065829</v>
      </c>
      <c r="I59" s="187">
        <v>2.2098007344530735</v>
      </c>
      <c r="J59" s="188">
        <f t="shared" si="16"/>
        <v>-7.4561339998088005E-2</v>
      </c>
      <c r="K59" s="187"/>
      <c r="L59" s="188"/>
    </row>
    <row r="60" spans="1:13" x14ac:dyDescent="0.25">
      <c r="A60" s="1"/>
      <c r="B60" s="116" t="s">
        <v>90</v>
      </c>
      <c r="C60" s="187">
        <v>3.04468764249886</v>
      </c>
      <c r="D60" s="188">
        <v>0.27884238262583727</v>
      </c>
      <c r="E60" s="187">
        <v>3.0982964765633265</v>
      </c>
      <c r="F60" s="188">
        <f t="shared" si="15"/>
        <v>5.3608834064466482E-2</v>
      </c>
      <c r="G60" s="187">
        <v>3.2368137782561894</v>
      </c>
      <c r="H60" s="188">
        <f t="shared" si="15"/>
        <v>0.13851730169286292</v>
      </c>
      <c r="I60" s="187">
        <v>3.1288806846786374</v>
      </c>
      <c r="J60" s="188">
        <f t="shared" si="16"/>
        <v>-0.10793309357755199</v>
      </c>
      <c r="K60" s="187"/>
      <c r="L60" s="188"/>
    </row>
    <row r="61" spans="1:13" x14ac:dyDescent="0.25">
      <c r="A61" s="1"/>
      <c r="B61" s="116" t="s">
        <v>92</v>
      </c>
      <c r="C61" s="187">
        <v>2.1439809086088033</v>
      </c>
      <c r="D61" s="188">
        <v>-0.16122623696322247</v>
      </c>
      <c r="E61" s="187">
        <v>2.7898680738786279</v>
      </c>
      <c r="F61" s="188">
        <f t="shared" si="15"/>
        <v>0.64588716526982459</v>
      </c>
      <c r="G61" s="187">
        <v>2.3288418350978506</v>
      </c>
      <c r="H61" s="188">
        <f t="shared" si="15"/>
        <v>-0.46102623878077731</v>
      </c>
      <c r="I61" s="187">
        <v>2.2692999400519551</v>
      </c>
      <c r="J61" s="188">
        <f t="shared" si="16"/>
        <v>-5.9541895045895465E-2</v>
      </c>
      <c r="K61" s="187"/>
      <c r="L61" s="188"/>
    </row>
    <row r="62" spans="1:13" x14ac:dyDescent="0.25">
      <c r="A62" s="1"/>
      <c r="B62" s="116" t="s">
        <v>94</v>
      </c>
      <c r="C62" s="187">
        <v>2.1939564867042707</v>
      </c>
      <c r="D62" s="188">
        <v>-9.9055332126537721E-2</v>
      </c>
      <c r="E62" s="187">
        <v>2.3949275362318843</v>
      </c>
      <c r="F62" s="188">
        <f t="shared" si="15"/>
        <v>0.20097104952761358</v>
      </c>
      <c r="G62" s="187">
        <v>2.3148834336884359</v>
      </c>
      <c r="H62" s="188">
        <f t="shared" si="15"/>
        <v>-8.0044102543448403E-2</v>
      </c>
      <c r="I62" s="187">
        <v>2.3762182041066504</v>
      </c>
      <c r="J62" s="188">
        <f t="shared" si="16"/>
        <v>6.1334770418214557E-2</v>
      </c>
      <c r="K62" s="187"/>
      <c r="L62" s="188"/>
    </row>
    <row r="63" spans="1:13" x14ac:dyDescent="0.25">
      <c r="A63" s="1"/>
      <c r="B63" s="116" t="s">
        <v>96</v>
      </c>
      <c r="C63" s="187">
        <v>2.2719651012200939</v>
      </c>
      <c r="D63" s="188">
        <v>3.6937940386703172E-2</v>
      </c>
      <c r="E63" s="187">
        <v>2.2942457436980335</v>
      </c>
      <c r="F63" s="188">
        <f t="shared" si="15"/>
        <v>2.2280642477939594E-2</v>
      </c>
      <c r="G63" s="187">
        <v>2.2874057456222348</v>
      </c>
      <c r="H63" s="188">
        <f t="shared" si="15"/>
        <v>-6.8399980757987144E-3</v>
      </c>
      <c r="I63" s="187">
        <v>2.0624900704337237</v>
      </c>
      <c r="J63" s="188">
        <f t="shared" si="16"/>
        <v>-0.22491567518851108</v>
      </c>
      <c r="K63" s="187"/>
      <c r="L63" s="188"/>
    </row>
    <row r="64" spans="1:13" x14ac:dyDescent="0.25">
      <c r="A64" s="1"/>
      <c r="B64" s="116" t="s">
        <v>98</v>
      </c>
      <c r="C64" s="187">
        <v>2.2874622245153682</v>
      </c>
      <c r="D64" s="188">
        <v>-0.43091357453027879</v>
      </c>
      <c r="E64" s="187">
        <v>2.485259025479178</v>
      </c>
      <c r="F64" s="188">
        <f t="shared" si="15"/>
        <v>0.1977968009638098</v>
      </c>
      <c r="G64" s="187">
        <v>2.4197963287280273</v>
      </c>
      <c r="H64" s="188">
        <f t="shared" si="15"/>
        <v>-6.5462696751150684E-2</v>
      </c>
      <c r="I64" s="187">
        <v>2.2777023692003948</v>
      </c>
      <c r="J64" s="188">
        <f t="shared" si="16"/>
        <v>-0.14209395952763249</v>
      </c>
      <c r="K64" s="187"/>
      <c r="L64" s="188"/>
    </row>
    <row r="65" spans="1:13" ht="15.75" x14ac:dyDescent="0.25">
      <c r="B65" s="119" t="s">
        <v>32</v>
      </c>
      <c r="C65" s="189">
        <v>2.4676964118587734</v>
      </c>
      <c r="D65" s="190">
        <v>0.18605785108786899</v>
      </c>
      <c r="E65" s="189">
        <v>2.4537785130320775</v>
      </c>
      <c r="F65" s="190">
        <f t="shared" si="15"/>
        <v>-1.3917898826695918E-2</v>
      </c>
      <c r="G65" s="189">
        <v>2.4546260285207819</v>
      </c>
      <c r="H65" s="190">
        <f t="shared" si="15"/>
        <v>8.4751548870443116E-4</v>
      </c>
      <c r="I65" s="189">
        <v>2.3121811361200431</v>
      </c>
      <c r="J65" s="190">
        <f t="shared" si="16"/>
        <v>-0.14244489240073888</v>
      </c>
      <c r="K65" s="189">
        <v>2.2702992915118276</v>
      </c>
      <c r="L65" s="190">
        <v>-7.4033227246319555E-3</v>
      </c>
    </row>
    <row r="66" spans="1:13" ht="6" customHeight="1" x14ac:dyDescent="0.25"/>
    <row r="67" spans="1:13" x14ac:dyDescent="0.25">
      <c r="B67" s="107" t="s">
        <v>57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70" spans="1:13" ht="48.75" customHeight="1" thickBot="1" x14ac:dyDescent="0.3">
      <c r="B70" s="277" t="s">
        <v>312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91"/>
      <c r="D71" s="191"/>
      <c r="E71" s="191"/>
      <c r="F71" s="191"/>
      <c r="G71" s="191"/>
      <c r="H71" s="191"/>
      <c r="I71" s="191"/>
      <c r="J71" s="191"/>
      <c r="K71" s="39"/>
      <c r="L71" s="39"/>
      <c r="M71" s="1" t="s">
        <v>107</v>
      </c>
    </row>
    <row r="72" spans="1:13" ht="22.5" thickTop="1" thickBot="1" x14ac:dyDescent="0.3">
      <c r="B72" s="112"/>
      <c r="C72" s="310" t="s">
        <v>144</v>
      </c>
      <c r="D72" s="311"/>
      <c r="E72" s="311"/>
      <c r="F72" s="311"/>
      <c r="G72" s="311"/>
      <c r="H72" s="311"/>
      <c r="I72" s="311"/>
      <c r="J72" s="311"/>
      <c r="K72" s="311"/>
      <c r="L72" s="311"/>
    </row>
    <row r="73" spans="1:13" ht="22.5" thickTop="1" thickBot="1" x14ac:dyDescent="0.3">
      <c r="B73" s="112"/>
      <c r="C73" s="301">
        <f t="shared" ref="C73" si="18">E73-1</f>
        <v>2022</v>
      </c>
      <c r="D73" s="302"/>
      <c r="E73" s="303">
        <f t="shared" ref="E73" si="19">G73-1</f>
        <v>2023</v>
      </c>
      <c r="F73" s="302"/>
      <c r="G73" s="303">
        <f t="shared" ref="G73" si="20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CONCATENATE("def ",RIGHT(K73,2),"/",RIGHT(I73,2))</f>
        <v>def 26/25</v>
      </c>
    </row>
    <row r="75" spans="1:13" x14ac:dyDescent="0.25">
      <c r="A75" s="1"/>
      <c r="B75" s="116" t="s">
        <v>76</v>
      </c>
      <c r="C75" s="187">
        <v>2.5154440154440154</v>
      </c>
      <c r="D75" s="188">
        <v>0.6052088382330183</v>
      </c>
      <c r="E75" s="187">
        <v>2.5057291666666668</v>
      </c>
      <c r="F75" s="188">
        <f t="shared" ref="F75:H87" si="21">IFERROR(E75-C75,"-")</f>
        <v>-9.7148487773486281E-3</v>
      </c>
      <c r="G75" s="187">
        <v>2.5794017884674685</v>
      </c>
      <c r="H75" s="188">
        <f t="shared" si="21"/>
        <v>7.3672621800801696E-2</v>
      </c>
      <c r="I75" s="187">
        <v>1.9082215871620136</v>
      </c>
      <c r="J75" s="188">
        <f t="shared" ref="J75:J87" si="22">IFERROR(I75-G75,"-")</f>
        <v>-0.67118020130545486</v>
      </c>
      <c r="K75" s="187">
        <v>1.868734447209385</v>
      </c>
      <c r="L75" s="188">
        <f>IFERROR(K75-I75,"-")</f>
        <v>-3.9487139952628647E-2</v>
      </c>
    </row>
    <row r="76" spans="1:13" x14ac:dyDescent="0.25">
      <c r="A76" s="1"/>
      <c r="B76" s="116" t="s">
        <v>78</v>
      </c>
      <c r="C76" s="187">
        <v>2.2815777116919707</v>
      </c>
      <c r="D76" s="188">
        <v>0.46481498354595718</v>
      </c>
      <c r="E76" s="187">
        <v>2.1584302325581395</v>
      </c>
      <c r="F76" s="188">
        <f t="shared" si="21"/>
        <v>-0.12314747913383117</v>
      </c>
      <c r="G76" s="187">
        <v>2.3327036104114192</v>
      </c>
      <c r="H76" s="188">
        <f t="shared" si="21"/>
        <v>0.17427337785327968</v>
      </c>
      <c r="I76" s="187">
        <v>1.7788253142609449</v>
      </c>
      <c r="J76" s="188">
        <f t="shared" si="22"/>
        <v>-0.55387829615047424</v>
      </c>
      <c r="K76" s="187">
        <v>1.8524755470404357</v>
      </c>
      <c r="L76" s="188">
        <f t="shared" ref="L76:L80" si="23">IFERROR(K76-I76,"-")</f>
        <v>7.3650232779490787E-2</v>
      </c>
    </row>
    <row r="77" spans="1:13" x14ac:dyDescent="0.25">
      <c r="A77" s="1"/>
      <c r="B77" s="116" t="s">
        <v>80</v>
      </c>
      <c r="C77" s="187">
        <v>2.1930087051142548</v>
      </c>
      <c r="D77" s="188">
        <v>0.28943582651092559</v>
      </c>
      <c r="E77" s="187">
        <v>2.374388661543068</v>
      </c>
      <c r="F77" s="188">
        <f t="shared" si="21"/>
        <v>0.18137995642881322</v>
      </c>
      <c r="G77" s="187">
        <v>2.5770098441345364</v>
      </c>
      <c r="H77" s="188">
        <f t="shared" si="21"/>
        <v>0.20262118259146833</v>
      </c>
      <c r="I77" s="187">
        <v>1.8978652155713687</v>
      </c>
      <c r="J77" s="188">
        <f t="shared" si="22"/>
        <v>-0.67914462856316771</v>
      </c>
      <c r="K77" s="187">
        <v>1.8732112192329708</v>
      </c>
      <c r="L77" s="188">
        <f t="shared" si="23"/>
        <v>-2.4653996338397821E-2</v>
      </c>
    </row>
    <row r="78" spans="1:13" x14ac:dyDescent="0.25">
      <c r="A78" s="1"/>
      <c r="B78" s="116" t="s">
        <v>82</v>
      </c>
      <c r="C78" s="187">
        <v>2.3559378101223949</v>
      </c>
      <c r="D78" s="188">
        <v>0.40500463733491743</v>
      </c>
      <c r="E78" s="187">
        <v>2.0755274828652062</v>
      </c>
      <c r="F78" s="188">
        <f t="shared" si="21"/>
        <v>-0.28041032725718873</v>
      </c>
      <c r="G78" s="187">
        <v>2.250762970498474</v>
      </c>
      <c r="H78" s="188">
        <f t="shared" si="21"/>
        <v>0.17523548763326779</v>
      </c>
      <c r="I78" s="187">
        <v>1.9237776289350301</v>
      </c>
      <c r="J78" s="188">
        <f t="shared" si="22"/>
        <v>-0.32698534156344383</v>
      </c>
      <c r="K78" s="187">
        <v>1.9508059701492537</v>
      </c>
      <c r="L78" s="188">
        <f t="shared" si="23"/>
        <v>2.7028341214223595E-2</v>
      </c>
    </row>
    <row r="79" spans="1:13" x14ac:dyDescent="0.25">
      <c r="A79" s="1"/>
      <c r="B79" s="116" t="s">
        <v>84</v>
      </c>
      <c r="C79" s="187">
        <v>2.460375816993464</v>
      </c>
      <c r="D79" s="188">
        <v>0.56525564219375535</v>
      </c>
      <c r="E79" s="187">
        <v>2.4736988588922904</v>
      </c>
      <c r="F79" s="188">
        <f t="shared" si="21"/>
        <v>1.3323041898826382E-2</v>
      </c>
      <c r="G79" s="187">
        <v>2.1684458616387077</v>
      </c>
      <c r="H79" s="188">
        <f t="shared" si="21"/>
        <v>-0.30525299725358268</v>
      </c>
      <c r="I79" s="187">
        <v>1.9008810572687225</v>
      </c>
      <c r="J79" s="188">
        <f t="shared" si="22"/>
        <v>-0.2675648043699852</v>
      </c>
      <c r="K79" s="187">
        <v>2.1437405983620259</v>
      </c>
      <c r="L79" s="188">
        <f t="shared" si="23"/>
        <v>0.24285954109330343</v>
      </c>
    </row>
    <row r="80" spans="1:13" x14ac:dyDescent="0.25">
      <c r="A80" s="1"/>
      <c r="B80" s="116" t="s">
        <v>86</v>
      </c>
      <c r="C80" s="187">
        <v>2.1475826972010177</v>
      </c>
      <c r="D80" s="188">
        <v>0.14986267896116368</v>
      </c>
      <c r="E80" s="187">
        <v>2.0769230769230771</v>
      </c>
      <c r="F80" s="188">
        <f t="shared" si="21"/>
        <v>-7.0659620277940594E-2</v>
      </c>
      <c r="G80" s="187">
        <v>1.8747030878859858</v>
      </c>
      <c r="H80" s="188">
        <f t="shared" si="21"/>
        <v>-0.20221998903709126</v>
      </c>
      <c r="I80" s="187">
        <v>1.9747614650661742</v>
      </c>
      <c r="J80" s="188">
        <f t="shared" si="22"/>
        <v>0.1000583771801884</v>
      </c>
      <c r="K80" s="187">
        <v>2.0590192644483363</v>
      </c>
      <c r="L80" s="188">
        <f t="shared" si="23"/>
        <v>8.4257799382162046E-2</v>
      </c>
    </row>
    <row r="81" spans="1:13" x14ac:dyDescent="0.25">
      <c r="A81" s="1"/>
      <c r="B81" s="116" t="s">
        <v>88</v>
      </c>
      <c r="C81" s="187">
        <v>2.1458937198067631</v>
      </c>
      <c r="D81" s="188">
        <v>8.2412491137821231E-2</v>
      </c>
      <c r="E81" s="187">
        <v>2.0378807602186932</v>
      </c>
      <c r="F81" s="188">
        <f t="shared" si="21"/>
        <v>-0.10801295958806989</v>
      </c>
      <c r="G81" s="187">
        <v>1.8237306843267109</v>
      </c>
      <c r="H81" s="188">
        <f t="shared" si="21"/>
        <v>-0.21415007589198232</v>
      </c>
      <c r="I81" s="187">
        <v>1.8080418617460754</v>
      </c>
      <c r="J81" s="188">
        <f t="shared" si="22"/>
        <v>-1.5688822580635531E-2</v>
      </c>
      <c r="K81" s="187"/>
      <c r="L81" s="188"/>
    </row>
    <row r="82" spans="1:13" x14ac:dyDescent="0.25">
      <c r="A82" s="1"/>
      <c r="B82" s="116" t="s">
        <v>90</v>
      </c>
      <c r="C82" s="187">
        <v>2.2209543568464731</v>
      </c>
      <c r="D82" s="188">
        <v>-3.4658769232974063E-2</v>
      </c>
      <c r="E82" s="187">
        <v>2.5425839047275351</v>
      </c>
      <c r="F82" s="188">
        <f t="shared" si="21"/>
        <v>0.32162954788106202</v>
      </c>
      <c r="G82" s="187">
        <v>2.1189308069700559</v>
      </c>
      <c r="H82" s="188">
        <f t="shared" si="21"/>
        <v>-0.42365309775747928</v>
      </c>
      <c r="I82" s="187">
        <v>2.3591368045931498</v>
      </c>
      <c r="J82" s="188">
        <f t="shared" si="22"/>
        <v>0.24020599762309391</v>
      </c>
      <c r="K82" s="187"/>
      <c r="L82" s="188"/>
    </row>
    <row r="83" spans="1:13" x14ac:dyDescent="0.25">
      <c r="A83" s="1"/>
      <c r="B83" s="116" t="s">
        <v>92</v>
      </c>
      <c r="C83" s="187">
        <v>2.0783111625216888</v>
      </c>
      <c r="D83" s="188">
        <v>7.0914961479496608E-2</v>
      </c>
      <c r="E83" s="187">
        <v>2.1240322081139671</v>
      </c>
      <c r="F83" s="188">
        <f t="shared" si="21"/>
        <v>4.5721045592278298E-2</v>
      </c>
      <c r="G83" s="187">
        <v>1.9859333239555492</v>
      </c>
      <c r="H83" s="188">
        <f t="shared" si="21"/>
        <v>-0.13809888415841787</v>
      </c>
      <c r="I83" s="187">
        <v>2.004119464469619</v>
      </c>
      <c r="J83" s="188">
        <f t="shared" si="22"/>
        <v>1.8186140514069749E-2</v>
      </c>
      <c r="K83" s="187"/>
      <c r="L83" s="188"/>
    </row>
    <row r="84" spans="1:13" x14ac:dyDescent="0.25">
      <c r="A84" s="1"/>
      <c r="B84" s="116" t="s">
        <v>94</v>
      </c>
      <c r="C84" s="187">
        <v>2.2074144087376601</v>
      </c>
      <c r="D84" s="188">
        <v>0.25675373963448322</v>
      </c>
      <c r="E84" s="187">
        <v>2.4078617596623135</v>
      </c>
      <c r="F84" s="188">
        <f t="shared" si="21"/>
        <v>0.20044735092465338</v>
      </c>
      <c r="G84" s="187">
        <v>2.0581231395895347</v>
      </c>
      <c r="H84" s="188">
        <f t="shared" si="21"/>
        <v>-0.34973862007277878</v>
      </c>
      <c r="I84" s="187">
        <v>2.0532254108413048</v>
      </c>
      <c r="J84" s="188">
        <f t="shared" si="22"/>
        <v>-4.8977287482299126E-3</v>
      </c>
      <c r="K84" s="187"/>
      <c r="L84" s="188"/>
    </row>
    <row r="85" spans="1:13" x14ac:dyDescent="0.25">
      <c r="A85" s="1"/>
      <c r="B85" s="116" t="s">
        <v>96</v>
      </c>
      <c r="C85" s="187">
        <v>2.1468809073724007</v>
      </c>
      <c r="D85" s="188">
        <v>0.11662593604142613</v>
      </c>
      <c r="E85" s="187">
        <v>2.4931281569364501</v>
      </c>
      <c r="F85" s="188">
        <f t="shared" si="21"/>
        <v>0.3462472495640494</v>
      </c>
      <c r="G85" s="187">
        <v>1.8215313122372205</v>
      </c>
      <c r="H85" s="188">
        <f t="shared" si="21"/>
        <v>-0.67159684469922953</v>
      </c>
      <c r="I85" s="187">
        <v>1.8396334478808705</v>
      </c>
      <c r="J85" s="188">
        <f t="shared" si="22"/>
        <v>1.810213564364993E-2</v>
      </c>
      <c r="K85" s="187"/>
      <c r="L85" s="188"/>
    </row>
    <row r="86" spans="1:13" x14ac:dyDescent="0.25">
      <c r="A86" s="1"/>
      <c r="B86" s="116" t="s">
        <v>98</v>
      </c>
      <c r="C86" s="187">
        <v>2.214271975379881</v>
      </c>
      <c r="D86" s="188">
        <v>-0.11995450889596171</v>
      </c>
      <c r="E86" s="187">
        <v>2.7471658317954124</v>
      </c>
      <c r="F86" s="188">
        <f t="shared" si="21"/>
        <v>0.53289385641553144</v>
      </c>
      <c r="G86" s="187">
        <v>1.9440946591402519</v>
      </c>
      <c r="H86" s="188">
        <f t="shared" si="21"/>
        <v>-0.80307117265516048</v>
      </c>
      <c r="I86" s="187">
        <v>1.7983042394014963</v>
      </c>
      <c r="J86" s="188">
        <f t="shared" si="22"/>
        <v>-0.14579041973875562</v>
      </c>
      <c r="K86" s="187"/>
      <c r="L86" s="188"/>
    </row>
    <row r="87" spans="1:13" ht="15.75" x14ac:dyDescent="0.25">
      <c r="B87" s="119" t="s">
        <v>32</v>
      </c>
      <c r="C87" s="189">
        <v>2.233020099749556</v>
      </c>
      <c r="D87" s="190">
        <v>0.20594634824092806</v>
      </c>
      <c r="E87" s="189">
        <v>2.3353679860117627</v>
      </c>
      <c r="F87" s="190">
        <f t="shared" si="21"/>
        <v>0.1023478862622067</v>
      </c>
      <c r="G87" s="189">
        <v>2.1392374444410849</v>
      </c>
      <c r="H87" s="190">
        <f t="shared" si="21"/>
        <v>-0.19613054157067777</v>
      </c>
      <c r="I87" s="189">
        <v>1.9168237830855928</v>
      </c>
      <c r="J87" s="190">
        <f t="shared" si="22"/>
        <v>-0.22241366135549212</v>
      </c>
      <c r="K87" s="189">
        <v>1.9326359751735338</v>
      </c>
      <c r="L87" s="190">
        <v>4.0660980773322031E-2</v>
      </c>
    </row>
    <row r="88" spans="1:13" ht="6" customHeight="1" x14ac:dyDescent="0.25"/>
    <row r="89" spans="1:13" x14ac:dyDescent="0.25">
      <c r="B89" s="107" t="s">
        <v>57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2" spans="1:13" ht="48.75" customHeight="1" thickBot="1" x14ac:dyDescent="0.3">
      <c r="B92" s="277" t="s">
        <v>313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91"/>
      <c r="D93" s="191"/>
      <c r="E93" s="191"/>
      <c r="F93" s="191"/>
      <c r="G93" s="191"/>
      <c r="H93" s="191"/>
      <c r="I93" s="191"/>
      <c r="J93" s="191"/>
      <c r="K93" s="39"/>
      <c r="L93" s="39"/>
      <c r="M93" s="1" t="s">
        <v>120</v>
      </c>
    </row>
    <row r="94" spans="1:13" ht="22.5" thickTop="1" thickBot="1" x14ac:dyDescent="0.3">
      <c r="B94" s="123" t="s">
        <v>101</v>
      </c>
      <c r="C94" s="310" t="s">
        <v>34</v>
      </c>
      <c r="D94" s="311"/>
      <c r="E94" s="311"/>
      <c r="F94" s="311"/>
      <c r="G94" s="311"/>
      <c r="H94" s="311"/>
      <c r="I94" s="311"/>
      <c r="J94" s="311"/>
      <c r="K94" s="311"/>
      <c r="L94" s="311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CONCATENATE("def ",RIGHT(K95,2),"/",RIGHT(I95,2))</f>
        <v>def 26/25</v>
      </c>
    </row>
    <row r="97" spans="2:12" x14ac:dyDescent="0.25">
      <c r="B97" s="116" t="s">
        <v>76</v>
      </c>
      <c r="C97" s="187" t="s">
        <v>241</v>
      </c>
      <c r="D97" s="188" t="s">
        <v>241</v>
      </c>
      <c r="E97" s="187" t="s">
        <v>241</v>
      </c>
      <c r="F97" s="188" t="str">
        <f t="shared" ref="F97:H109" si="27">IFERROR(E97-C97,"-")</f>
        <v>-</v>
      </c>
      <c r="G97" s="187" t="s">
        <v>241</v>
      </c>
      <c r="H97" s="188" t="str">
        <f t="shared" si="27"/>
        <v>-</v>
      </c>
      <c r="I97" s="187" t="s">
        <v>241</v>
      </c>
      <c r="J97" s="188" t="str">
        <f t="shared" ref="J97:J109" si="28">IFERROR(I97-G97,"-")</f>
        <v>-</v>
      </c>
      <c r="K97" s="187" t="s">
        <v>241</v>
      </c>
      <c r="L97" s="188" t="str">
        <f>IFERROR(K97-I97,"-")</f>
        <v>-</v>
      </c>
    </row>
    <row r="98" spans="2:12" x14ac:dyDescent="0.25">
      <c r="B98" s="116" t="s">
        <v>78</v>
      </c>
      <c r="C98" s="187" t="s">
        <v>241</v>
      </c>
      <c r="D98" s="188" t="s">
        <v>241</v>
      </c>
      <c r="E98" s="187" t="s">
        <v>241</v>
      </c>
      <c r="F98" s="188" t="str">
        <f t="shared" si="27"/>
        <v>-</v>
      </c>
      <c r="G98" s="187" t="s">
        <v>241</v>
      </c>
      <c r="H98" s="188" t="str">
        <f t="shared" si="27"/>
        <v>-</v>
      </c>
      <c r="I98" s="187" t="s">
        <v>241</v>
      </c>
      <c r="J98" s="188" t="str">
        <f t="shared" si="28"/>
        <v>-</v>
      </c>
      <c r="K98" s="187" t="s">
        <v>241</v>
      </c>
      <c r="L98" s="188" t="str">
        <f t="shared" ref="L98:L100" si="29">IFERROR(K98-I98,"-")</f>
        <v>-</v>
      </c>
    </row>
    <row r="99" spans="2:12" x14ac:dyDescent="0.25">
      <c r="B99" s="116" t="s">
        <v>80</v>
      </c>
      <c r="C99" s="187" t="s">
        <v>241</v>
      </c>
      <c r="D99" s="188" t="s">
        <v>241</v>
      </c>
      <c r="E99" s="187" t="s">
        <v>241</v>
      </c>
      <c r="F99" s="188" t="str">
        <f t="shared" si="27"/>
        <v>-</v>
      </c>
      <c r="G99" s="187" t="s">
        <v>241</v>
      </c>
      <c r="H99" s="188" t="str">
        <f t="shared" si="27"/>
        <v>-</v>
      </c>
      <c r="I99" s="187" t="s">
        <v>241</v>
      </c>
      <c r="J99" s="188" t="str">
        <f t="shared" si="28"/>
        <v>-</v>
      </c>
      <c r="K99" s="187" t="s">
        <v>241</v>
      </c>
      <c r="L99" s="188" t="str">
        <f t="shared" si="29"/>
        <v>-</v>
      </c>
    </row>
    <row r="100" spans="2:12" x14ac:dyDescent="0.25">
      <c r="B100" s="116" t="s">
        <v>82</v>
      </c>
      <c r="C100" s="187" t="s">
        <v>241</v>
      </c>
      <c r="D100" s="188" t="s">
        <v>241</v>
      </c>
      <c r="E100" s="187" t="s">
        <v>241</v>
      </c>
      <c r="F100" s="188" t="str">
        <f t="shared" si="27"/>
        <v>-</v>
      </c>
      <c r="G100" s="187" t="s">
        <v>241</v>
      </c>
      <c r="H100" s="188" t="str">
        <f t="shared" si="27"/>
        <v>-</v>
      </c>
      <c r="I100" s="187" t="s">
        <v>241</v>
      </c>
      <c r="J100" s="188" t="str">
        <f t="shared" si="28"/>
        <v>-</v>
      </c>
      <c r="K100" s="187" t="s">
        <v>241</v>
      </c>
      <c r="L100" s="188" t="str">
        <f t="shared" si="29"/>
        <v>-</v>
      </c>
    </row>
    <row r="101" spans="2:12" x14ac:dyDescent="0.25">
      <c r="B101" s="116" t="s">
        <v>84</v>
      </c>
      <c r="C101" s="187" t="s">
        <v>241</v>
      </c>
      <c r="D101" s="188" t="s">
        <v>241</v>
      </c>
      <c r="E101" s="187" t="s">
        <v>241</v>
      </c>
      <c r="F101" s="188" t="str">
        <f t="shared" si="27"/>
        <v>-</v>
      </c>
      <c r="G101" s="187" t="s">
        <v>241</v>
      </c>
      <c r="H101" s="188" t="str">
        <f t="shared" si="27"/>
        <v>-</v>
      </c>
      <c r="I101" s="187" t="s">
        <v>241</v>
      </c>
      <c r="J101" s="188" t="str">
        <f t="shared" si="28"/>
        <v>-</v>
      </c>
      <c r="K101" s="187" t="s">
        <v>241</v>
      </c>
      <c r="L101" s="188" t="str">
        <f>IFERROR(K101-I101,"-")</f>
        <v>-</v>
      </c>
    </row>
    <row r="102" spans="2:12" x14ac:dyDescent="0.25">
      <c r="B102" s="116" t="s">
        <v>86</v>
      </c>
      <c r="C102" s="187" t="s">
        <v>241</v>
      </c>
      <c r="D102" s="188" t="s">
        <v>241</v>
      </c>
      <c r="E102" s="187" t="s">
        <v>241</v>
      </c>
      <c r="F102" s="188" t="str">
        <f t="shared" si="27"/>
        <v>-</v>
      </c>
      <c r="G102" s="187" t="s">
        <v>241</v>
      </c>
      <c r="H102" s="188" t="str">
        <f t="shared" si="27"/>
        <v>-</v>
      </c>
      <c r="I102" s="187" t="s">
        <v>241</v>
      </c>
      <c r="J102" s="188" t="str">
        <f t="shared" si="28"/>
        <v>-</v>
      </c>
      <c r="K102" s="187" t="s">
        <v>241</v>
      </c>
      <c r="L102" s="188" t="str">
        <f>IFERROR(K102-I102,"-")</f>
        <v>-</v>
      </c>
    </row>
    <row r="103" spans="2:12" x14ac:dyDescent="0.25">
      <c r="B103" s="116" t="s">
        <v>88</v>
      </c>
      <c r="C103" s="187" t="s">
        <v>241</v>
      </c>
      <c r="D103" s="188" t="s">
        <v>241</v>
      </c>
      <c r="E103" s="187" t="s">
        <v>241</v>
      </c>
      <c r="F103" s="188" t="str">
        <f t="shared" si="27"/>
        <v>-</v>
      </c>
      <c r="G103" s="187" t="s">
        <v>241</v>
      </c>
      <c r="H103" s="188" t="str">
        <f t="shared" si="27"/>
        <v>-</v>
      </c>
      <c r="I103" s="187" t="s">
        <v>241</v>
      </c>
      <c r="J103" s="188" t="str">
        <f t="shared" si="28"/>
        <v>-</v>
      </c>
      <c r="K103" s="187"/>
      <c r="L103" s="188"/>
    </row>
    <row r="104" spans="2:12" x14ac:dyDescent="0.25">
      <c r="B104" s="116" t="s">
        <v>90</v>
      </c>
      <c r="C104" s="187" t="s">
        <v>241</v>
      </c>
      <c r="D104" s="188" t="s">
        <v>241</v>
      </c>
      <c r="E104" s="187" t="s">
        <v>241</v>
      </c>
      <c r="F104" s="188" t="str">
        <f t="shared" si="27"/>
        <v>-</v>
      </c>
      <c r="G104" s="187" t="s">
        <v>241</v>
      </c>
      <c r="H104" s="188" t="str">
        <f t="shared" si="27"/>
        <v>-</v>
      </c>
      <c r="I104" s="187" t="s">
        <v>241</v>
      </c>
      <c r="J104" s="188" t="str">
        <f t="shared" si="28"/>
        <v>-</v>
      </c>
      <c r="K104" s="187"/>
      <c r="L104" s="188"/>
    </row>
    <row r="105" spans="2:12" x14ac:dyDescent="0.25">
      <c r="B105" s="116" t="s">
        <v>92</v>
      </c>
      <c r="C105" s="187" t="s">
        <v>241</v>
      </c>
      <c r="D105" s="188" t="s">
        <v>241</v>
      </c>
      <c r="E105" s="187" t="s">
        <v>241</v>
      </c>
      <c r="F105" s="188" t="str">
        <f t="shared" si="27"/>
        <v>-</v>
      </c>
      <c r="G105" s="187" t="s">
        <v>241</v>
      </c>
      <c r="H105" s="188" t="str">
        <f t="shared" si="27"/>
        <v>-</v>
      </c>
      <c r="I105" s="187" t="s">
        <v>241</v>
      </c>
      <c r="J105" s="188" t="str">
        <f t="shared" si="28"/>
        <v>-</v>
      </c>
      <c r="K105" s="187"/>
      <c r="L105" s="188"/>
    </row>
    <row r="106" spans="2:12" x14ac:dyDescent="0.25">
      <c r="B106" s="116" t="s">
        <v>94</v>
      </c>
      <c r="C106" s="187" t="s">
        <v>241</v>
      </c>
      <c r="D106" s="188" t="s">
        <v>241</v>
      </c>
      <c r="E106" s="187" t="s">
        <v>241</v>
      </c>
      <c r="F106" s="188" t="str">
        <f t="shared" si="27"/>
        <v>-</v>
      </c>
      <c r="G106" s="187" t="s">
        <v>241</v>
      </c>
      <c r="H106" s="188" t="str">
        <f t="shared" si="27"/>
        <v>-</v>
      </c>
      <c r="I106" s="187" t="s">
        <v>241</v>
      </c>
      <c r="J106" s="188" t="str">
        <f t="shared" si="28"/>
        <v>-</v>
      </c>
      <c r="K106" s="187"/>
      <c r="L106" s="188"/>
    </row>
    <row r="107" spans="2:12" x14ac:dyDescent="0.25">
      <c r="B107" s="116" t="s">
        <v>96</v>
      </c>
      <c r="C107" s="187" t="s">
        <v>241</v>
      </c>
      <c r="D107" s="188" t="s">
        <v>241</v>
      </c>
      <c r="E107" s="187" t="s">
        <v>241</v>
      </c>
      <c r="F107" s="188" t="str">
        <f t="shared" si="27"/>
        <v>-</v>
      </c>
      <c r="G107" s="187" t="s">
        <v>241</v>
      </c>
      <c r="H107" s="188" t="str">
        <f t="shared" si="27"/>
        <v>-</v>
      </c>
      <c r="I107" s="187" t="s">
        <v>241</v>
      </c>
      <c r="J107" s="188" t="str">
        <f t="shared" si="28"/>
        <v>-</v>
      </c>
      <c r="K107" s="187"/>
      <c r="L107" s="188"/>
    </row>
    <row r="108" spans="2:12" x14ac:dyDescent="0.25">
      <c r="B108" s="116" t="s">
        <v>98</v>
      </c>
      <c r="C108" s="187" t="s">
        <v>241</v>
      </c>
      <c r="D108" s="188" t="s">
        <v>241</v>
      </c>
      <c r="E108" s="187" t="s">
        <v>241</v>
      </c>
      <c r="F108" s="188" t="str">
        <f t="shared" si="27"/>
        <v>-</v>
      </c>
      <c r="G108" s="187" t="s">
        <v>241</v>
      </c>
      <c r="H108" s="188" t="str">
        <f t="shared" si="27"/>
        <v>-</v>
      </c>
      <c r="I108" s="187" t="s">
        <v>241</v>
      </c>
      <c r="J108" s="188" t="str">
        <f t="shared" si="28"/>
        <v>-</v>
      </c>
      <c r="K108" s="187"/>
      <c r="L108" s="188"/>
    </row>
    <row r="109" spans="2:12" ht="15.75" x14ac:dyDescent="0.25">
      <c r="B109" s="119" t="s">
        <v>32</v>
      </c>
      <c r="C109" s="189" t="s">
        <v>241</v>
      </c>
      <c r="D109" s="190" t="s">
        <v>241</v>
      </c>
      <c r="E109" s="189" t="s">
        <v>241</v>
      </c>
      <c r="F109" s="190" t="str">
        <f t="shared" si="27"/>
        <v>-</v>
      </c>
      <c r="G109" s="189" t="s">
        <v>241</v>
      </c>
      <c r="H109" s="190" t="str">
        <f t="shared" si="27"/>
        <v>-</v>
      </c>
      <c r="I109" s="189" t="s">
        <v>241</v>
      </c>
      <c r="J109" s="190" t="str">
        <f t="shared" si="28"/>
        <v>-</v>
      </c>
      <c r="K109" s="189" t="s">
        <v>241</v>
      </c>
      <c r="L109" s="190" t="s">
        <v>241</v>
      </c>
    </row>
    <row r="110" spans="2:12" ht="6" customHeight="1" x14ac:dyDescent="0.25"/>
    <row r="111" spans="2:12" x14ac:dyDescent="0.25">
      <c r="B111" s="107" t="s">
        <v>57</v>
      </c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D750-D9BD-4053-A728-F7A8F8FC49B5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2D8C-4365-4297-9BD3-37F613AA93AF}">
  <sheetPr>
    <tabColor rgb="FFAC75D5"/>
  </sheetPr>
  <dimension ref="A1:AA112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7" t="s">
        <v>314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N4" s="1" t="s">
        <v>156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157</v>
      </c>
    </row>
    <row r="6" spans="1:14" ht="22.5" thickTop="1" thickBot="1" x14ac:dyDescent="0.3">
      <c r="B6" s="112"/>
      <c r="C6" s="299" t="s">
        <v>158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4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0.51840000000000008</v>
      </c>
      <c r="D9" s="118">
        <v>1.9371104815864029</v>
      </c>
      <c r="E9" s="196">
        <v>0.67859999999999998</v>
      </c>
      <c r="F9" s="118">
        <f t="shared" ref="F9:J21" si="3">IFERROR(E9/C9-1,"-")</f>
        <v>0.30902777777777746</v>
      </c>
      <c r="G9" s="196">
        <v>0.71819999999999995</v>
      </c>
      <c r="H9" s="118">
        <f t="shared" si="3"/>
        <v>5.8355437665782439E-2</v>
      </c>
      <c r="I9" s="196">
        <v>0.68730000000000002</v>
      </c>
      <c r="J9" s="118">
        <f t="shared" si="3"/>
        <v>-4.3024227234753409E-2</v>
      </c>
      <c r="K9" s="196">
        <v>0.67069999999999996</v>
      </c>
      <c r="L9" s="118">
        <f t="shared" ref="L9:L14" si="4">IFERROR(K9/I9-1,"-")</f>
        <v>-2.4152480721664538E-2</v>
      </c>
    </row>
    <row r="10" spans="1:14" x14ac:dyDescent="0.25">
      <c r="A10" s="1" t="s">
        <v>77</v>
      </c>
      <c r="B10" s="116" t="s">
        <v>78</v>
      </c>
      <c r="C10" s="196">
        <v>0.60040000000000004</v>
      </c>
      <c r="D10" s="118">
        <v>0.83946078431372539</v>
      </c>
      <c r="E10" s="196">
        <v>0.6581999999999999</v>
      </c>
      <c r="F10" s="118">
        <f t="shared" si="3"/>
        <v>9.6269153897401427E-2</v>
      </c>
      <c r="G10" s="196">
        <v>0.69579999999999997</v>
      </c>
      <c r="H10" s="118">
        <f t="shared" si="3"/>
        <v>5.712549377089049E-2</v>
      </c>
      <c r="I10" s="196">
        <v>0.70169999999999999</v>
      </c>
      <c r="J10" s="118">
        <f t="shared" si="3"/>
        <v>8.4794481172751901E-3</v>
      </c>
      <c r="K10" s="196">
        <v>0.69420000000000004</v>
      </c>
      <c r="L10" s="118">
        <f t="shared" si="4"/>
        <v>-1.0688328345446751E-2</v>
      </c>
    </row>
    <row r="11" spans="1:14" x14ac:dyDescent="0.25">
      <c r="A11" s="1" t="s">
        <v>79</v>
      </c>
      <c r="B11" s="116" t="s">
        <v>80</v>
      </c>
      <c r="C11" s="196">
        <v>0.59799999999999998</v>
      </c>
      <c r="D11" s="118">
        <v>0.83660933660933656</v>
      </c>
      <c r="E11" s="196">
        <v>0.65930000000000011</v>
      </c>
      <c r="F11" s="118">
        <f t="shared" si="3"/>
        <v>0.10250836120401363</v>
      </c>
      <c r="G11" s="196">
        <v>0.68220000000000003</v>
      </c>
      <c r="H11" s="118">
        <f t="shared" si="3"/>
        <v>3.4733808584862524E-2</v>
      </c>
      <c r="I11" s="196">
        <v>0.68340000000000001</v>
      </c>
      <c r="J11" s="118">
        <f t="shared" si="3"/>
        <v>1.7590149516271136E-3</v>
      </c>
      <c r="K11" s="196">
        <v>0.64359999999999995</v>
      </c>
      <c r="L11" s="118">
        <f t="shared" si="4"/>
        <v>-5.8238220661398943E-2</v>
      </c>
    </row>
    <row r="12" spans="1:14" x14ac:dyDescent="0.25">
      <c r="A12" s="1" t="s">
        <v>81</v>
      </c>
      <c r="B12" s="116" t="s">
        <v>82</v>
      </c>
      <c r="C12" s="196">
        <v>0.55030000000000001</v>
      </c>
      <c r="D12" s="118">
        <v>1.0076614374315942</v>
      </c>
      <c r="E12" s="196">
        <v>0.49869999999999998</v>
      </c>
      <c r="F12" s="118">
        <f t="shared" si="3"/>
        <v>-9.3767036162093476E-2</v>
      </c>
      <c r="G12" s="196">
        <v>0.55449999999999999</v>
      </c>
      <c r="H12" s="118">
        <f t="shared" si="3"/>
        <v>0.11189091638259474</v>
      </c>
      <c r="I12" s="196">
        <v>0.58630000000000004</v>
      </c>
      <c r="J12" s="118">
        <f t="shared" si="3"/>
        <v>5.7348963029756561E-2</v>
      </c>
      <c r="K12" s="196">
        <v>0.54710000000000003</v>
      </c>
      <c r="L12" s="118">
        <f t="shared" si="4"/>
        <v>-6.6859969298993738E-2</v>
      </c>
    </row>
    <row r="13" spans="1:14" x14ac:dyDescent="0.25">
      <c r="A13" s="1" t="s">
        <v>83</v>
      </c>
      <c r="B13" s="116" t="s">
        <v>84</v>
      </c>
      <c r="C13" s="196">
        <v>0.53539999999999999</v>
      </c>
      <c r="D13" s="118">
        <v>0.64283522552930328</v>
      </c>
      <c r="E13" s="196">
        <v>0.48149999999999998</v>
      </c>
      <c r="F13" s="118">
        <f t="shared" si="3"/>
        <v>-0.10067239447142329</v>
      </c>
      <c r="G13" s="196">
        <v>0.44569999999999999</v>
      </c>
      <c r="H13" s="118">
        <f t="shared" si="3"/>
        <v>-7.4350986500519189E-2</v>
      </c>
      <c r="I13" s="196">
        <v>0.54890000000000005</v>
      </c>
      <c r="J13" s="118">
        <f t="shared" si="3"/>
        <v>0.23154588288086164</v>
      </c>
      <c r="K13" s="196">
        <v>0.50180000000000002</v>
      </c>
      <c r="L13" s="118">
        <f t="shared" si="4"/>
        <v>-8.5807979595554751E-2</v>
      </c>
    </row>
    <row r="14" spans="1:14" x14ac:dyDescent="0.25">
      <c r="A14" s="1" t="s">
        <v>85</v>
      </c>
      <c r="B14" s="116" t="s">
        <v>86</v>
      </c>
      <c r="C14" s="196">
        <v>0.49780000000000002</v>
      </c>
      <c r="D14" s="118">
        <v>0.32534611288604887</v>
      </c>
      <c r="E14" s="196">
        <v>0.47020000000000001</v>
      </c>
      <c r="F14" s="118">
        <f t="shared" si="3"/>
        <v>-5.5443953394937795E-2</v>
      </c>
      <c r="G14" s="196">
        <v>0.48170000000000002</v>
      </c>
      <c r="H14" s="118">
        <f t="shared" si="3"/>
        <v>2.4457677584006854E-2</v>
      </c>
      <c r="I14" s="196">
        <v>0.52880000000000005</v>
      </c>
      <c r="J14" s="118">
        <f t="shared" si="3"/>
        <v>9.7778700435956045E-2</v>
      </c>
      <c r="K14" s="196">
        <v>0.45520000000000005</v>
      </c>
      <c r="L14" s="118">
        <f t="shared" si="4"/>
        <v>-0.13918305597579428</v>
      </c>
    </row>
    <row r="15" spans="1:14" x14ac:dyDescent="0.25">
      <c r="A15" s="1" t="s">
        <v>87</v>
      </c>
      <c r="B15" s="116" t="s">
        <v>88</v>
      </c>
      <c r="C15" s="196">
        <v>0.52890000000000004</v>
      </c>
      <c r="D15" s="118">
        <v>0.24858356940509929</v>
      </c>
      <c r="E15" s="196">
        <v>0.50939999999999996</v>
      </c>
      <c r="F15" s="118">
        <f t="shared" si="3"/>
        <v>-3.6868973340896338E-2</v>
      </c>
      <c r="G15" s="196">
        <v>0.52629999999999999</v>
      </c>
      <c r="H15" s="118">
        <f t="shared" si="3"/>
        <v>3.3176285826462593E-2</v>
      </c>
      <c r="I15" s="196">
        <v>0.60099999999999998</v>
      </c>
      <c r="J15" s="118">
        <f t="shared" si="3"/>
        <v>0.14193425802774073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0.51259999999999994</v>
      </c>
      <c r="D16" s="118">
        <v>-1.2711864406779738E-2</v>
      </c>
      <c r="E16" s="196">
        <v>0.52780000000000005</v>
      </c>
      <c r="F16" s="118">
        <f t="shared" si="3"/>
        <v>2.9652750682793716E-2</v>
      </c>
      <c r="G16" s="196">
        <v>0.52239999999999998</v>
      </c>
      <c r="H16" s="118">
        <f t="shared" si="3"/>
        <v>-1.0231148162182735E-2</v>
      </c>
      <c r="I16" s="196">
        <v>0.62690000000000001</v>
      </c>
      <c r="J16" s="118">
        <f t="shared" si="3"/>
        <v>0.20003828483920372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0.498</v>
      </c>
      <c r="D17" s="118">
        <v>2.5535420098846684E-2</v>
      </c>
      <c r="E17" s="196">
        <v>0.48670000000000002</v>
      </c>
      <c r="F17" s="118">
        <f t="shared" si="3"/>
        <v>-2.269076305220874E-2</v>
      </c>
      <c r="G17" s="196">
        <v>0.57379999999999998</v>
      </c>
      <c r="H17" s="118">
        <f t="shared" si="3"/>
        <v>0.17896034518183668</v>
      </c>
      <c r="I17" s="196">
        <v>0.5696</v>
      </c>
      <c r="J17" s="118">
        <f t="shared" si="3"/>
        <v>-7.319623562216715E-3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0.54949999999999999</v>
      </c>
      <c r="D18" s="118">
        <v>-1.0622974432841215E-2</v>
      </c>
      <c r="E18" s="196">
        <v>0.57689999999999997</v>
      </c>
      <c r="F18" s="118">
        <f t="shared" si="3"/>
        <v>4.9863512283894407E-2</v>
      </c>
      <c r="G18" s="196">
        <v>0.52039999999999997</v>
      </c>
      <c r="H18" s="118">
        <f t="shared" si="3"/>
        <v>-9.793725082336624E-2</v>
      </c>
      <c r="I18" s="196">
        <v>0.6694</v>
      </c>
      <c r="J18" s="118">
        <f t="shared" si="3"/>
        <v>0.28631821675634139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0.65969999999999995</v>
      </c>
      <c r="D19" s="118">
        <v>3.956779789986431E-3</v>
      </c>
      <c r="E19" s="196">
        <v>0.67669999999999997</v>
      </c>
      <c r="F19" s="118">
        <f t="shared" si="3"/>
        <v>2.576928907078968E-2</v>
      </c>
      <c r="G19" s="196">
        <v>0.66159999999999997</v>
      </c>
      <c r="H19" s="118">
        <f t="shared" si="3"/>
        <v>-2.2314171715679065E-2</v>
      </c>
      <c r="I19" s="196">
        <v>0.70440000000000003</v>
      </c>
      <c r="J19" s="118">
        <f t="shared" si="3"/>
        <v>6.4691656590084801E-2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0.61580000000000001</v>
      </c>
      <c r="D20" s="118">
        <v>1.8019507356587861E-2</v>
      </c>
      <c r="E20" s="196">
        <v>0.62139999999999995</v>
      </c>
      <c r="F20" s="118">
        <f t="shared" si="3"/>
        <v>9.0938616433906549E-3</v>
      </c>
      <c r="G20" s="196">
        <v>0.66480000000000006</v>
      </c>
      <c r="H20" s="118">
        <f t="shared" si="3"/>
        <v>6.984229159961397E-2</v>
      </c>
      <c r="I20" s="196">
        <v>0.66159999999999997</v>
      </c>
      <c r="J20" s="118">
        <f t="shared" si="3"/>
        <v>-4.8134777376656057E-3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0.55540181632567553</v>
      </c>
      <c r="D21" s="121">
        <v>0.28306264201249109</v>
      </c>
      <c r="E21" s="198">
        <v>0.57078552018499329</v>
      </c>
      <c r="F21" s="121">
        <f t="shared" si="3"/>
        <v>2.7698331923165842E-2</v>
      </c>
      <c r="G21" s="198">
        <v>0.58707862058971227</v>
      </c>
      <c r="H21" s="121">
        <f t="shared" si="3"/>
        <v>2.8545048583990651E-2</v>
      </c>
      <c r="I21" s="198">
        <v>0.63035262548776616</v>
      </c>
      <c r="J21" s="121">
        <f t="shared" si="3"/>
        <v>7.3710749089424876E-2</v>
      </c>
      <c r="K21" s="198">
        <v>0.58486199004882933</v>
      </c>
      <c r="L21" s="121">
        <v>-5.9900108686383846E-2</v>
      </c>
      <c r="M21" s="312"/>
    </row>
    <row r="22" spans="1:27" ht="6" customHeight="1" x14ac:dyDescent="0.25">
      <c r="M22" s="312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2"/>
    </row>
    <row r="24" spans="1:27" x14ac:dyDescent="0.25">
      <c r="C24" s="199"/>
      <c r="I24" s="199"/>
      <c r="K24" s="199"/>
      <c r="L24" s="118"/>
      <c r="M24" s="312"/>
    </row>
    <row r="26" spans="1:27" ht="21.75" customHeight="1" thickBot="1" x14ac:dyDescent="0.3">
      <c r="B26" s="277" t="s">
        <v>315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N26" s="1" t="s">
        <v>159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160</v>
      </c>
    </row>
    <row r="28" spans="1:27" ht="22.5" thickTop="1" thickBot="1" x14ac:dyDescent="0.3">
      <c r="B28" s="112"/>
      <c r="C28" s="299" t="s">
        <v>62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27" ht="22.5" thickTop="1" thickBot="1" x14ac:dyDescent="0.3">
      <c r="B29" s="112"/>
      <c r="C29" s="301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0.51840000000000008</v>
      </c>
      <c r="D31" s="118">
        <v>1.9371104815864029</v>
      </c>
      <c r="E31" s="196">
        <v>0.67859999999999998</v>
      </c>
      <c r="F31" s="118">
        <f t="shared" ref="F31:H43" si="8">IFERROR(E31/C31-1,"-")</f>
        <v>0.30902777777777746</v>
      </c>
      <c r="G31" s="196">
        <v>0.71819999999999995</v>
      </c>
      <c r="H31" s="118">
        <f t="shared" si="8"/>
        <v>5.8355437665782439E-2</v>
      </c>
      <c r="I31" s="196">
        <v>0.68730000000000002</v>
      </c>
      <c r="J31" s="118">
        <f t="shared" ref="J31:J43" si="9">IFERROR(I31/G31-1,"-")</f>
        <v>-4.3024227234753409E-2</v>
      </c>
      <c r="K31" s="196">
        <v>0.67069999999999996</v>
      </c>
      <c r="L31" s="118">
        <f t="shared" ref="L31:L36" si="10">IFERROR(K31/I31-1,"-")</f>
        <v>-2.4152480721664538E-2</v>
      </c>
    </row>
    <row r="32" spans="1:27" x14ac:dyDescent="0.25">
      <c r="B32" s="116" t="s">
        <v>78</v>
      </c>
      <c r="C32" s="196">
        <v>0.60040000000000004</v>
      </c>
      <c r="D32" s="118">
        <v>0.83946078431372539</v>
      </c>
      <c r="E32" s="196">
        <v>0.6581999999999999</v>
      </c>
      <c r="F32" s="118">
        <f t="shared" si="8"/>
        <v>9.6269153897401427E-2</v>
      </c>
      <c r="G32" s="196">
        <v>0.69579999999999997</v>
      </c>
      <c r="H32" s="118">
        <f t="shared" si="8"/>
        <v>5.712549377089049E-2</v>
      </c>
      <c r="I32" s="196">
        <v>0.70169999999999999</v>
      </c>
      <c r="J32" s="118">
        <f t="shared" si="9"/>
        <v>8.4794481172751901E-3</v>
      </c>
      <c r="K32" s="196">
        <v>0.69420000000000004</v>
      </c>
      <c r="L32" s="118">
        <f t="shared" si="10"/>
        <v>-1.0688328345446751E-2</v>
      </c>
    </row>
    <row r="33" spans="2:14" x14ac:dyDescent="0.25">
      <c r="B33" s="116" t="s">
        <v>80</v>
      </c>
      <c r="C33" s="196">
        <v>0.59799999999999998</v>
      </c>
      <c r="D33" s="118">
        <v>0.83660933660933656</v>
      </c>
      <c r="E33" s="196">
        <v>0.65930000000000011</v>
      </c>
      <c r="F33" s="118">
        <f t="shared" si="8"/>
        <v>0.10250836120401363</v>
      </c>
      <c r="G33" s="196">
        <v>0.68220000000000003</v>
      </c>
      <c r="H33" s="118">
        <f t="shared" si="8"/>
        <v>3.4733808584862524E-2</v>
      </c>
      <c r="I33" s="196">
        <v>0.68340000000000001</v>
      </c>
      <c r="J33" s="118">
        <f t="shared" si="9"/>
        <v>1.7590149516271136E-3</v>
      </c>
      <c r="K33" s="196">
        <v>0.64359999999999995</v>
      </c>
      <c r="L33" s="118">
        <f t="shared" si="10"/>
        <v>-5.8238220661398943E-2</v>
      </c>
    </row>
    <row r="34" spans="2:14" x14ac:dyDescent="0.25">
      <c r="B34" s="116" t="s">
        <v>82</v>
      </c>
      <c r="C34" s="196">
        <v>0.55030000000000001</v>
      </c>
      <c r="D34" s="118">
        <v>1.0076614374315942</v>
      </c>
      <c r="E34" s="196">
        <v>0.49869999999999998</v>
      </c>
      <c r="F34" s="118">
        <f t="shared" si="8"/>
        <v>-9.3767036162093476E-2</v>
      </c>
      <c r="G34" s="196">
        <v>0.55449999999999999</v>
      </c>
      <c r="H34" s="118">
        <f t="shared" si="8"/>
        <v>0.11189091638259474</v>
      </c>
      <c r="I34" s="196">
        <v>0.58630000000000004</v>
      </c>
      <c r="J34" s="118">
        <f t="shared" si="9"/>
        <v>5.7348963029756561E-2</v>
      </c>
      <c r="K34" s="196">
        <v>0.54710000000000003</v>
      </c>
      <c r="L34" s="118">
        <f t="shared" si="10"/>
        <v>-6.6859969298993738E-2</v>
      </c>
    </row>
    <row r="35" spans="2:14" x14ac:dyDescent="0.25">
      <c r="B35" s="116" t="s">
        <v>84</v>
      </c>
      <c r="C35" s="196">
        <v>0.53539999999999999</v>
      </c>
      <c r="D35" s="118">
        <v>0.64283522552930328</v>
      </c>
      <c r="E35" s="196">
        <v>0.48149999999999998</v>
      </c>
      <c r="F35" s="118">
        <f t="shared" si="8"/>
        <v>-0.10067239447142329</v>
      </c>
      <c r="G35" s="196">
        <v>0.44569999999999999</v>
      </c>
      <c r="H35" s="118">
        <f t="shared" si="8"/>
        <v>-7.4350986500519189E-2</v>
      </c>
      <c r="I35" s="196">
        <v>0.54890000000000005</v>
      </c>
      <c r="J35" s="118">
        <f t="shared" si="9"/>
        <v>0.23154588288086164</v>
      </c>
      <c r="K35" s="196">
        <v>0.50180000000000002</v>
      </c>
      <c r="L35" s="118">
        <f t="shared" si="10"/>
        <v>-8.5807979595554751E-2</v>
      </c>
    </row>
    <row r="36" spans="2:14" x14ac:dyDescent="0.25">
      <c r="B36" s="116" t="s">
        <v>86</v>
      </c>
      <c r="C36" s="196">
        <v>0.49780000000000002</v>
      </c>
      <c r="D36" s="118">
        <v>0.32534611288604887</v>
      </c>
      <c r="E36" s="196">
        <v>0.47020000000000001</v>
      </c>
      <c r="F36" s="118">
        <f t="shared" si="8"/>
        <v>-5.5443953394937795E-2</v>
      </c>
      <c r="G36" s="196">
        <v>0.48170000000000002</v>
      </c>
      <c r="H36" s="118">
        <f t="shared" si="8"/>
        <v>2.4457677584006854E-2</v>
      </c>
      <c r="I36" s="196">
        <v>0.52880000000000005</v>
      </c>
      <c r="J36" s="118">
        <f t="shared" si="9"/>
        <v>9.7778700435956045E-2</v>
      </c>
      <c r="K36" s="196">
        <v>0.45520000000000005</v>
      </c>
      <c r="L36" s="118">
        <f t="shared" si="10"/>
        <v>-0.13918305597579428</v>
      </c>
    </row>
    <row r="37" spans="2:14" x14ac:dyDescent="0.25">
      <c r="B37" s="116" t="s">
        <v>88</v>
      </c>
      <c r="C37" s="196">
        <v>0.52890000000000004</v>
      </c>
      <c r="D37" s="118">
        <v>0.24858356940509929</v>
      </c>
      <c r="E37" s="196">
        <v>0.50939999999999996</v>
      </c>
      <c r="F37" s="118">
        <f t="shared" si="8"/>
        <v>-3.6868973340896338E-2</v>
      </c>
      <c r="G37" s="196">
        <v>0.52629999999999999</v>
      </c>
      <c r="H37" s="118">
        <f t="shared" si="8"/>
        <v>3.3176285826462593E-2</v>
      </c>
      <c r="I37" s="196">
        <v>0.60099999999999998</v>
      </c>
      <c r="J37" s="118">
        <f t="shared" si="9"/>
        <v>0.14193425802774073</v>
      </c>
      <c r="K37" s="196"/>
      <c r="L37" s="118"/>
    </row>
    <row r="38" spans="2:14" x14ac:dyDescent="0.25">
      <c r="B38" s="116" t="s">
        <v>90</v>
      </c>
      <c r="C38" s="196">
        <v>0.51259999999999994</v>
      </c>
      <c r="D38" s="118">
        <v>-1.2711864406779738E-2</v>
      </c>
      <c r="E38" s="196">
        <v>0.52780000000000005</v>
      </c>
      <c r="F38" s="118">
        <f t="shared" si="8"/>
        <v>2.9652750682793716E-2</v>
      </c>
      <c r="G38" s="196">
        <v>0.52239999999999998</v>
      </c>
      <c r="H38" s="118">
        <f t="shared" si="8"/>
        <v>-1.0231148162182735E-2</v>
      </c>
      <c r="I38" s="196">
        <v>0.62690000000000001</v>
      </c>
      <c r="J38" s="118">
        <f t="shared" si="9"/>
        <v>0.20003828483920372</v>
      </c>
      <c r="K38" s="196"/>
      <c r="L38" s="118"/>
    </row>
    <row r="39" spans="2:14" x14ac:dyDescent="0.25">
      <c r="B39" s="116" t="s">
        <v>92</v>
      </c>
      <c r="C39" s="196">
        <v>0.498</v>
      </c>
      <c r="D39" s="118">
        <v>2.5535420098846684E-2</v>
      </c>
      <c r="E39" s="196">
        <v>0.48670000000000002</v>
      </c>
      <c r="F39" s="118">
        <f t="shared" si="8"/>
        <v>-2.269076305220874E-2</v>
      </c>
      <c r="G39" s="196">
        <v>0.57379999999999998</v>
      </c>
      <c r="H39" s="118">
        <f t="shared" si="8"/>
        <v>0.17896034518183668</v>
      </c>
      <c r="I39" s="196">
        <v>0.5696</v>
      </c>
      <c r="J39" s="118">
        <f t="shared" si="9"/>
        <v>-7.319623562216715E-3</v>
      </c>
      <c r="K39" s="196"/>
      <c r="L39" s="118"/>
    </row>
    <row r="40" spans="2:14" x14ac:dyDescent="0.25">
      <c r="B40" s="116" t="s">
        <v>94</v>
      </c>
      <c r="C40" s="196">
        <v>0.54949999999999999</v>
      </c>
      <c r="D40" s="118">
        <v>-1.0622974432841215E-2</v>
      </c>
      <c r="E40" s="196">
        <v>0.57689999999999997</v>
      </c>
      <c r="F40" s="118">
        <f t="shared" si="8"/>
        <v>4.9863512283894407E-2</v>
      </c>
      <c r="G40" s="196">
        <v>0.52039999999999997</v>
      </c>
      <c r="H40" s="118">
        <f t="shared" si="8"/>
        <v>-9.793725082336624E-2</v>
      </c>
      <c r="I40" s="196">
        <v>0.6694</v>
      </c>
      <c r="J40" s="118">
        <f t="shared" si="9"/>
        <v>0.28631821675634139</v>
      </c>
      <c r="K40" s="196"/>
      <c r="L40" s="118"/>
    </row>
    <row r="41" spans="2:14" x14ac:dyDescent="0.25">
      <c r="B41" s="116" t="s">
        <v>96</v>
      </c>
      <c r="C41" s="196">
        <v>0.65969999999999995</v>
      </c>
      <c r="D41" s="118">
        <v>3.956779789986431E-3</v>
      </c>
      <c r="E41" s="196">
        <v>0.67669999999999997</v>
      </c>
      <c r="F41" s="118">
        <f t="shared" si="8"/>
        <v>2.576928907078968E-2</v>
      </c>
      <c r="G41" s="196">
        <v>0.66159999999999997</v>
      </c>
      <c r="H41" s="118">
        <f t="shared" si="8"/>
        <v>-2.2314171715679065E-2</v>
      </c>
      <c r="I41" s="196">
        <v>0.70440000000000003</v>
      </c>
      <c r="J41" s="118">
        <f t="shared" si="9"/>
        <v>6.4691656590084801E-2</v>
      </c>
      <c r="K41" s="196"/>
      <c r="L41" s="118"/>
    </row>
    <row r="42" spans="2:14" x14ac:dyDescent="0.25">
      <c r="B42" s="116" t="s">
        <v>98</v>
      </c>
      <c r="C42" s="196">
        <v>0.61580000000000001</v>
      </c>
      <c r="D42" s="118">
        <v>1.8019507356587861E-2</v>
      </c>
      <c r="E42" s="196">
        <v>0.62139999999999995</v>
      </c>
      <c r="F42" s="118">
        <f t="shared" si="8"/>
        <v>9.0938616433906549E-3</v>
      </c>
      <c r="G42" s="196">
        <v>0.66480000000000006</v>
      </c>
      <c r="H42" s="118">
        <f t="shared" si="8"/>
        <v>6.984229159961397E-2</v>
      </c>
      <c r="I42" s="196">
        <v>0.66159999999999997</v>
      </c>
      <c r="J42" s="118">
        <f t="shared" si="9"/>
        <v>-4.8134777376656057E-3</v>
      </c>
      <c r="K42" s="196"/>
      <c r="L42" s="118"/>
    </row>
    <row r="43" spans="2:14" ht="15.75" x14ac:dyDescent="0.25">
      <c r="B43" s="119" t="s">
        <v>32</v>
      </c>
      <c r="C43" s="198">
        <v>0.55540181632567553</v>
      </c>
      <c r="D43" s="121">
        <v>0.28306264201249109</v>
      </c>
      <c r="E43" s="198">
        <v>0.57078552018499329</v>
      </c>
      <c r="F43" s="121">
        <f t="shared" si="8"/>
        <v>2.7698331923165842E-2</v>
      </c>
      <c r="G43" s="198">
        <v>0.58707862058971227</v>
      </c>
      <c r="H43" s="121">
        <f t="shared" si="8"/>
        <v>2.8545048583990651E-2</v>
      </c>
      <c r="I43" s="198">
        <v>0.63035262548776616</v>
      </c>
      <c r="J43" s="121">
        <f t="shared" si="9"/>
        <v>7.3710749089424876E-2</v>
      </c>
      <c r="K43" s="198">
        <v>0.58486199004882933</v>
      </c>
      <c r="L43" s="121">
        <v>-5.9900108686383846E-2</v>
      </c>
    </row>
    <row r="44" spans="2:14" ht="6" customHeight="1" x14ac:dyDescent="0.25"/>
    <row r="45" spans="2:14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4" x14ac:dyDescent="0.25">
      <c r="C46" s="199"/>
      <c r="I46" s="199"/>
      <c r="J46" s="199"/>
    </row>
    <row r="48" spans="2:14" ht="21.75" customHeight="1" thickBot="1" x14ac:dyDescent="0.3">
      <c r="B48" s="277" t="s">
        <v>316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N48" s="1" t="s">
        <v>161</v>
      </c>
    </row>
    <row r="49" spans="2:14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N49" s="1" t="s">
        <v>162</v>
      </c>
    </row>
    <row r="50" spans="2:14" ht="22.5" thickTop="1" thickBot="1" x14ac:dyDescent="0.3">
      <c r="B50" s="112"/>
      <c r="C50" s="299" t="s">
        <v>63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2:14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2:14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2:14" x14ac:dyDescent="0.25">
      <c r="B53" s="116" t="s">
        <v>76</v>
      </c>
      <c r="C53" s="196">
        <v>0.49819999999999998</v>
      </c>
      <c r="D53" s="118">
        <v>3.38556338028169</v>
      </c>
      <c r="E53" s="196">
        <v>0.6845</v>
      </c>
      <c r="F53" s="118">
        <f t="shared" ref="F53:H65" si="14">IFERROR(E53/C53-1,"-")</f>
        <v>0.37394620634283426</v>
      </c>
      <c r="G53" s="196">
        <v>0.70319999999999994</v>
      </c>
      <c r="H53" s="118">
        <f t="shared" si="14"/>
        <v>2.7319211102994734E-2</v>
      </c>
      <c r="I53" s="196">
        <v>0.69359999999999999</v>
      </c>
      <c r="J53" s="118">
        <f t="shared" ref="J53:J65" si="15">IFERROR(I53/G53-1,"-")</f>
        <v>-1.3651877133105672E-2</v>
      </c>
      <c r="K53" s="196">
        <v>0.6139</v>
      </c>
      <c r="L53" s="118">
        <f t="shared" ref="L53:L58" si="16">IFERROR(K53/I53-1,"-")</f>
        <v>-0.11490772779700109</v>
      </c>
    </row>
    <row r="54" spans="2:14" x14ac:dyDescent="0.25">
      <c r="B54" s="116" t="s">
        <v>78</v>
      </c>
      <c r="C54" s="196">
        <v>0.58590000000000009</v>
      </c>
      <c r="D54" s="118">
        <v>4.1575704225352128</v>
      </c>
      <c r="E54" s="196">
        <v>0.70169999999999999</v>
      </c>
      <c r="F54" s="118">
        <f t="shared" si="14"/>
        <v>0.19764464925755232</v>
      </c>
      <c r="G54" s="196">
        <v>0.69189999999999996</v>
      </c>
      <c r="H54" s="118">
        <f t="shared" si="14"/>
        <v>-1.3966082371383859E-2</v>
      </c>
      <c r="I54" s="196">
        <v>0.70040000000000002</v>
      </c>
      <c r="J54" s="118">
        <f t="shared" si="15"/>
        <v>1.2285012285012442E-2</v>
      </c>
      <c r="K54" s="196">
        <v>0.67549999999999999</v>
      </c>
      <c r="L54" s="118">
        <f t="shared" si="16"/>
        <v>-3.5551113649343269E-2</v>
      </c>
    </row>
    <row r="55" spans="2:14" x14ac:dyDescent="0.25">
      <c r="B55" s="116" t="s">
        <v>80</v>
      </c>
      <c r="C55" s="196">
        <v>0.59989999999999999</v>
      </c>
      <c r="D55" s="118">
        <v>4.28080985915493</v>
      </c>
      <c r="E55" s="196">
        <v>0.66610000000000003</v>
      </c>
      <c r="F55" s="118">
        <f t="shared" si="14"/>
        <v>0.11035172528754789</v>
      </c>
      <c r="G55" s="196">
        <v>0.6431</v>
      </c>
      <c r="H55" s="118">
        <f t="shared" si="14"/>
        <v>-3.4529349947455379E-2</v>
      </c>
      <c r="I55" s="196">
        <v>0.6744</v>
      </c>
      <c r="J55" s="118">
        <f t="shared" si="15"/>
        <v>4.8670502254703818E-2</v>
      </c>
      <c r="K55" s="196">
        <v>0.61439999999999995</v>
      </c>
      <c r="L55" s="118">
        <f t="shared" si="16"/>
        <v>-8.8967971530249157E-2</v>
      </c>
    </row>
    <row r="56" spans="2:14" x14ac:dyDescent="0.25">
      <c r="B56" s="116" t="s">
        <v>82</v>
      </c>
      <c r="C56" s="196">
        <v>0.58599999999999997</v>
      </c>
      <c r="D56" s="118">
        <v>4.158450704225352</v>
      </c>
      <c r="E56" s="196">
        <v>0.54310000000000003</v>
      </c>
      <c r="F56" s="118">
        <f t="shared" si="14"/>
        <v>-7.3208191126279742E-2</v>
      </c>
      <c r="G56" s="196">
        <v>0.56380000000000008</v>
      </c>
      <c r="H56" s="118">
        <f t="shared" si="14"/>
        <v>3.8114527711287094E-2</v>
      </c>
      <c r="I56" s="196">
        <v>0.59130000000000005</v>
      </c>
      <c r="J56" s="118">
        <f t="shared" si="15"/>
        <v>4.8776161759489067E-2</v>
      </c>
      <c r="K56" s="196">
        <v>0.51929999999999998</v>
      </c>
      <c r="L56" s="118">
        <f t="shared" si="16"/>
        <v>-0.12176560121765612</v>
      </c>
    </row>
    <row r="57" spans="2:14" x14ac:dyDescent="0.25">
      <c r="B57" s="116" t="s">
        <v>84</v>
      </c>
      <c r="C57" s="196">
        <v>0.51639999999999997</v>
      </c>
      <c r="D57" s="118">
        <v>3.545774647887324</v>
      </c>
      <c r="E57" s="196">
        <v>0.47859999999999997</v>
      </c>
      <c r="F57" s="118">
        <f t="shared" si="14"/>
        <v>-7.3199070487993789E-2</v>
      </c>
      <c r="G57" s="196">
        <v>0.43509999999999999</v>
      </c>
      <c r="H57" s="118">
        <f t="shared" si="14"/>
        <v>-9.0890096113664831E-2</v>
      </c>
      <c r="I57" s="196">
        <v>0.55490000000000006</v>
      </c>
      <c r="J57" s="118">
        <f t="shared" si="15"/>
        <v>0.27533900252815457</v>
      </c>
      <c r="K57" s="196">
        <v>0.51350000000000007</v>
      </c>
      <c r="L57" s="118">
        <f t="shared" si="16"/>
        <v>-7.4608037484231393E-2</v>
      </c>
    </row>
    <row r="58" spans="2:14" x14ac:dyDescent="0.25">
      <c r="B58" s="116" t="s">
        <v>86</v>
      </c>
      <c r="C58" s="196">
        <v>0.48649999999999999</v>
      </c>
      <c r="D58" s="118">
        <v>3.282570422535211</v>
      </c>
      <c r="E58" s="196">
        <v>0.44630000000000003</v>
      </c>
      <c r="F58" s="118">
        <f t="shared" si="14"/>
        <v>-8.2631038026721448E-2</v>
      </c>
      <c r="G58" s="196">
        <v>0.48159999999999997</v>
      </c>
      <c r="H58" s="118">
        <f t="shared" si="14"/>
        <v>7.9094779296437157E-2</v>
      </c>
      <c r="I58" s="196">
        <v>0.53539999999999999</v>
      </c>
      <c r="J58" s="118">
        <f t="shared" si="15"/>
        <v>0.11171096345514964</v>
      </c>
      <c r="K58" s="196">
        <v>0.44600000000000001</v>
      </c>
      <c r="L58" s="118">
        <f t="shared" si="16"/>
        <v>-0.1669779604034366</v>
      </c>
    </row>
    <row r="59" spans="2:14" x14ac:dyDescent="0.25">
      <c r="B59" s="116" t="s">
        <v>88</v>
      </c>
      <c r="C59" s="196">
        <v>0.53449999999999998</v>
      </c>
      <c r="D59" s="118">
        <v>3.705105633802817</v>
      </c>
      <c r="E59" s="196">
        <v>0.50350000000000006</v>
      </c>
      <c r="F59" s="118">
        <f t="shared" si="14"/>
        <v>-5.7998129092609707E-2</v>
      </c>
      <c r="G59" s="196">
        <v>0.55110000000000003</v>
      </c>
      <c r="H59" s="118">
        <f t="shared" si="14"/>
        <v>9.4538232373386322E-2</v>
      </c>
      <c r="I59" s="196">
        <v>0.6411</v>
      </c>
      <c r="J59" s="118">
        <f t="shared" si="15"/>
        <v>0.16330974414806754</v>
      </c>
      <c r="K59" s="196"/>
      <c r="L59" s="118"/>
    </row>
    <row r="60" spans="2:14" x14ac:dyDescent="0.25">
      <c r="B60" s="116" t="s">
        <v>90</v>
      </c>
      <c r="C60" s="196">
        <v>0.55869999999999997</v>
      </c>
      <c r="D60" s="118">
        <v>3.9181338028169019</v>
      </c>
      <c r="E60" s="196">
        <v>0.56430000000000002</v>
      </c>
      <c r="F60" s="118">
        <f t="shared" si="14"/>
        <v>1.002326830141409E-2</v>
      </c>
      <c r="G60" s="196">
        <v>0.62619999999999998</v>
      </c>
      <c r="H60" s="118">
        <f t="shared" si="14"/>
        <v>0.10969342548289918</v>
      </c>
      <c r="I60" s="196">
        <v>0.70140000000000002</v>
      </c>
      <c r="J60" s="118">
        <f t="shared" si="15"/>
        <v>0.12008942829766855</v>
      </c>
      <c r="K60" s="196"/>
      <c r="L60" s="118"/>
    </row>
    <row r="61" spans="2:14" x14ac:dyDescent="0.25">
      <c r="B61" s="116" t="s">
        <v>92</v>
      </c>
      <c r="C61" s="196">
        <v>0.48299999999999998</v>
      </c>
      <c r="D61" s="118">
        <v>3.251760563380282</v>
      </c>
      <c r="E61" s="196">
        <v>0.52639999999999998</v>
      </c>
      <c r="F61" s="118">
        <f t="shared" si="14"/>
        <v>8.9855072463768115E-2</v>
      </c>
      <c r="G61" s="196">
        <v>0.57579999999999998</v>
      </c>
      <c r="H61" s="118">
        <f t="shared" si="14"/>
        <v>9.3844984802431641E-2</v>
      </c>
      <c r="I61" s="196">
        <v>0.6149</v>
      </c>
      <c r="J61" s="118">
        <f t="shared" si="15"/>
        <v>6.7905522750955294E-2</v>
      </c>
      <c r="K61" s="196"/>
      <c r="L61" s="118"/>
    </row>
    <row r="62" spans="2:14" x14ac:dyDescent="0.25">
      <c r="B62" s="116" t="s">
        <v>94</v>
      </c>
      <c r="C62" s="196">
        <v>0.52469999999999994</v>
      </c>
      <c r="D62" s="118">
        <v>3.618838028169014</v>
      </c>
      <c r="E62" s="196">
        <v>0.59870000000000001</v>
      </c>
      <c r="F62" s="118">
        <f t="shared" si="14"/>
        <v>0.1410329712216507</v>
      </c>
      <c r="G62" s="196">
        <v>0.52369999999999994</v>
      </c>
      <c r="H62" s="118">
        <f t="shared" si="14"/>
        <v>-0.12527142141306169</v>
      </c>
      <c r="I62" s="196">
        <v>0.67709999999999992</v>
      </c>
      <c r="J62" s="118">
        <f t="shared" si="15"/>
        <v>0.29291579148367375</v>
      </c>
      <c r="K62" s="196"/>
      <c r="L62" s="118"/>
    </row>
    <row r="63" spans="2:14" x14ac:dyDescent="0.25">
      <c r="B63" s="116" t="s">
        <v>96</v>
      </c>
      <c r="C63" s="196">
        <v>0.66370000000000007</v>
      </c>
      <c r="D63" s="118">
        <v>4.8424295774647899</v>
      </c>
      <c r="E63" s="196">
        <v>0.69230000000000003</v>
      </c>
      <c r="F63" s="118">
        <f t="shared" si="14"/>
        <v>4.309175832454426E-2</v>
      </c>
      <c r="G63" s="196">
        <v>0.66239999999999999</v>
      </c>
      <c r="H63" s="118">
        <f t="shared" si="14"/>
        <v>-4.318936877076418E-2</v>
      </c>
      <c r="I63" s="196">
        <v>0.70290000000000008</v>
      </c>
      <c r="J63" s="118">
        <f t="shared" si="15"/>
        <v>6.1141304347826164E-2</v>
      </c>
      <c r="K63" s="196"/>
      <c r="L63" s="118"/>
    </row>
    <row r="64" spans="2:14" x14ac:dyDescent="0.25">
      <c r="B64" s="116" t="s">
        <v>98</v>
      </c>
      <c r="C64" s="196">
        <v>0.59799999999999998</v>
      </c>
      <c r="D64" s="118">
        <v>4.2640845070422539</v>
      </c>
      <c r="E64" s="196">
        <v>0.62219999999999998</v>
      </c>
      <c r="F64" s="118">
        <f t="shared" si="14"/>
        <v>4.0468227424749204E-2</v>
      </c>
      <c r="G64" s="196">
        <v>0.65159999999999996</v>
      </c>
      <c r="H64" s="118">
        <f t="shared" si="14"/>
        <v>4.7251687560269984E-2</v>
      </c>
      <c r="I64" s="196">
        <v>0.64480000000000004</v>
      </c>
      <c r="J64" s="118">
        <f t="shared" si="15"/>
        <v>-1.0435850214855602E-2</v>
      </c>
      <c r="K64" s="196"/>
      <c r="L64" s="118"/>
    </row>
    <row r="65" spans="2:14" ht="15.75" x14ac:dyDescent="0.25">
      <c r="B65" s="119" t="s">
        <v>32</v>
      </c>
      <c r="C65" s="198">
        <v>0.55261090702655957</v>
      </c>
      <c r="D65" s="121">
        <v>0.2766152171865679</v>
      </c>
      <c r="E65" s="198">
        <v>0.58503788808693802</v>
      </c>
      <c r="F65" s="121">
        <f t="shared" si="14"/>
        <v>5.8679589287983225E-2</v>
      </c>
      <c r="G65" s="198">
        <v>0.59242432466085382</v>
      </c>
      <c r="H65" s="121">
        <f t="shared" si="14"/>
        <v>1.2625569598696096E-2</v>
      </c>
      <c r="I65" s="198">
        <v>0.64389915575102641</v>
      </c>
      <c r="J65" s="121">
        <f t="shared" si="15"/>
        <v>8.6888449625427633E-2</v>
      </c>
      <c r="K65" s="198">
        <v>0.56281561784762657</v>
      </c>
      <c r="L65" s="121">
        <v>-9.869320759266087E-2</v>
      </c>
    </row>
    <row r="66" spans="2:14" ht="6" customHeight="1" x14ac:dyDescent="0.25"/>
    <row r="67" spans="2:14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4" x14ac:dyDescent="0.25">
      <c r="C68" s="199"/>
      <c r="I68" s="199"/>
      <c r="J68" s="199"/>
    </row>
    <row r="70" spans="2:14" ht="21.75" customHeight="1" thickBot="1" x14ac:dyDescent="0.3">
      <c r="B70" s="277" t="s">
        <v>317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N70" s="1" t="s">
        <v>163</v>
      </c>
    </row>
    <row r="71" spans="2:14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N71" s="1" t="s">
        <v>164</v>
      </c>
    </row>
    <row r="72" spans="2:14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2:14" ht="22.5" thickTop="1" thickBot="1" x14ac:dyDescent="0.3">
      <c r="B73" s="112"/>
      <c r="C73" s="301">
        <f t="shared" ref="C73" si="17">E73-1</f>
        <v>2022</v>
      </c>
      <c r="D73" s="302"/>
      <c r="E73" s="303">
        <f t="shared" ref="E73" si="18">G73-1</f>
        <v>2023</v>
      </c>
      <c r="F73" s="302"/>
      <c r="G73" s="303">
        <f t="shared" ref="G73" si="19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2:14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2:14" x14ac:dyDescent="0.25">
      <c r="B75" s="116" t="s">
        <v>76</v>
      </c>
      <c r="C75" s="196">
        <v>0.55909999999999993</v>
      </c>
      <c r="D75" s="118">
        <v>1.1636996904024763</v>
      </c>
      <c r="E75" s="196">
        <v>0.67010000000000003</v>
      </c>
      <c r="F75" s="118">
        <f t="shared" ref="F75:F87" si="20">IFERROR(E75/C75-1,"-")</f>
        <v>0.19853335718118426</v>
      </c>
      <c r="G75" s="196">
        <v>0.74129999999999996</v>
      </c>
      <c r="H75" s="118">
        <f t="shared" ref="H75:H87" si="21">IFERROR(G75/E75-1,"-")</f>
        <v>0.10625279808983712</v>
      </c>
      <c r="I75" s="196">
        <v>0.67310000000000003</v>
      </c>
      <c r="J75" s="118">
        <f t="shared" ref="J75:J87" si="22">IFERROR(I75/G75-1,"-")</f>
        <v>-9.2000539592607455E-2</v>
      </c>
      <c r="K75" s="196">
        <v>0.81530000000000002</v>
      </c>
      <c r="L75" s="118">
        <f t="shared" ref="L75:L80" si="23">IFERROR(K75/I75-1,"-")</f>
        <v>0.21126132818303378</v>
      </c>
    </row>
    <row r="76" spans="2:14" x14ac:dyDescent="0.25">
      <c r="B76" s="116" t="s">
        <v>78</v>
      </c>
      <c r="C76" s="196">
        <v>0.62950000000000006</v>
      </c>
      <c r="D76" s="118">
        <v>1.4361455108359134</v>
      </c>
      <c r="E76" s="196">
        <v>0.59540000000000004</v>
      </c>
      <c r="F76" s="118">
        <f t="shared" si="20"/>
        <v>-5.4169976171564715E-2</v>
      </c>
      <c r="G76" s="196">
        <v>0.70180000000000009</v>
      </c>
      <c r="H76" s="118">
        <f t="shared" si="21"/>
        <v>0.17870339267719193</v>
      </c>
      <c r="I76" s="196">
        <v>0.70459999999999989</v>
      </c>
      <c r="J76" s="118">
        <f t="shared" si="22"/>
        <v>3.9897406668563118E-3</v>
      </c>
      <c r="K76" s="196">
        <v>0.7389</v>
      </c>
      <c r="L76" s="118">
        <f t="shared" si="23"/>
        <v>4.8680102185637342E-2</v>
      </c>
    </row>
    <row r="77" spans="2:14" x14ac:dyDescent="0.25">
      <c r="B77" s="116" t="s">
        <v>80</v>
      </c>
      <c r="C77" s="196">
        <v>0.59439999999999993</v>
      </c>
      <c r="D77" s="118">
        <v>1.3003095975232193</v>
      </c>
      <c r="E77" s="196">
        <v>0.64980000000000004</v>
      </c>
      <c r="F77" s="118">
        <f t="shared" si="20"/>
        <v>9.3203230148048766E-2</v>
      </c>
      <c r="G77" s="196">
        <v>0.74239999999999995</v>
      </c>
      <c r="H77" s="118">
        <f t="shared" si="21"/>
        <v>0.14250538627269904</v>
      </c>
      <c r="I77" s="196">
        <v>0.70319999999999994</v>
      </c>
      <c r="J77" s="118">
        <f t="shared" si="22"/>
        <v>-5.280172413793105E-2</v>
      </c>
      <c r="K77" s="196">
        <v>0.71329999999999993</v>
      </c>
      <c r="L77" s="118">
        <f t="shared" si="23"/>
        <v>1.4362912400454952E-2</v>
      </c>
    </row>
    <row r="78" spans="2:14" x14ac:dyDescent="0.25">
      <c r="B78" s="116" t="s">
        <v>82</v>
      </c>
      <c r="C78" s="196">
        <v>0.48899999999999999</v>
      </c>
      <c r="D78" s="118">
        <v>0.89241486068111442</v>
      </c>
      <c r="E78" s="196">
        <v>0.43590000000000001</v>
      </c>
      <c r="F78" s="118">
        <f t="shared" si="20"/>
        <v>-0.10858895705521465</v>
      </c>
      <c r="G78" s="196">
        <v>0.5403</v>
      </c>
      <c r="H78" s="118">
        <f t="shared" si="21"/>
        <v>0.23950447350309712</v>
      </c>
      <c r="I78" s="196">
        <v>0.57540000000000002</v>
      </c>
      <c r="J78" s="118">
        <f t="shared" si="22"/>
        <v>6.496390893947801E-2</v>
      </c>
      <c r="K78" s="196">
        <v>0.61329999999999996</v>
      </c>
      <c r="L78" s="118">
        <f t="shared" si="23"/>
        <v>6.5867222801529346E-2</v>
      </c>
    </row>
    <row r="79" spans="2:14" x14ac:dyDescent="0.25">
      <c r="B79" s="116" t="s">
        <v>84</v>
      </c>
      <c r="C79" s="196">
        <v>0.56640000000000001</v>
      </c>
      <c r="D79" s="118">
        <v>1.1919504643962848</v>
      </c>
      <c r="E79" s="196">
        <v>0.48549999999999999</v>
      </c>
      <c r="F79" s="118">
        <f t="shared" si="20"/>
        <v>-0.1428319209039548</v>
      </c>
      <c r="G79" s="196">
        <v>0.46200000000000002</v>
      </c>
      <c r="H79" s="118">
        <f t="shared" si="21"/>
        <v>-4.8403707518022587E-2</v>
      </c>
      <c r="I79" s="196">
        <v>0.53539999999999999</v>
      </c>
      <c r="J79" s="118">
        <f t="shared" si="22"/>
        <v>0.15887445887445883</v>
      </c>
      <c r="K79" s="196">
        <v>0.47340000000000004</v>
      </c>
      <c r="L79" s="118">
        <f t="shared" si="23"/>
        <v>-0.11580127007844587</v>
      </c>
    </row>
    <row r="80" spans="2:14" x14ac:dyDescent="0.25">
      <c r="B80" s="116" t="s">
        <v>86</v>
      </c>
      <c r="C80" s="196">
        <v>0.51600000000000001</v>
      </c>
      <c r="D80" s="118">
        <v>0.99690402476780182</v>
      </c>
      <c r="E80" s="196">
        <v>0.50790000000000002</v>
      </c>
      <c r="F80" s="118">
        <f t="shared" si="20"/>
        <v>-1.569767441860459E-2</v>
      </c>
      <c r="G80" s="196">
        <v>0.48180000000000001</v>
      </c>
      <c r="H80" s="118">
        <f t="shared" si="21"/>
        <v>-5.1388068517424723E-2</v>
      </c>
      <c r="I80" s="196">
        <v>0.5141</v>
      </c>
      <c r="J80" s="118">
        <f t="shared" si="22"/>
        <v>6.7040265670402555E-2</v>
      </c>
      <c r="K80" s="196">
        <v>0.47909999999999997</v>
      </c>
      <c r="L80" s="118">
        <f t="shared" si="23"/>
        <v>-6.8080140050573834E-2</v>
      </c>
    </row>
    <row r="81" spans="2:14" x14ac:dyDescent="0.25">
      <c r="B81" s="116" t="s">
        <v>88</v>
      </c>
      <c r="C81" s="196">
        <v>0.51919999999999999</v>
      </c>
      <c r="D81" s="118">
        <v>1.0092879256965941</v>
      </c>
      <c r="E81" s="196">
        <v>0.51950000000000007</v>
      </c>
      <c r="F81" s="118">
        <f t="shared" si="20"/>
        <v>5.778120184900537E-4</v>
      </c>
      <c r="G81" s="196">
        <v>0.48810000000000003</v>
      </c>
      <c r="H81" s="118">
        <f t="shared" si="21"/>
        <v>-6.0442733397497617E-2</v>
      </c>
      <c r="I81" s="196">
        <v>0.51149999999999995</v>
      </c>
      <c r="J81" s="118">
        <f t="shared" si="22"/>
        <v>4.7940995697602684E-2</v>
      </c>
      <c r="K81" s="196"/>
      <c r="L81" s="118"/>
    </row>
    <row r="82" spans="2:14" x14ac:dyDescent="0.25">
      <c r="B82" s="116" t="s">
        <v>90</v>
      </c>
      <c r="C82" s="196">
        <v>0.44679999999999997</v>
      </c>
      <c r="D82" s="118">
        <v>0.7291021671826623</v>
      </c>
      <c r="E82" s="196">
        <v>0.46520000000000006</v>
      </c>
      <c r="F82" s="118">
        <f t="shared" si="20"/>
        <v>4.1181736794986712E-2</v>
      </c>
      <c r="G82" s="196">
        <v>0.37380000000000002</v>
      </c>
      <c r="H82" s="118">
        <f t="shared" si="21"/>
        <v>-0.19647463456577818</v>
      </c>
      <c r="I82" s="196">
        <v>0.47049999999999997</v>
      </c>
      <c r="J82" s="118">
        <f t="shared" si="22"/>
        <v>0.25869448903156744</v>
      </c>
      <c r="K82" s="196"/>
      <c r="L82" s="118"/>
    </row>
    <row r="83" spans="2:14" x14ac:dyDescent="0.25">
      <c r="B83" s="116" t="s">
        <v>92</v>
      </c>
      <c r="C83" s="196">
        <v>0.51990000000000003</v>
      </c>
      <c r="D83" s="118">
        <v>1.0119969040247678</v>
      </c>
      <c r="E83" s="196">
        <v>0.4249</v>
      </c>
      <c r="F83" s="118">
        <f t="shared" si="20"/>
        <v>-0.18272744758607429</v>
      </c>
      <c r="G83" s="196">
        <v>0.56969999999999998</v>
      </c>
      <c r="H83" s="118">
        <f t="shared" si="21"/>
        <v>0.3407860673099552</v>
      </c>
      <c r="I83" s="196">
        <v>0.48100000000000004</v>
      </c>
      <c r="J83" s="118">
        <f t="shared" si="22"/>
        <v>-0.15569598034053</v>
      </c>
      <c r="K83" s="196"/>
      <c r="L83" s="118"/>
    </row>
    <row r="84" spans="2:14" x14ac:dyDescent="0.25">
      <c r="B84" s="116" t="s">
        <v>94</v>
      </c>
      <c r="C84" s="196">
        <v>0.58550000000000002</v>
      </c>
      <c r="D84" s="118">
        <v>1.2658668730650153</v>
      </c>
      <c r="E84" s="196">
        <v>0.54320000000000002</v>
      </c>
      <c r="F84" s="118">
        <f t="shared" si="20"/>
        <v>-7.2245943637916366E-2</v>
      </c>
      <c r="G84" s="196">
        <v>0.51300000000000001</v>
      </c>
      <c r="H84" s="118">
        <f t="shared" si="21"/>
        <v>-5.5596465390279848E-2</v>
      </c>
      <c r="I84" s="196">
        <v>0.65229999999999999</v>
      </c>
      <c r="J84" s="118">
        <f t="shared" si="22"/>
        <v>0.27153996101364508</v>
      </c>
      <c r="K84" s="196"/>
      <c r="L84" s="118"/>
    </row>
    <row r="85" spans="2:14" x14ac:dyDescent="0.25">
      <c r="B85" s="116" t="s">
        <v>96</v>
      </c>
      <c r="C85" s="196">
        <v>0.65379999999999994</v>
      </c>
      <c r="D85" s="118">
        <v>1.5301857585139316</v>
      </c>
      <c r="E85" s="196">
        <v>0.65260000000000007</v>
      </c>
      <c r="F85" s="118">
        <f t="shared" si="20"/>
        <v>-1.8354236769652088E-3</v>
      </c>
      <c r="G85" s="196">
        <v>0.65959999999999996</v>
      </c>
      <c r="H85" s="118">
        <f t="shared" si="21"/>
        <v>1.0726325467361075E-2</v>
      </c>
      <c r="I85" s="196">
        <v>0.70779999999999998</v>
      </c>
      <c r="J85" s="118">
        <f t="shared" si="22"/>
        <v>7.3074590661006633E-2</v>
      </c>
      <c r="K85" s="196"/>
      <c r="L85" s="118"/>
    </row>
    <row r="86" spans="2:14" x14ac:dyDescent="0.25">
      <c r="B86" s="116" t="s">
        <v>98</v>
      </c>
      <c r="C86" s="196">
        <v>0.64139999999999997</v>
      </c>
      <c r="D86" s="118">
        <v>1.4821981424148603</v>
      </c>
      <c r="E86" s="196">
        <v>0.62020000000000008</v>
      </c>
      <c r="F86" s="118">
        <f t="shared" si="20"/>
        <v>-3.3052697224820515E-2</v>
      </c>
      <c r="G86" s="196">
        <v>0.69440000000000002</v>
      </c>
      <c r="H86" s="118">
        <f t="shared" si="21"/>
        <v>0.11963882618510135</v>
      </c>
      <c r="I86" s="196">
        <v>0.69900000000000007</v>
      </c>
      <c r="J86" s="118">
        <f t="shared" si="22"/>
        <v>6.6244239631336743E-3</v>
      </c>
      <c r="K86" s="196"/>
      <c r="L86" s="118"/>
    </row>
    <row r="87" spans="2:14" ht="15.75" x14ac:dyDescent="0.25">
      <c r="B87" s="119" t="s">
        <v>32</v>
      </c>
      <c r="C87" s="198">
        <v>0.55994052778903469</v>
      </c>
      <c r="D87" s="121">
        <v>0.29354775558312296</v>
      </c>
      <c r="E87" s="198">
        <v>0.54908795543053335</v>
      </c>
      <c r="F87" s="121">
        <f t="shared" si="20"/>
        <v>-1.938165183605034E-2</v>
      </c>
      <c r="G87" s="198">
        <v>0.57796021729363234</v>
      </c>
      <c r="H87" s="121">
        <f t="shared" si="21"/>
        <v>5.2582216705993057E-2</v>
      </c>
      <c r="I87" s="198">
        <v>0.60072079836253411</v>
      </c>
      <c r="J87" s="121">
        <f t="shared" si="22"/>
        <v>3.9380878454716051E-2</v>
      </c>
      <c r="K87" s="198">
        <v>0.63885515601631104</v>
      </c>
      <c r="L87" s="121">
        <v>3.5446876699797736E-2</v>
      </c>
    </row>
    <row r="88" spans="2:14" ht="6" customHeight="1" x14ac:dyDescent="0.25"/>
    <row r="89" spans="2:14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2:14" ht="21.75" customHeight="1" thickBot="1" x14ac:dyDescent="0.3">
      <c r="B92" s="277" t="s">
        <v>318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N92" s="1" t="s">
        <v>165</v>
      </c>
    </row>
    <row r="93" spans="2:14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N93" s="1" t="s">
        <v>166</v>
      </c>
    </row>
    <row r="94" spans="2:14" ht="22.5" thickTop="1" thickBot="1" x14ac:dyDescent="0.3">
      <c r="B94" s="112"/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2:14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2:14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96" t="s">
        <v>241</v>
      </c>
      <c r="D97" s="118"/>
      <c r="E97" s="196" t="s">
        <v>241</v>
      </c>
      <c r="F97" s="118" t="str">
        <f t="shared" ref="F97:H109" si="27">IFERROR(E97/C97-1,"-")</f>
        <v>-</v>
      </c>
      <c r="G97" s="196" t="s">
        <v>241</v>
      </c>
      <c r="H97" s="118" t="str">
        <f t="shared" si="27"/>
        <v>-</v>
      </c>
      <c r="I97" s="196" t="s">
        <v>241</v>
      </c>
      <c r="J97" s="118" t="str">
        <f t="shared" ref="J97:J109" si="28">IFERROR(I97/G97-1,"-")</f>
        <v>-</v>
      </c>
      <c r="K97" s="196" t="s">
        <v>241</v>
      </c>
      <c r="L97" s="118" t="str">
        <f t="shared" ref="L97:L102" si="29">IFERROR(K97/I97-1,"-")</f>
        <v>-</v>
      </c>
    </row>
    <row r="98" spans="2:12" x14ac:dyDescent="0.25">
      <c r="B98" s="116" t="s">
        <v>78</v>
      </c>
      <c r="C98" s="196" t="s">
        <v>241</v>
      </c>
      <c r="D98" s="118"/>
      <c r="E98" s="196" t="s">
        <v>241</v>
      </c>
      <c r="F98" s="118" t="str">
        <f t="shared" si="27"/>
        <v>-</v>
      </c>
      <c r="G98" s="196" t="s">
        <v>241</v>
      </c>
      <c r="H98" s="118" t="str">
        <f t="shared" si="27"/>
        <v>-</v>
      </c>
      <c r="I98" s="196" t="s">
        <v>241</v>
      </c>
      <c r="J98" s="118" t="str">
        <f t="shared" si="28"/>
        <v>-</v>
      </c>
      <c r="K98" s="196" t="s">
        <v>241</v>
      </c>
      <c r="L98" s="118" t="str">
        <f t="shared" si="29"/>
        <v>-</v>
      </c>
    </row>
    <row r="99" spans="2:12" x14ac:dyDescent="0.25">
      <c r="B99" s="116" t="s">
        <v>80</v>
      </c>
      <c r="C99" s="196" t="s">
        <v>241</v>
      </c>
      <c r="D99" s="118"/>
      <c r="E99" s="196" t="s">
        <v>241</v>
      </c>
      <c r="F99" s="118" t="str">
        <f t="shared" si="27"/>
        <v>-</v>
      </c>
      <c r="G99" s="196" t="s">
        <v>241</v>
      </c>
      <c r="H99" s="118" t="str">
        <f t="shared" si="27"/>
        <v>-</v>
      </c>
      <c r="I99" s="196" t="s">
        <v>241</v>
      </c>
      <c r="J99" s="118" t="str">
        <f t="shared" si="28"/>
        <v>-</v>
      </c>
      <c r="K99" s="196" t="s">
        <v>241</v>
      </c>
      <c r="L99" s="118" t="str">
        <f t="shared" si="29"/>
        <v>-</v>
      </c>
    </row>
    <row r="100" spans="2:12" x14ac:dyDescent="0.25">
      <c r="B100" s="116" t="s">
        <v>82</v>
      </c>
      <c r="C100" s="196" t="s">
        <v>241</v>
      </c>
      <c r="D100" s="118"/>
      <c r="E100" s="196" t="s">
        <v>241</v>
      </c>
      <c r="F100" s="118" t="str">
        <f t="shared" si="27"/>
        <v>-</v>
      </c>
      <c r="G100" s="196" t="s">
        <v>241</v>
      </c>
      <c r="H100" s="118" t="str">
        <f t="shared" si="27"/>
        <v>-</v>
      </c>
      <c r="I100" s="196" t="s">
        <v>241</v>
      </c>
      <c r="J100" s="118" t="str">
        <f t="shared" si="28"/>
        <v>-</v>
      </c>
      <c r="K100" s="196" t="s">
        <v>241</v>
      </c>
      <c r="L100" s="118" t="str">
        <f t="shared" si="29"/>
        <v>-</v>
      </c>
    </row>
    <row r="101" spans="2:12" x14ac:dyDescent="0.25">
      <c r="B101" s="116" t="s">
        <v>84</v>
      </c>
      <c r="C101" s="196" t="s">
        <v>241</v>
      </c>
      <c r="D101" s="118"/>
      <c r="E101" s="196" t="s">
        <v>241</v>
      </c>
      <c r="F101" s="118" t="str">
        <f t="shared" si="27"/>
        <v>-</v>
      </c>
      <c r="G101" s="196" t="s">
        <v>241</v>
      </c>
      <c r="H101" s="118" t="str">
        <f t="shared" si="27"/>
        <v>-</v>
      </c>
      <c r="I101" s="196" t="s">
        <v>241</v>
      </c>
      <c r="J101" s="118" t="str">
        <f t="shared" si="28"/>
        <v>-</v>
      </c>
      <c r="K101" s="196" t="s">
        <v>241</v>
      </c>
      <c r="L101" s="118" t="str">
        <f t="shared" si="29"/>
        <v>-</v>
      </c>
    </row>
    <row r="102" spans="2:12" x14ac:dyDescent="0.25">
      <c r="B102" s="116" t="s">
        <v>86</v>
      </c>
      <c r="C102" s="196" t="s">
        <v>241</v>
      </c>
      <c r="D102" s="118"/>
      <c r="E102" s="196" t="s">
        <v>241</v>
      </c>
      <c r="F102" s="118" t="str">
        <f t="shared" si="27"/>
        <v>-</v>
      </c>
      <c r="G102" s="196" t="s">
        <v>241</v>
      </c>
      <c r="H102" s="118" t="str">
        <f t="shared" si="27"/>
        <v>-</v>
      </c>
      <c r="I102" s="196" t="s">
        <v>241</v>
      </c>
      <c r="J102" s="118" t="str">
        <f t="shared" si="28"/>
        <v>-</v>
      </c>
      <c r="K102" s="196" t="s">
        <v>241</v>
      </c>
      <c r="L102" s="118" t="str">
        <f t="shared" si="29"/>
        <v>-</v>
      </c>
    </row>
    <row r="103" spans="2:12" x14ac:dyDescent="0.25">
      <c r="B103" s="116" t="s">
        <v>88</v>
      </c>
      <c r="C103" s="196" t="s">
        <v>241</v>
      </c>
      <c r="D103" s="118"/>
      <c r="E103" s="196" t="s">
        <v>241</v>
      </c>
      <c r="F103" s="118" t="str">
        <f t="shared" si="27"/>
        <v>-</v>
      </c>
      <c r="G103" s="196" t="s">
        <v>241</v>
      </c>
      <c r="H103" s="118" t="str">
        <f t="shared" si="27"/>
        <v>-</v>
      </c>
      <c r="I103" s="196" t="s">
        <v>241</v>
      </c>
      <c r="J103" s="118" t="str">
        <f t="shared" si="28"/>
        <v>-</v>
      </c>
      <c r="K103" s="196"/>
      <c r="L103" s="118"/>
    </row>
    <row r="104" spans="2:12" x14ac:dyDescent="0.25">
      <c r="B104" s="116" t="s">
        <v>90</v>
      </c>
      <c r="C104" s="196" t="s">
        <v>241</v>
      </c>
      <c r="D104" s="118"/>
      <c r="E104" s="196" t="s">
        <v>241</v>
      </c>
      <c r="F104" s="118" t="str">
        <f t="shared" si="27"/>
        <v>-</v>
      </c>
      <c r="G104" s="196" t="s">
        <v>241</v>
      </c>
      <c r="H104" s="118" t="str">
        <f t="shared" si="27"/>
        <v>-</v>
      </c>
      <c r="I104" s="196" t="s">
        <v>241</v>
      </c>
      <c r="J104" s="118" t="str">
        <f t="shared" si="28"/>
        <v>-</v>
      </c>
      <c r="K104" s="196"/>
      <c r="L104" s="118"/>
    </row>
    <row r="105" spans="2:12" x14ac:dyDescent="0.25">
      <c r="B105" s="116" t="s">
        <v>92</v>
      </c>
      <c r="C105" s="196" t="s">
        <v>241</v>
      </c>
      <c r="D105" s="118"/>
      <c r="E105" s="196" t="s">
        <v>241</v>
      </c>
      <c r="F105" s="118" t="str">
        <f t="shared" si="27"/>
        <v>-</v>
      </c>
      <c r="G105" s="196" t="s">
        <v>241</v>
      </c>
      <c r="H105" s="118" t="str">
        <f t="shared" si="27"/>
        <v>-</v>
      </c>
      <c r="I105" s="196" t="s">
        <v>241</v>
      </c>
      <c r="J105" s="118" t="str">
        <f t="shared" si="28"/>
        <v>-</v>
      </c>
      <c r="K105" s="196"/>
      <c r="L105" s="118"/>
    </row>
    <row r="106" spans="2:12" x14ac:dyDescent="0.25">
      <c r="B106" s="116" t="s">
        <v>94</v>
      </c>
      <c r="C106" s="196" t="s">
        <v>241</v>
      </c>
      <c r="D106" s="118"/>
      <c r="E106" s="196" t="s">
        <v>241</v>
      </c>
      <c r="F106" s="118" t="str">
        <f t="shared" si="27"/>
        <v>-</v>
      </c>
      <c r="G106" s="196" t="s">
        <v>241</v>
      </c>
      <c r="H106" s="118" t="str">
        <f t="shared" si="27"/>
        <v>-</v>
      </c>
      <c r="I106" s="196" t="s">
        <v>241</v>
      </c>
      <c r="J106" s="118" t="str">
        <f t="shared" si="28"/>
        <v>-</v>
      </c>
      <c r="K106" s="196"/>
      <c r="L106" s="118"/>
    </row>
    <row r="107" spans="2:12" x14ac:dyDescent="0.25">
      <c r="B107" s="116" t="s">
        <v>96</v>
      </c>
      <c r="C107" s="196" t="s">
        <v>241</v>
      </c>
      <c r="D107" s="118"/>
      <c r="E107" s="196" t="s">
        <v>241</v>
      </c>
      <c r="F107" s="118" t="str">
        <f t="shared" si="27"/>
        <v>-</v>
      </c>
      <c r="G107" s="196" t="s">
        <v>241</v>
      </c>
      <c r="H107" s="118" t="str">
        <f t="shared" si="27"/>
        <v>-</v>
      </c>
      <c r="I107" s="196" t="s">
        <v>241</v>
      </c>
      <c r="J107" s="118" t="str">
        <f t="shared" si="28"/>
        <v>-</v>
      </c>
      <c r="K107" s="196"/>
      <c r="L107" s="118"/>
    </row>
    <row r="108" spans="2:12" x14ac:dyDescent="0.25">
      <c r="B108" s="116" t="s">
        <v>98</v>
      </c>
      <c r="C108" s="196" t="s">
        <v>241</v>
      </c>
      <c r="D108" s="118"/>
      <c r="E108" s="196" t="s">
        <v>241</v>
      </c>
      <c r="F108" s="118" t="str">
        <f t="shared" si="27"/>
        <v>-</v>
      </c>
      <c r="G108" s="196" t="s">
        <v>241</v>
      </c>
      <c r="H108" s="118" t="str">
        <f t="shared" si="27"/>
        <v>-</v>
      </c>
      <c r="I108" s="196" t="s">
        <v>241</v>
      </c>
      <c r="J108" s="118" t="str">
        <f t="shared" si="28"/>
        <v>-</v>
      </c>
      <c r="K108" s="196"/>
      <c r="L108" s="118"/>
    </row>
    <row r="109" spans="2:12" ht="15.75" x14ac:dyDescent="0.25">
      <c r="B109" s="119" t="s">
        <v>32</v>
      </c>
      <c r="C109" s="200" t="str">
        <f>IFERROR(AVERAGE(C97:C108),"-")</f>
        <v>-</v>
      </c>
      <c r="D109" s="121"/>
      <c r="E109" s="200" t="str">
        <f>IFERROR(AVERAGE(E97:E108),"-")</f>
        <v>-</v>
      </c>
      <c r="F109" s="121" t="str">
        <f t="shared" si="27"/>
        <v>-</v>
      </c>
      <c r="G109" s="200" t="str">
        <f>IFERROR(AVERAGE(G97:G108),"-")</f>
        <v>-</v>
      </c>
      <c r="H109" s="121" t="str">
        <f t="shared" si="27"/>
        <v>-</v>
      </c>
      <c r="I109" s="200" t="str">
        <f>IFERROR(AVERAGE(I97:I108),"-")</f>
        <v>-</v>
      </c>
      <c r="J109" s="121" t="str">
        <f t="shared" si="28"/>
        <v>-</v>
      </c>
      <c r="K109" s="198" t="e">
        <v>#REF!</v>
      </c>
      <c r="L109" s="121" t="e">
        <v>#REF!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99"/>
      <c r="I112" s="199"/>
      <c r="J112" s="199"/>
    </row>
  </sheetData>
  <mergeCells count="36">
    <mergeCell ref="B4:L4"/>
    <mergeCell ref="C6:L6"/>
    <mergeCell ref="C7:D7"/>
    <mergeCell ref="E7:F7"/>
    <mergeCell ref="G7:H7"/>
    <mergeCell ref="I7:J7"/>
    <mergeCell ref="K7:L7"/>
    <mergeCell ref="M21:M24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C076-8A4B-4414-8DFB-C21FCC8CB533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8466-F2B2-42E9-8204-C6F65AD3C99F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1"/>
    </row>
    <row r="5" spans="2:46" ht="50.25" customHeight="1" thickBot="1" x14ac:dyDescent="0.3">
      <c r="B5" s="277" t="s">
        <v>168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P5" s="277" t="s">
        <v>169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D5" s="277" t="s">
        <v>170</v>
      </c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2" t="s">
        <v>274</v>
      </c>
      <c r="D7" s="202" t="s">
        <v>275</v>
      </c>
      <c r="E7" s="202" t="s">
        <v>276</v>
      </c>
      <c r="F7" s="92" t="s">
        <v>277</v>
      </c>
      <c r="G7" s="92" t="s">
        <v>278</v>
      </c>
      <c r="H7" s="14" t="str">
        <f>CONCATENATE("var. ",RIGHT(G7,2),"/",RIGHT(F7,2))</f>
        <v>var. 26/25</v>
      </c>
      <c r="I7" s="202" t="s">
        <v>236</v>
      </c>
      <c r="J7" s="203" t="s">
        <v>237</v>
      </c>
      <c r="K7" s="203" t="s">
        <v>238</v>
      </c>
      <c r="L7" s="13" t="s">
        <v>239</v>
      </c>
      <c r="M7" s="13" t="s">
        <v>240</v>
      </c>
      <c r="N7" s="14" t="str">
        <f>CONCATENATE("var. ",RIGHT(M7,2),"/",RIGHT(L7,2))</f>
        <v>var. 26/25</v>
      </c>
      <c r="P7" s="87"/>
      <c r="Q7" s="202" t="s">
        <v>274</v>
      </c>
      <c r="R7" s="203" t="s">
        <v>275</v>
      </c>
      <c r="S7" s="203" t="s">
        <v>276</v>
      </c>
      <c r="T7" s="92" t="s">
        <v>277</v>
      </c>
      <c r="U7" s="92" t="s">
        <v>278</v>
      </c>
      <c r="V7" s="14" t="str">
        <f>CONCATENATE("var. ",RIGHT(U7,2),"/",RIGHT(T7,2))</f>
        <v>var. 26/25</v>
      </c>
      <c r="W7" s="202" t="s">
        <v>236</v>
      </c>
      <c r="X7" s="202" t="s">
        <v>237</v>
      </c>
      <c r="Y7" s="202" t="s">
        <v>238</v>
      </c>
      <c r="Z7" s="13" t="s">
        <v>239</v>
      </c>
      <c r="AA7" s="13" t="s">
        <v>240</v>
      </c>
      <c r="AB7" s="14" t="str">
        <f>CONCATENATE("var. ",RIGHT(AA7,2),"/",RIGHT(Z7,2))</f>
        <v>var. 26/25</v>
      </c>
      <c r="AD7" s="87"/>
      <c r="AE7" s="202" t="s">
        <v>274</v>
      </c>
      <c r="AF7" s="203" t="s">
        <v>275</v>
      </c>
      <c r="AG7" s="203" t="s">
        <v>276</v>
      </c>
      <c r="AH7" s="92" t="s">
        <v>277</v>
      </c>
      <c r="AI7" s="92" t="s">
        <v>278</v>
      </c>
      <c r="AJ7" s="14" t="str">
        <f>CONCATENATE("var. ",RIGHT(AI7,2),"/",RIGHT(AH7,2))</f>
        <v>var. 26/25</v>
      </c>
      <c r="AK7" s="204" t="str">
        <f>CONCATENATE("dif. ",RIGHT(AI7,2),"/",RIGHT(AH7,2))</f>
        <v>dif. 26/25</v>
      </c>
      <c r="AL7" s="205" t="str">
        <f>CONCATENATE("cuota ",RIGHT(AI7,2))</f>
        <v>cuota 26</v>
      </c>
      <c r="AM7" s="202" t="s">
        <v>236</v>
      </c>
      <c r="AN7" s="203" t="s">
        <v>237</v>
      </c>
      <c r="AO7" s="203" t="s">
        <v>238</v>
      </c>
      <c r="AP7" s="13" t="s">
        <v>239</v>
      </c>
      <c r="AQ7" s="13" t="s">
        <v>240</v>
      </c>
      <c r="AR7" s="14" t="str">
        <f>CONCATENATE("var. ",RIGHT(AQ7,2),"/",RIGHT(AP7,2))</f>
        <v>var. 26/25</v>
      </c>
      <c r="AS7" s="204" t="str">
        <f>CONCATENATE("dif. ",RIGHT(AQ7,2),"/",RIGHT(AP7,2))</f>
        <v>dif. 26/25</v>
      </c>
      <c r="AT7" s="205" t="str">
        <f>CONCATENATE("cuota ",RIGHT(AQ7,2))</f>
        <v>cuota 26</v>
      </c>
    </row>
    <row r="8" spans="2:46" ht="15.75" x14ac:dyDescent="0.25">
      <c r="B8" s="206" t="s">
        <v>45</v>
      </c>
      <c r="C8" s="207">
        <v>103.30240145428508</v>
      </c>
      <c r="D8" s="208">
        <v>109.01802178056315</v>
      </c>
      <c r="E8" s="208">
        <v>121.32374830403386</v>
      </c>
      <c r="F8" s="209">
        <v>129.74984519207322</v>
      </c>
      <c r="G8" s="208">
        <v>140.9068040228575</v>
      </c>
      <c r="H8" s="134">
        <f>G8/F8-1</f>
        <v>8.5988224604570673E-2</v>
      </c>
      <c r="I8" s="207">
        <v>2214.8999999999996</v>
      </c>
      <c r="J8" s="210">
        <v>2337.9300000000003</v>
      </c>
      <c r="K8" s="210">
        <v>2442.7199999999993</v>
      </c>
      <c r="L8" s="210">
        <v>2610.1799999999998</v>
      </c>
      <c r="M8" s="210">
        <v>2694.0000000000005</v>
      </c>
      <c r="N8" s="134">
        <f t="shared" ref="N8:N18" si="0">M8/L8-1</f>
        <v>3.2112727857849022E-2</v>
      </c>
      <c r="P8" s="206" t="s">
        <v>45</v>
      </c>
      <c r="Q8" s="207">
        <v>74.674627584102581</v>
      </c>
      <c r="R8" s="209">
        <v>88.097104392548786</v>
      </c>
      <c r="S8" s="209">
        <v>101.3212393848395</v>
      </c>
      <c r="T8" s="209">
        <v>106.80173966572627</v>
      </c>
      <c r="U8" s="209">
        <v>111.59003634962519</v>
      </c>
      <c r="V8" s="134">
        <f t="shared" ref="V8:V18" si="1">U8/T8-1</f>
        <v>4.4833508320047732E-2</v>
      </c>
      <c r="W8" s="207">
        <v>1532.78</v>
      </c>
      <c r="X8" s="210">
        <v>1730.51</v>
      </c>
      <c r="Y8" s="210">
        <v>1871.0999999999992</v>
      </c>
      <c r="Z8" s="210">
        <v>2058.2600000000002</v>
      </c>
      <c r="AA8" s="210">
        <v>2029.6000000000004</v>
      </c>
      <c r="AB8" s="134">
        <f t="shared" ref="AB8:AB18" si="2">AA8/Z8-1</f>
        <v>-1.3924382731044571E-2</v>
      </c>
      <c r="AD8" s="67" t="s">
        <v>45</v>
      </c>
      <c r="AE8" s="211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2">
        <v>313545566.36999995</v>
      </c>
      <c r="AN8" s="213">
        <v>347293517.38999981</v>
      </c>
      <c r="AO8" s="213">
        <v>383479179.72000003</v>
      </c>
      <c r="AP8" s="213">
        <v>411487150.23999995</v>
      </c>
      <c r="AQ8" s="213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4">
        <v>128.16968230621984</v>
      </c>
      <c r="D9" s="215">
        <v>133.95049879644483</v>
      </c>
      <c r="E9" s="215">
        <v>147.9486510859297</v>
      </c>
      <c r="F9" s="215">
        <v>156.82466524486961</v>
      </c>
      <c r="G9" s="215">
        <v>168.78584868113131</v>
      </c>
      <c r="H9" s="76">
        <f>G9/F9-1</f>
        <v>7.6271059897276006E-2</v>
      </c>
      <c r="I9" s="214">
        <v>108.9</v>
      </c>
      <c r="J9" s="215">
        <v>112.49</v>
      </c>
      <c r="K9" s="215">
        <v>119.26</v>
      </c>
      <c r="L9" s="215">
        <v>126.95</v>
      </c>
      <c r="M9" s="215">
        <v>134.88</v>
      </c>
      <c r="N9" s="76">
        <f t="shared" si="0"/>
        <v>6.2465537613233479E-2</v>
      </c>
      <c r="P9" s="15" t="s">
        <v>46</v>
      </c>
      <c r="Q9" s="214">
        <v>100.38866208640721</v>
      </c>
      <c r="R9" s="215">
        <v>113.81372001310795</v>
      </c>
      <c r="S9" s="215">
        <v>127.3518103660959</v>
      </c>
      <c r="T9" s="215">
        <v>133.99122886987226</v>
      </c>
      <c r="U9" s="215">
        <v>139.4256860194763</v>
      </c>
      <c r="V9" s="76">
        <f t="shared" si="1"/>
        <v>4.0558305162510244E-2</v>
      </c>
      <c r="W9" s="214">
        <v>87.91</v>
      </c>
      <c r="X9" s="215">
        <v>91.44</v>
      </c>
      <c r="Y9" s="215">
        <v>96.77</v>
      </c>
      <c r="Z9" s="215">
        <v>104.28</v>
      </c>
      <c r="AA9" s="215">
        <v>106.73</v>
      </c>
      <c r="AB9" s="76">
        <f t="shared" si="2"/>
        <v>2.3494438051400168E-2</v>
      </c>
      <c r="AD9" s="15" t="s">
        <v>46</v>
      </c>
      <c r="AE9" s="216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7">
        <v>50518902.770000003</v>
      </c>
      <c r="AN9" s="218">
        <v>53856748.709999993</v>
      </c>
      <c r="AO9" s="218">
        <v>57107925.619999997</v>
      </c>
      <c r="AP9" s="218">
        <v>58079831.290000007</v>
      </c>
      <c r="AQ9" s="218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4">
        <v>90.18627477416517</v>
      </c>
      <c r="D10" s="215">
        <v>97.435368027940271</v>
      </c>
      <c r="E10" s="215">
        <v>110.87153575999346</v>
      </c>
      <c r="F10" s="215">
        <v>121.5628190164777</v>
      </c>
      <c r="G10" s="215">
        <v>130.93941276194656</v>
      </c>
      <c r="H10" s="76">
        <f>G10/F10-1</f>
        <v>7.7133730702624304E-2</v>
      </c>
      <c r="I10" s="214">
        <v>82.37</v>
      </c>
      <c r="J10" s="215">
        <v>85.86</v>
      </c>
      <c r="K10" s="215">
        <v>95.05</v>
      </c>
      <c r="L10" s="215">
        <v>109.41</v>
      </c>
      <c r="M10" s="215">
        <v>115.06</v>
      </c>
      <c r="N10" s="76">
        <f t="shared" si="0"/>
        <v>5.1640617859427973E-2</v>
      </c>
      <c r="P10" s="19" t="s">
        <v>47</v>
      </c>
      <c r="Q10" s="214">
        <v>64.492185477197452</v>
      </c>
      <c r="R10" s="215">
        <v>79.023903014834957</v>
      </c>
      <c r="S10" s="215">
        <v>93.634082552412309</v>
      </c>
      <c r="T10" s="215">
        <v>99.148455774094273</v>
      </c>
      <c r="U10" s="215">
        <v>104.55648323551193</v>
      </c>
      <c r="V10" s="76">
        <f t="shared" si="1"/>
        <v>5.4544747260004023E-2</v>
      </c>
      <c r="W10" s="214">
        <v>56.58</v>
      </c>
      <c r="X10" s="215">
        <v>66.78</v>
      </c>
      <c r="Y10" s="215">
        <v>77.98</v>
      </c>
      <c r="Z10" s="215">
        <v>88.08</v>
      </c>
      <c r="AA10" s="215">
        <v>89.41</v>
      </c>
      <c r="AB10" s="76">
        <f t="shared" si="2"/>
        <v>1.5099909173478698E-2</v>
      </c>
      <c r="AD10" s="19" t="s">
        <v>47</v>
      </c>
      <c r="AE10" s="216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7">
        <v>25427736.440000001</v>
      </c>
      <c r="AN10" s="218">
        <v>28251913.699999999</v>
      </c>
      <c r="AO10" s="218">
        <v>33085419.030000001</v>
      </c>
      <c r="AP10" s="218">
        <v>37909065.140000001</v>
      </c>
      <c r="AQ10" s="218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4">
        <v>69.221944341059569</v>
      </c>
      <c r="D11" s="215">
        <v>77.390865272066762</v>
      </c>
      <c r="E11" s="215">
        <v>79.257738469655763</v>
      </c>
      <c r="F11" s="215">
        <v>100.59393339934181</v>
      </c>
      <c r="G11" s="215">
        <v>98.174573451362164</v>
      </c>
      <c r="H11" s="76">
        <f>G11/F11-1</f>
        <v>-2.4050754018884679E-2</v>
      </c>
      <c r="I11" s="214">
        <v>70.209999999999994</v>
      </c>
      <c r="J11" s="215">
        <v>72.040000000000006</v>
      </c>
      <c r="K11" s="215">
        <v>63.51</v>
      </c>
      <c r="L11" s="215">
        <v>84.57</v>
      </c>
      <c r="M11" s="215">
        <v>74.45</v>
      </c>
      <c r="N11" s="76">
        <f t="shared" si="0"/>
        <v>-0.11966418351661334</v>
      </c>
      <c r="P11" s="19" t="s">
        <v>48</v>
      </c>
      <c r="Q11" s="214">
        <v>48.249262525145575</v>
      </c>
      <c r="R11" s="215">
        <v>51.596633203900886</v>
      </c>
      <c r="S11" s="215">
        <v>57.414047391352199</v>
      </c>
      <c r="T11" s="215">
        <v>67.609231601192363</v>
      </c>
      <c r="U11" s="215">
        <v>66.102415738586004</v>
      </c>
      <c r="V11" s="76">
        <f t="shared" si="1"/>
        <v>-2.2287131903741209E-2</v>
      </c>
      <c r="W11" s="214">
        <v>42.36</v>
      </c>
      <c r="X11" s="215">
        <v>34.99</v>
      </c>
      <c r="Y11" s="215">
        <v>41.32</v>
      </c>
      <c r="Z11" s="215">
        <v>51.65</v>
      </c>
      <c r="AA11" s="215">
        <v>43.44</v>
      </c>
      <c r="AB11" s="76">
        <f t="shared" si="2"/>
        <v>-0.15895450145208134</v>
      </c>
      <c r="AD11" s="19" t="s">
        <v>48</v>
      </c>
      <c r="AE11" s="216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7">
        <v>521022.80000000005</v>
      </c>
      <c r="AN11" s="218">
        <v>472382.11</v>
      </c>
      <c r="AO11" s="218">
        <v>466124.03</v>
      </c>
      <c r="AP11" s="218">
        <v>700422.42999999993</v>
      </c>
      <c r="AQ11" s="218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4">
        <v>231.92065189955574</v>
      </c>
      <c r="D12" s="215">
        <v>176.14952506564168</v>
      </c>
      <c r="E12" s="215">
        <v>186.78981681554222</v>
      </c>
      <c r="F12" s="215">
        <v>207.25896603147703</v>
      </c>
      <c r="G12" s="215">
        <v>222.54387445211341</v>
      </c>
      <c r="H12" s="76">
        <f t="shared" ref="H12:H18" si="9">G12/F12-1</f>
        <v>7.3747875487881309E-2</v>
      </c>
      <c r="I12" s="214">
        <v>207.23</v>
      </c>
      <c r="J12" s="215">
        <v>234.27</v>
      </c>
      <c r="K12" s="215">
        <v>175.2</v>
      </c>
      <c r="L12" s="215">
        <v>156.80000000000001</v>
      </c>
      <c r="M12" s="215">
        <v>159.59</v>
      </c>
      <c r="N12" s="76">
        <f t="shared" si="0"/>
        <v>1.7793367346938815E-2</v>
      </c>
      <c r="P12" s="19" t="s">
        <v>49</v>
      </c>
      <c r="Q12" s="214">
        <v>114.31554273131576</v>
      </c>
      <c r="R12" s="215">
        <v>94.862670670320995</v>
      </c>
      <c r="S12" s="215">
        <v>115.62247271542564</v>
      </c>
      <c r="T12" s="215">
        <v>153.08226913762255</v>
      </c>
      <c r="U12" s="215">
        <v>160.24374930595505</v>
      </c>
      <c r="V12" s="76">
        <f t="shared" si="1"/>
        <v>4.6781904976168409E-2</v>
      </c>
      <c r="W12" s="214">
        <v>98.01</v>
      </c>
      <c r="X12" s="215">
        <v>109.27</v>
      </c>
      <c r="Y12" s="215">
        <v>69.959999999999994</v>
      </c>
      <c r="Z12" s="215">
        <v>116.22</v>
      </c>
      <c r="AA12" s="215">
        <v>94.01</v>
      </c>
      <c r="AB12" s="76">
        <f t="shared" si="2"/>
        <v>-0.19110308036482526</v>
      </c>
      <c r="AD12" s="19" t="s">
        <v>49</v>
      </c>
      <c r="AE12" s="216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7">
        <v>4854322.93</v>
      </c>
      <c r="AN12" s="218">
        <v>5018559.3600000003</v>
      </c>
      <c r="AO12" s="218">
        <v>2940252.89</v>
      </c>
      <c r="AP12" s="218">
        <v>5892147.4499999993</v>
      </c>
      <c r="AQ12" s="218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4">
        <v>54.947261397466839</v>
      </c>
      <c r="D13" s="215">
        <v>62.284872378301543</v>
      </c>
      <c r="E13" s="215">
        <v>71.996037475947531</v>
      </c>
      <c r="F13" s="215">
        <v>79.098779244615812</v>
      </c>
      <c r="G13" s="215">
        <v>88.723084908544749</v>
      </c>
      <c r="H13" s="76">
        <f t="shared" si="9"/>
        <v>0.12167451578696831</v>
      </c>
      <c r="I13" s="214">
        <v>49.5</v>
      </c>
      <c r="J13" s="215">
        <v>55.39</v>
      </c>
      <c r="K13" s="215">
        <v>64.28</v>
      </c>
      <c r="L13" s="215">
        <v>70.27</v>
      </c>
      <c r="M13" s="215">
        <v>75.459999999999994</v>
      </c>
      <c r="N13" s="76">
        <f t="shared" si="0"/>
        <v>7.3857976376832113E-2</v>
      </c>
      <c r="P13" s="19" t="s">
        <v>50</v>
      </c>
      <c r="Q13" s="214">
        <v>36.145392682450819</v>
      </c>
      <c r="R13" s="215">
        <v>48.745594946944514</v>
      </c>
      <c r="S13" s="215">
        <v>58.19169113484849</v>
      </c>
      <c r="T13" s="215">
        <v>63.534951912826862</v>
      </c>
      <c r="U13" s="215">
        <v>64.717681739198454</v>
      </c>
      <c r="V13" s="76">
        <f t="shared" si="1"/>
        <v>1.8615420186267828E-2</v>
      </c>
      <c r="W13" s="214">
        <v>34.96</v>
      </c>
      <c r="X13" s="215">
        <v>40.57</v>
      </c>
      <c r="Y13" s="215">
        <v>48.53</v>
      </c>
      <c r="Z13" s="215">
        <v>54.3</v>
      </c>
      <c r="AA13" s="215">
        <v>52.2</v>
      </c>
      <c r="AB13" s="76">
        <f t="shared" si="2"/>
        <v>-3.8674033149171172E-2</v>
      </c>
      <c r="AD13" s="19" t="s">
        <v>50</v>
      </c>
      <c r="AE13" s="216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7">
        <v>9378882.4600000009</v>
      </c>
      <c r="AN13" s="218">
        <v>11062837.130000001</v>
      </c>
      <c r="AO13" s="218">
        <v>14269284.73</v>
      </c>
      <c r="AP13" s="218">
        <v>15442972.35</v>
      </c>
      <c r="AQ13" s="218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4">
        <v>88.111465548707429</v>
      </c>
      <c r="D14" s="215">
        <v>97.067375452191143</v>
      </c>
      <c r="E14" s="215">
        <v>109.68991147944098</v>
      </c>
      <c r="F14" s="215">
        <v>117.83360126143768</v>
      </c>
      <c r="G14" s="215">
        <v>121.64240427502328</v>
      </c>
      <c r="H14" s="76">
        <f t="shared" si="9"/>
        <v>3.2323573011530105E-2</v>
      </c>
      <c r="I14" s="214">
        <v>80.44</v>
      </c>
      <c r="J14" s="215">
        <v>81.83</v>
      </c>
      <c r="K14" s="215">
        <v>97.42</v>
      </c>
      <c r="L14" s="215">
        <v>103.67</v>
      </c>
      <c r="M14" s="215">
        <v>107.81</v>
      </c>
      <c r="N14" s="76">
        <f t="shared" si="0"/>
        <v>3.9934407253786164E-2</v>
      </c>
      <c r="P14" s="19" t="s">
        <v>51</v>
      </c>
      <c r="Q14" s="214">
        <v>65.776682667676695</v>
      </c>
      <c r="R14" s="215">
        <v>76.826581773908842</v>
      </c>
      <c r="S14" s="215">
        <v>89.362250917143896</v>
      </c>
      <c r="T14" s="215">
        <v>95.41168435461681</v>
      </c>
      <c r="U14" s="215">
        <v>90.740572214333838</v>
      </c>
      <c r="V14" s="76">
        <f t="shared" si="1"/>
        <v>-4.895744343975561E-2</v>
      </c>
      <c r="W14" s="214">
        <v>48.82</v>
      </c>
      <c r="X14" s="215">
        <v>53.04</v>
      </c>
      <c r="Y14" s="215">
        <v>62.53</v>
      </c>
      <c r="Z14" s="215">
        <v>69.05</v>
      </c>
      <c r="AA14" s="215">
        <v>67.02</v>
      </c>
      <c r="AB14" s="76">
        <f t="shared" si="2"/>
        <v>-2.9398986241853775E-2</v>
      </c>
      <c r="AD14" s="19" t="s">
        <v>51</v>
      </c>
      <c r="AE14" s="216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7">
        <v>496521.03</v>
      </c>
      <c r="AN14" s="218">
        <v>539467.63</v>
      </c>
      <c r="AO14" s="218">
        <v>645273.59000000008</v>
      </c>
      <c r="AP14" s="218">
        <v>712583.89999999991</v>
      </c>
      <c r="AQ14" s="218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4">
        <v>117.98676505151548</v>
      </c>
      <c r="D15" s="215">
        <v>139.5984999991463</v>
      </c>
      <c r="E15" s="215">
        <v>162.56627286206546</v>
      </c>
      <c r="F15" s="215">
        <v>187.69802064461567</v>
      </c>
      <c r="G15" s="215">
        <v>197.94799644623632</v>
      </c>
      <c r="H15" s="76">
        <f t="shared" si="9"/>
        <v>5.4608864634901E-2</v>
      </c>
      <c r="I15" s="214">
        <v>113</v>
      </c>
      <c r="J15" s="215">
        <v>131.33000000000001</v>
      </c>
      <c r="K15" s="215">
        <v>154.88999999999999</v>
      </c>
      <c r="L15" s="215">
        <v>169.18</v>
      </c>
      <c r="M15" s="215">
        <v>164.13</v>
      </c>
      <c r="N15" s="76">
        <f t="shared" si="0"/>
        <v>-2.9849864050124242E-2</v>
      </c>
      <c r="P15" s="19" t="s">
        <v>52</v>
      </c>
      <c r="Q15" s="214">
        <v>86.531856525930564</v>
      </c>
      <c r="R15" s="215">
        <v>111.25496086654454</v>
      </c>
      <c r="S15" s="215">
        <v>139.53164961730207</v>
      </c>
      <c r="T15" s="215">
        <v>156.57824410754708</v>
      </c>
      <c r="U15" s="215">
        <v>168.76596297936049</v>
      </c>
      <c r="V15" s="76">
        <f t="shared" si="1"/>
        <v>7.7837881892724337E-2</v>
      </c>
      <c r="W15" s="214">
        <v>77.760000000000005</v>
      </c>
      <c r="X15" s="215">
        <v>108.27</v>
      </c>
      <c r="Y15" s="215">
        <v>125.61</v>
      </c>
      <c r="Z15" s="215">
        <v>143.46</v>
      </c>
      <c r="AA15" s="215">
        <v>136.55000000000001</v>
      </c>
      <c r="AB15" s="76">
        <f t="shared" si="2"/>
        <v>-4.8166736372508012E-2</v>
      </c>
      <c r="AD15" s="19" t="s">
        <v>52</v>
      </c>
      <c r="AE15" s="216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7">
        <v>3366417.4</v>
      </c>
      <c r="AN15" s="218">
        <v>5798035.4000000004</v>
      </c>
      <c r="AO15" s="218">
        <v>6737883.6500000004</v>
      </c>
      <c r="AP15" s="218">
        <v>7239199.21</v>
      </c>
      <c r="AQ15" s="218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4">
        <v>75.975371857455713</v>
      </c>
      <c r="D16" s="215">
        <v>86.273927968781877</v>
      </c>
      <c r="E16" s="215">
        <v>96.308027535525483</v>
      </c>
      <c r="F16" s="215">
        <v>104.54956117760663</v>
      </c>
      <c r="G16" s="215">
        <v>104.87112581865662</v>
      </c>
      <c r="H16" s="76">
        <f t="shared" si="9"/>
        <v>3.0757148803688406E-3</v>
      </c>
      <c r="I16" s="214">
        <v>77.150000000000006</v>
      </c>
      <c r="J16" s="215">
        <v>77.33</v>
      </c>
      <c r="K16" s="215">
        <v>89.71</v>
      </c>
      <c r="L16" s="215">
        <v>89.09</v>
      </c>
      <c r="M16" s="215">
        <v>91.87</v>
      </c>
      <c r="N16" s="76">
        <f t="shared" si="0"/>
        <v>3.1204400044898328E-2</v>
      </c>
      <c r="P16" s="19" t="s">
        <v>53</v>
      </c>
      <c r="Q16" s="214">
        <v>55.005065744165279</v>
      </c>
      <c r="R16" s="215">
        <v>61.980913631793804</v>
      </c>
      <c r="S16" s="215">
        <v>72.406299282968845</v>
      </c>
      <c r="T16" s="215">
        <v>77.962423075833925</v>
      </c>
      <c r="U16" s="215">
        <v>75.818611966917857</v>
      </c>
      <c r="V16" s="76">
        <f t="shared" si="1"/>
        <v>-2.7498005120117797E-2</v>
      </c>
      <c r="W16" s="214">
        <v>49.26</v>
      </c>
      <c r="X16" s="215">
        <v>47.49</v>
      </c>
      <c r="Y16" s="215">
        <v>55.64</v>
      </c>
      <c r="Z16" s="215">
        <v>58.22</v>
      </c>
      <c r="AA16" s="215">
        <v>56.9</v>
      </c>
      <c r="AB16" s="76">
        <f t="shared" si="2"/>
        <v>-2.2672621092408085E-2</v>
      </c>
      <c r="AD16" s="19" t="s">
        <v>53</v>
      </c>
      <c r="AE16" s="216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7">
        <v>2140027.64</v>
      </c>
      <c r="AN16" s="218">
        <v>2074555.75</v>
      </c>
      <c r="AO16" s="218">
        <v>2453646.81</v>
      </c>
      <c r="AP16" s="218">
        <v>2459003.3200000003</v>
      </c>
      <c r="AQ16" s="218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4">
        <v>108.93353016005922</v>
      </c>
      <c r="D17" s="215">
        <v>124.12696241521786</v>
      </c>
      <c r="E17" s="215">
        <v>137.64658707715844</v>
      </c>
      <c r="F17" s="215">
        <v>114.03957758205082</v>
      </c>
      <c r="G17" s="215">
        <v>122.20517928890673</v>
      </c>
      <c r="H17" s="76">
        <f t="shared" si="9"/>
        <v>7.1603226528797137E-2</v>
      </c>
      <c r="I17" s="214">
        <v>110.79</v>
      </c>
      <c r="J17" s="215">
        <v>119.94</v>
      </c>
      <c r="K17" s="215">
        <v>131.65</v>
      </c>
      <c r="L17" s="215">
        <v>107.09</v>
      </c>
      <c r="M17" s="215">
        <v>108.28</v>
      </c>
      <c r="N17" s="76">
        <f t="shared" si="0"/>
        <v>1.111214866000565E-2</v>
      </c>
      <c r="P17" s="19" t="s">
        <v>54</v>
      </c>
      <c r="Q17" s="214">
        <v>78.413562704372922</v>
      </c>
      <c r="R17" s="215">
        <v>102.33972723803564</v>
      </c>
      <c r="S17" s="215">
        <v>118.65889963970085</v>
      </c>
      <c r="T17" s="215">
        <v>97.092253401502461</v>
      </c>
      <c r="U17" s="215">
        <v>100.50714066474755</v>
      </c>
      <c r="V17" s="76">
        <f t="shared" si="1"/>
        <v>3.5171572845504206E-2</v>
      </c>
      <c r="W17" s="214">
        <v>80.959999999999994</v>
      </c>
      <c r="X17" s="215">
        <v>94.72</v>
      </c>
      <c r="Y17" s="215">
        <v>108.17</v>
      </c>
      <c r="Z17" s="215">
        <v>89.24</v>
      </c>
      <c r="AA17" s="215">
        <v>85.81</v>
      </c>
      <c r="AB17" s="76">
        <f t="shared" si="2"/>
        <v>-3.8435679067682527E-2</v>
      </c>
      <c r="AD17" s="19" t="s">
        <v>54</v>
      </c>
      <c r="AE17" s="216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7">
        <v>6609056.7200000007</v>
      </c>
      <c r="AN17" s="218">
        <v>7404937.2300000004</v>
      </c>
      <c r="AO17" s="218">
        <v>8832905.2200000007</v>
      </c>
      <c r="AP17" s="218">
        <v>7338203.5099999998</v>
      </c>
      <c r="AQ17" s="218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4">
        <v>61.121190501437432</v>
      </c>
      <c r="D18" s="215">
        <v>67.712557622212614</v>
      </c>
      <c r="E18" s="215">
        <v>73.002611013994866</v>
      </c>
      <c r="F18" s="215">
        <v>74.072944174743441</v>
      </c>
      <c r="G18" s="215">
        <v>94.962824465099544</v>
      </c>
      <c r="H18" s="76">
        <f t="shared" si="9"/>
        <v>0.28201768571633079</v>
      </c>
      <c r="I18" s="214">
        <v>55.3</v>
      </c>
      <c r="J18" s="215">
        <v>48.47</v>
      </c>
      <c r="K18" s="215">
        <v>48.39</v>
      </c>
      <c r="L18" s="215">
        <v>52.16</v>
      </c>
      <c r="M18" s="215">
        <v>78.33</v>
      </c>
      <c r="N18" s="76">
        <f t="shared" si="0"/>
        <v>0.50172546012269947</v>
      </c>
      <c r="P18" s="23" t="s">
        <v>55</v>
      </c>
      <c r="Q18" s="214">
        <v>40.801067335974238</v>
      </c>
      <c r="R18" s="215">
        <v>54.311189256685253</v>
      </c>
      <c r="S18" s="215">
        <v>59.027453676734623</v>
      </c>
      <c r="T18" s="215">
        <v>57.426649165172257</v>
      </c>
      <c r="U18" s="215">
        <v>73.865941726167449</v>
      </c>
      <c r="V18" s="76">
        <f t="shared" si="1"/>
        <v>0.28626592009072316</v>
      </c>
      <c r="W18" s="214">
        <v>32.770000000000003</v>
      </c>
      <c r="X18" s="215">
        <v>35.520000000000003</v>
      </c>
      <c r="Y18" s="215">
        <v>33.979999999999997</v>
      </c>
      <c r="Z18" s="215">
        <v>36.26</v>
      </c>
      <c r="AA18" s="215">
        <v>55.24</v>
      </c>
      <c r="AB18" s="76">
        <f t="shared" si="2"/>
        <v>0.52344180915609506</v>
      </c>
      <c r="AD18" s="23" t="s">
        <v>55</v>
      </c>
      <c r="AE18" s="216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7">
        <v>1202298.6000000001</v>
      </c>
      <c r="AN18" s="218">
        <v>1285068.78</v>
      </c>
      <c r="AO18" s="218">
        <v>1287677.6599999999</v>
      </c>
      <c r="AP18" s="218">
        <v>1388954.82</v>
      </c>
      <c r="AQ18" s="218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75" t="s">
        <v>171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P21" s="275" t="s">
        <v>172</v>
      </c>
      <c r="Q21" s="275"/>
      <c r="R21" s="275"/>
      <c r="S21" s="275"/>
      <c r="T21" s="275"/>
      <c r="U21" s="275"/>
      <c r="V21" s="275"/>
      <c r="W21" s="275"/>
      <c r="X21" s="219"/>
      <c r="Y21" s="219"/>
      <c r="Z21" s="219"/>
      <c r="AA21" s="219"/>
      <c r="AB21" s="219"/>
      <c r="AD21" s="314" t="s">
        <v>173</v>
      </c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</row>
    <row r="22" spans="2:46" ht="24" customHeight="1" x14ac:dyDescent="0.25">
      <c r="B22" s="275" t="s">
        <v>174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P22" s="315" t="s">
        <v>175</v>
      </c>
      <c r="Q22" s="315"/>
      <c r="R22" s="315"/>
      <c r="S22" s="315"/>
      <c r="T22" s="315"/>
      <c r="U22" s="315"/>
      <c r="V22" s="315"/>
      <c r="W22" s="315"/>
      <c r="X22" s="220"/>
      <c r="Y22" s="220"/>
      <c r="Z22" s="220"/>
      <c r="AA22" s="220"/>
      <c r="AB22" s="220"/>
      <c r="AQ22" s="53">
        <f>AQ11/M11</f>
        <v>7998.970987239758</v>
      </c>
    </row>
    <row r="23" spans="2:46" x14ac:dyDescent="0.25"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7" spans="2:46" ht="50.25" customHeight="1" thickBot="1" x14ac:dyDescent="0.3">
      <c r="B27" s="277" t="s">
        <v>176</v>
      </c>
      <c r="C27" s="277"/>
      <c r="D27" s="277"/>
      <c r="E27" s="277"/>
      <c r="F27" s="277"/>
      <c r="G27" s="277"/>
      <c r="H27" s="277"/>
      <c r="I27" s="144"/>
      <c r="P27" s="277" t="s">
        <v>177</v>
      </c>
      <c r="Q27" s="277"/>
      <c r="R27" s="277"/>
      <c r="S27" s="277"/>
      <c r="T27" s="277"/>
      <c r="U27" s="277"/>
      <c r="V27" s="277"/>
      <c r="W27" s="277"/>
      <c r="AE27" s="277" t="s">
        <v>178</v>
      </c>
      <c r="AF27" s="277"/>
      <c r="AG27" s="277"/>
      <c r="AH27" s="277"/>
      <c r="AI27" s="277"/>
      <c r="AJ27" s="277"/>
      <c r="AK27" s="277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4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4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4" t="str">
        <f>CONCATENATE("dif. ",RIGHT(AJ29,2),"/",RIGHT(AI29,2))</f>
        <v>dif. 25/24</v>
      </c>
    </row>
    <row r="30" spans="2:46" ht="15.75" x14ac:dyDescent="0.25">
      <c r="B30" s="206" t="s">
        <v>45</v>
      </c>
      <c r="C30" s="207">
        <v>99.07</v>
      </c>
      <c r="D30" s="207">
        <v>105.64</v>
      </c>
      <c r="E30" s="207">
        <v>114.04</v>
      </c>
      <c r="F30" s="207">
        <v>125.24</v>
      </c>
      <c r="G30" s="207">
        <v>132.82</v>
      </c>
      <c r="H30" s="134">
        <f>G30/F30-1</f>
        <v>6.052379431491528E-2</v>
      </c>
      <c r="I30" s="207">
        <f>G30-F30</f>
        <v>7.5799999999999983</v>
      </c>
      <c r="P30" s="206" t="s">
        <v>45</v>
      </c>
      <c r="Q30" s="207">
        <v>53</v>
      </c>
      <c r="R30" s="207">
        <v>80.58</v>
      </c>
      <c r="S30" s="207">
        <v>93.36</v>
      </c>
      <c r="T30" s="207">
        <v>104.71</v>
      </c>
      <c r="U30" s="207">
        <v>109.91999999999999</v>
      </c>
      <c r="V30" s="134">
        <f>U30/T30-1</f>
        <v>4.9756470251169915E-2</v>
      </c>
      <c r="W30" s="207">
        <f>U30-T30</f>
        <v>5.2099999999999937</v>
      </c>
      <c r="AE30" s="206" t="s">
        <v>45</v>
      </c>
      <c r="AF30" s="212">
        <v>651901800.17999995</v>
      </c>
      <c r="AG30" s="212">
        <v>1529335375.5</v>
      </c>
      <c r="AH30" s="212">
        <v>1802709096.5</v>
      </c>
      <c r="AI30" s="212">
        <v>2047521372.4000001</v>
      </c>
      <c r="AJ30" s="212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4">
        <v>126.49</v>
      </c>
      <c r="D31" s="214">
        <v>131.02000000000001</v>
      </c>
      <c r="E31" s="214">
        <v>138.91</v>
      </c>
      <c r="F31" s="214">
        <v>151.52000000000001</v>
      </c>
      <c r="G31" s="214">
        <v>159.22</v>
      </c>
      <c r="H31" s="76">
        <f t="shared" ref="H31:H35" si="10">G31/F31-1</f>
        <v>5.081837381203802E-2</v>
      </c>
      <c r="I31" s="215">
        <f t="shared" ref="I31:I40" si="11">G31-F31</f>
        <v>7.6999999999999886</v>
      </c>
      <c r="P31" s="15" t="s">
        <v>46</v>
      </c>
      <c r="Q31" s="214">
        <v>72.88000000000001</v>
      </c>
      <c r="R31" s="215">
        <v>107.72</v>
      </c>
      <c r="S31" s="215">
        <v>119.28</v>
      </c>
      <c r="T31" s="215">
        <v>131.19999999999999</v>
      </c>
      <c r="U31" s="215">
        <v>135.62</v>
      </c>
      <c r="V31" s="76">
        <f t="shared" ref="V31:V40" si="12">U31/T31-1</f>
        <v>3.3689024390244127E-2</v>
      </c>
      <c r="W31" s="215">
        <f t="shared" ref="W31:W40" si="13">U31-T31</f>
        <v>4.4200000000000159</v>
      </c>
      <c r="AE31" s="15" t="s">
        <v>46</v>
      </c>
      <c r="AF31" s="217">
        <v>333738906.92999995</v>
      </c>
      <c r="AG31" s="218">
        <v>743382276.49000001</v>
      </c>
      <c r="AH31" s="218">
        <v>857198465.50999999</v>
      </c>
      <c r="AI31" s="218">
        <v>951397748.67999995</v>
      </c>
      <c r="AJ31" s="218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4">
        <v>85.87</v>
      </c>
      <c r="D32" s="214">
        <v>93.49</v>
      </c>
      <c r="E32" s="214">
        <v>101.3</v>
      </c>
      <c r="F32" s="214">
        <v>115.83999999999999</v>
      </c>
      <c r="G32" s="214">
        <v>124.52000000000001</v>
      </c>
      <c r="H32" s="76">
        <f t="shared" si="10"/>
        <v>7.4930939226519611E-2</v>
      </c>
      <c r="I32" s="215">
        <f t="shared" si="11"/>
        <v>8.680000000000021</v>
      </c>
      <c r="P32" s="19" t="s">
        <v>47</v>
      </c>
      <c r="Q32" s="214">
        <v>43.14</v>
      </c>
      <c r="R32" s="215">
        <v>71.260000000000005</v>
      </c>
      <c r="S32" s="215">
        <v>83.79</v>
      </c>
      <c r="T32" s="215">
        <v>97.15</v>
      </c>
      <c r="U32" s="215">
        <v>103.05</v>
      </c>
      <c r="V32" s="76">
        <f t="shared" si="12"/>
        <v>6.0730828615542798E-2</v>
      </c>
      <c r="W32" s="215">
        <f t="shared" si="13"/>
        <v>5.8999999999999915</v>
      </c>
      <c r="AE32" s="19" t="s">
        <v>47</v>
      </c>
      <c r="AF32" s="217">
        <v>137154616.22</v>
      </c>
      <c r="AG32" s="218">
        <v>381266756.46000004</v>
      </c>
      <c r="AH32" s="218">
        <v>437659233.52999997</v>
      </c>
      <c r="AI32" s="218">
        <v>514533652.09000003</v>
      </c>
      <c r="AJ32" s="218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4">
        <v>66.41</v>
      </c>
      <c r="D33" s="214">
        <v>77.45</v>
      </c>
      <c r="E33" s="214">
        <v>80.180000000000007</v>
      </c>
      <c r="F33" s="214">
        <v>87.94</v>
      </c>
      <c r="G33" s="214">
        <v>99.82</v>
      </c>
      <c r="H33" s="76">
        <f t="shared" si="10"/>
        <v>0.1350921082556289</v>
      </c>
      <c r="I33" s="215">
        <f t="shared" si="11"/>
        <v>11.879999999999995</v>
      </c>
      <c r="P33" s="19" t="s">
        <v>48</v>
      </c>
      <c r="Q33" s="214">
        <v>36.92</v>
      </c>
      <c r="R33" s="215">
        <v>53.92</v>
      </c>
      <c r="S33" s="215">
        <v>54.70000000000001</v>
      </c>
      <c r="T33" s="215">
        <v>63.160000000000004</v>
      </c>
      <c r="U33" s="215">
        <v>68.97</v>
      </c>
      <c r="V33" s="76">
        <f t="shared" si="12"/>
        <v>9.198860037998724E-2</v>
      </c>
      <c r="W33" s="215">
        <f t="shared" si="13"/>
        <v>5.8099999999999952</v>
      </c>
      <c r="AE33" s="19" t="s">
        <v>48</v>
      </c>
      <c r="AF33" s="217">
        <v>4381169.17</v>
      </c>
      <c r="AG33" s="218">
        <v>8179727.9700000007</v>
      </c>
      <c r="AH33" s="218">
        <v>8858381.8200000003</v>
      </c>
      <c r="AI33" s="218">
        <v>10237092.02</v>
      </c>
      <c r="AJ33" s="218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4">
        <v>154.08000000000001</v>
      </c>
      <c r="D34" s="214">
        <v>185.18</v>
      </c>
      <c r="E34" s="214">
        <v>211.21</v>
      </c>
      <c r="F34" s="214">
        <v>199.41</v>
      </c>
      <c r="G34" s="214">
        <v>220.58</v>
      </c>
      <c r="H34" s="76">
        <f t="shared" si="10"/>
        <v>0.10616318138508607</v>
      </c>
      <c r="I34" s="215">
        <f t="shared" si="11"/>
        <v>21.170000000000016</v>
      </c>
      <c r="P34" s="19" t="s">
        <v>49</v>
      </c>
      <c r="Q34" s="214">
        <v>46.13</v>
      </c>
      <c r="R34" s="215">
        <v>94.38</v>
      </c>
      <c r="S34" s="215">
        <v>117.35</v>
      </c>
      <c r="T34" s="215">
        <v>126.66000000000001</v>
      </c>
      <c r="U34" s="215">
        <v>163.08000000000001</v>
      </c>
      <c r="V34" s="76">
        <f t="shared" si="12"/>
        <v>0.2875414495499764</v>
      </c>
      <c r="W34" s="215">
        <f t="shared" si="13"/>
        <v>36.42</v>
      </c>
      <c r="AE34" s="19" t="s">
        <v>49</v>
      </c>
      <c r="AF34" s="217">
        <v>22694182.549999997</v>
      </c>
      <c r="AG34" s="218">
        <v>56883669.170000002</v>
      </c>
      <c r="AH34" s="218">
        <v>67682841.399999991</v>
      </c>
      <c r="AI34" s="218">
        <v>67200118.379999995</v>
      </c>
      <c r="AJ34" s="218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4">
        <v>51.25</v>
      </c>
      <c r="D35" s="214">
        <v>59.12</v>
      </c>
      <c r="E35" s="214">
        <v>65.930000000000007</v>
      </c>
      <c r="F35" s="214">
        <v>74.61</v>
      </c>
      <c r="G35" s="214">
        <v>82.59</v>
      </c>
      <c r="H35" s="76">
        <f t="shared" si="10"/>
        <v>0.1069561720948935</v>
      </c>
      <c r="I35" s="215">
        <f t="shared" si="11"/>
        <v>7.980000000000004</v>
      </c>
      <c r="P35" s="19" t="s">
        <v>50</v>
      </c>
      <c r="Q35" s="214">
        <v>28.24</v>
      </c>
      <c r="R35" s="215">
        <v>42.01</v>
      </c>
      <c r="S35" s="215">
        <v>52.07</v>
      </c>
      <c r="T35" s="215">
        <v>61.36999999999999</v>
      </c>
      <c r="U35" s="215">
        <v>67.099999999999994</v>
      </c>
      <c r="V35" s="76">
        <f t="shared" si="12"/>
        <v>9.336809516050204E-2</v>
      </c>
      <c r="W35" s="215">
        <f t="shared" si="13"/>
        <v>5.730000000000004</v>
      </c>
      <c r="AE35" s="19" t="s">
        <v>50</v>
      </c>
      <c r="AF35" s="217">
        <v>54944687.289999999</v>
      </c>
      <c r="AG35" s="218">
        <v>136922674.63999999</v>
      </c>
      <c r="AH35" s="218">
        <v>177906116.87</v>
      </c>
      <c r="AI35" s="218">
        <v>218084310.92000002</v>
      </c>
      <c r="AJ35" s="218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4">
        <v>84.44</v>
      </c>
      <c r="D36" s="214">
        <v>89.45</v>
      </c>
      <c r="E36" s="214">
        <v>98.5</v>
      </c>
      <c r="F36" s="214">
        <v>108.5</v>
      </c>
      <c r="G36" s="214">
        <v>115.69</v>
      </c>
      <c r="H36" s="76">
        <f>G36/F36-1</f>
        <v>6.6267281105990783E-2</v>
      </c>
      <c r="I36" s="215">
        <f t="shared" si="11"/>
        <v>7.1899999999999977</v>
      </c>
      <c r="P36" s="19" t="s">
        <v>51</v>
      </c>
      <c r="Q36" s="214">
        <v>45.63</v>
      </c>
      <c r="R36" s="215">
        <v>64.64</v>
      </c>
      <c r="S36" s="215">
        <v>73.62</v>
      </c>
      <c r="T36" s="215">
        <v>81.849999999999994</v>
      </c>
      <c r="U36" s="215">
        <v>88.52</v>
      </c>
      <c r="V36" s="76">
        <f t="shared" si="12"/>
        <v>8.1490531459987858E-2</v>
      </c>
      <c r="W36" s="215">
        <f t="shared" si="13"/>
        <v>6.6700000000000017</v>
      </c>
      <c r="AE36" s="19" t="s">
        <v>51</v>
      </c>
      <c r="AF36" s="217">
        <v>4498900.47</v>
      </c>
      <c r="AG36" s="218">
        <v>7864755.4300000006</v>
      </c>
      <c r="AH36" s="218">
        <v>9097368.0999999996</v>
      </c>
      <c r="AI36" s="218">
        <v>10277452.130000001</v>
      </c>
      <c r="AJ36" s="218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4">
        <v>125.31</v>
      </c>
      <c r="D37" s="214">
        <v>128.21</v>
      </c>
      <c r="E37" s="214">
        <v>149.08000000000001</v>
      </c>
      <c r="F37" s="214">
        <v>167.62</v>
      </c>
      <c r="G37" s="214">
        <v>191.89</v>
      </c>
      <c r="H37" s="76">
        <f t="shared" ref="H37:H40" si="16">G37/F37-1</f>
        <v>0.14479179095573302</v>
      </c>
      <c r="I37" s="215">
        <f t="shared" si="11"/>
        <v>24.269999999999982</v>
      </c>
      <c r="P37" s="19" t="s">
        <v>52</v>
      </c>
      <c r="Q37" s="214">
        <v>82.55</v>
      </c>
      <c r="R37" s="215">
        <v>96.820000000000007</v>
      </c>
      <c r="S37" s="215">
        <v>122.12</v>
      </c>
      <c r="T37" s="215">
        <v>143.97</v>
      </c>
      <c r="U37" s="215">
        <v>163.12</v>
      </c>
      <c r="V37" s="76">
        <f t="shared" si="12"/>
        <v>0.13301382232409531</v>
      </c>
      <c r="W37" s="215">
        <f t="shared" si="13"/>
        <v>19.150000000000006</v>
      </c>
      <c r="AE37" s="19" t="s">
        <v>52</v>
      </c>
      <c r="AF37" s="217">
        <v>30921945.879999999</v>
      </c>
      <c r="AG37" s="218">
        <v>58546964.609999999</v>
      </c>
      <c r="AH37" s="218">
        <v>79534420.480000004</v>
      </c>
      <c r="AI37" s="218">
        <v>93956888.709999993</v>
      </c>
      <c r="AJ37" s="218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4">
        <v>68.989999999999995</v>
      </c>
      <c r="D38" s="214">
        <v>76.34</v>
      </c>
      <c r="E38" s="214">
        <v>86.56</v>
      </c>
      <c r="F38" s="214">
        <v>96.87</v>
      </c>
      <c r="G38" s="214">
        <v>102.34</v>
      </c>
      <c r="H38" s="76">
        <f t="shared" si="16"/>
        <v>5.646743057706205E-2</v>
      </c>
      <c r="I38" s="215">
        <f t="shared" si="11"/>
        <v>5.4699999999999989</v>
      </c>
      <c r="P38" s="19" t="s">
        <v>53</v>
      </c>
      <c r="Q38" s="214">
        <v>37.840000000000003</v>
      </c>
      <c r="R38" s="215">
        <v>53.16</v>
      </c>
      <c r="S38" s="215">
        <v>62.009999999999991</v>
      </c>
      <c r="T38" s="215">
        <v>69.75</v>
      </c>
      <c r="U38" s="215">
        <v>76.260000000000005</v>
      </c>
      <c r="V38" s="76">
        <f t="shared" si="12"/>
        <v>9.333333333333349E-2</v>
      </c>
      <c r="W38" s="215">
        <f t="shared" si="13"/>
        <v>6.5100000000000051</v>
      </c>
      <c r="AE38" s="19" t="s">
        <v>53</v>
      </c>
      <c r="AF38" s="217">
        <v>16610861.379999999</v>
      </c>
      <c r="AG38" s="218">
        <v>27747259.210000001</v>
      </c>
      <c r="AH38" s="218">
        <v>33481132.210000001</v>
      </c>
      <c r="AI38" s="218">
        <v>36544291.980000004</v>
      </c>
      <c r="AJ38" s="218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4">
        <v>98.71</v>
      </c>
      <c r="D39" s="214">
        <v>114.5</v>
      </c>
      <c r="E39" s="214">
        <v>129.22</v>
      </c>
      <c r="F39" s="214">
        <v>138.65</v>
      </c>
      <c r="G39" s="214">
        <v>118.45999999999998</v>
      </c>
      <c r="H39" s="76">
        <f t="shared" si="16"/>
        <v>-0.14561846375766341</v>
      </c>
      <c r="I39" s="215">
        <f t="shared" si="11"/>
        <v>-20.190000000000026</v>
      </c>
      <c r="P39" s="19" t="s">
        <v>54</v>
      </c>
      <c r="Q39" s="214">
        <v>53.72</v>
      </c>
      <c r="R39" s="215">
        <v>88.72</v>
      </c>
      <c r="S39" s="215">
        <v>109.01</v>
      </c>
      <c r="T39" s="215">
        <v>119.74</v>
      </c>
      <c r="U39" s="215">
        <v>101.6</v>
      </c>
      <c r="V39" s="76">
        <f t="shared" si="12"/>
        <v>-0.15149490562886259</v>
      </c>
      <c r="W39" s="215">
        <f t="shared" si="13"/>
        <v>-18.14</v>
      </c>
      <c r="AE39" s="19" t="s">
        <v>54</v>
      </c>
      <c r="AF39" s="217">
        <v>34127770.07</v>
      </c>
      <c r="AG39" s="218">
        <v>88124626.280000001</v>
      </c>
      <c r="AH39" s="218">
        <v>107150132.73</v>
      </c>
      <c r="AI39" s="218">
        <v>119099527.73999999</v>
      </c>
      <c r="AJ39" s="218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4">
        <v>74.28</v>
      </c>
      <c r="D40" s="214">
        <v>64.23</v>
      </c>
      <c r="E40" s="214">
        <v>69.86</v>
      </c>
      <c r="F40" s="214">
        <v>72.73</v>
      </c>
      <c r="G40" s="214">
        <v>77.06</v>
      </c>
      <c r="H40" s="76">
        <f t="shared" si="16"/>
        <v>5.9535267427471394E-2</v>
      </c>
      <c r="I40" s="215">
        <f t="shared" si="11"/>
        <v>4.3299999999999983</v>
      </c>
      <c r="P40" s="23" t="s">
        <v>55</v>
      </c>
      <c r="Q40" s="214">
        <v>29.35</v>
      </c>
      <c r="R40" s="215">
        <v>43.18</v>
      </c>
      <c r="S40" s="215">
        <v>54</v>
      </c>
      <c r="T40" s="215">
        <v>56.56</v>
      </c>
      <c r="U40" s="215">
        <v>58.49</v>
      </c>
      <c r="V40" s="76">
        <f t="shared" si="12"/>
        <v>3.4123055162659011E-2</v>
      </c>
      <c r="W40" s="215">
        <f t="shared" si="13"/>
        <v>1.9299999999999997</v>
      </c>
      <c r="AE40" s="23" t="s">
        <v>55</v>
      </c>
      <c r="AF40" s="217">
        <v>12828760.219999999</v>
      </c>
      <c r="AG40" s="218">
        <v>20416665.23</v>
      </c>
      <c r="AH40" s="218">
        <v>24141003.859999999</v>
      </c>
      <c r="AI40" s="218">
        <v>26190289.780000001</v>
      </c>
      <c r="AJ40" s="218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3" t="s">
        <v>57</v>
      </c>
      <c r="C42" s="313"/>
      <c r="D42" s="313"/>
      <c r="E42" s="313"/>
      <c r="F42" s="313"/>
      <c r="G42" s="313"/>
      <c r="H42" s="313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75" t="s">
        <v>171</v>
      </c>
      <c r="C43" s="275"/>
      <c r="D43" s="275"/>
      <c r="E43" s="275"/>
      <c r="F43" s="275"/>
      <c r="G43" s="275"/>
      <c r="H43" s="275"/>
      <c r="P43" s="275" t="s">
        <v>172</v>
      </c>
      <c r="Q43" s="275"/>
      <c r="R43" s="275"/>
      <c r="S43" s="275"/>
      <c r="T43" s="275"/>
      <c r="U43" s="275"/>
      <c r="V43" s="275"/>
      <c r="W43" s="275"/>
      <c r="AE43" s="314" t="s">
        <v>173</v>
      </c>
      <c r="AF43" s="314"/>
      <c r="AG43" s="314"/>
      <c r="AH43" s="314"/>
      <c r="AI43" s="314"/>
      <c r="AJ43" s="314"/>
      <c r="AK43" s="314"/>
      <c r="AL43" s="314"/>
      <c r="AM43" s="314"/>
    </row>
    <row r="44" spans="2:39" ht="24" customHeight="1" x14ac:dyDescent="0.25">
      <c r="B44" s="275" t="s">
        <v>174</v>
      </c>
      <c r="C44" s="275"/>
      <c r="D44" s="275"/>
      <c r="E44" s="275"/>
      <c r="F44" s="275"/>
      <c r="G44" s="275"/>
      <c r="H44" s="275"/>
      <c r="P44" s="315" t="s">
        <v>175</v>
      </c>
      <c r="Q44" s="315"/>
      <c r="R44" s="315"/>
      <c r="S44" s="315"/>
      <c r="T44" s="315"/>
      <c r="U44" s="315"/>
      <c r="V44" s="315"/>
      <c r="W44" s="315"/>
      <c r="AF44" s="122"/>
      <c r="AG44" s="122"/>
    </row>
  </sheetData>
  <mergeCells count="18"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  <mergeCell ref="B42:H42"/>
    <mergeCell ref="B43:H43"/>
    <mergeCell ref="P43:W43"/>
    <mergeCell ref="AE43:AM43"/>
    <mergeCell ref="B44:H44"/>
    <mergeCell ref="P44:W4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A01C-4C25-41D7-8BB3-BBFB88039BF1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95.01</v>
      </c>
      <c r="D6" s="222">
        <v>99.07</v>
      </c>
      <c r="E6" s="222">
        <v>105.64</v>
      </c>
      <c r="F6" s="222">
        <v>114.04</v>
      </c>
      <c r="G6" s="222">
        <v>125.24</v>
      </c>
      <c r="H6" s="222">
        <v>132.82</v>
      </c>
      <c r="I6" s="95">
        <f t="shared" ref="I6:I51" si="0">IFERROR(H6/G6-1,"-")</f>
        <v>6.052379431491528E-2</v>
      </c>
      <c r="J6" s="222">
        <f t="shared" ref="J6:J51" si="1">IFERROR(H6-G6,"-")</f>
        <v>7.5799999999999983</v>
      </c>
      <c r="K6" s="223">
        <v>2214.8999999999996</v>
      </c>
      <c r="L6" s="223">
        <v>2337.9300000000003</v>
      </c>
      <c r="M6" s="223">
        <v>2442.7199999999993</v>
      </c>
      <c r="N6" s="223">
        <v>2610.1799999999998</v>
      </c>
      <c r="O6" s="223">
        <v>2694.0000000000005</v>
      </c>
      <c r="P6" s="95">
        <f t="shared" ref="P6:P51" si="2">IFERROR(O6/N6-1,"-")</f>
        <v>3.2112727857849022E-2</v>
      </c>
      <c r="Q6" s="222">
        <f t="shared" ref="Q6:Q51" si="3">IFERROR(O6-N6,"-")</f>
        <v>83.820000000000618</v>
      </c>
    </row>
    <row r="7" spans="2:17" x14ac:dyDescent="0.25">
      <c r="B7" s="96" t="s">
        <v>62</v>
      </c>
      <c r="C7" s="224">
        <v>103.69</v>
      </c>
      <c r="D7" s="224">
        <v>107.45</v>
      </c>
      <c r="E7" s="224">
        <v>114.17</v>
      </c>
      <c r="F7" s="224">
        <v>123.63</v>
      </c>
      <c r="G7" s="224">
        <v>135.81</v>
      </c>
      <c r="H7" s="224">
        <v>143.28</v>
      </c>
      <c r="I7" s="98">
        <f t="shared" si="0"/>
        <v>5.5003313452617553E-2</v>
      </c>
      <c r="J7" s="224">
        <f t="shared" si="1"/>
        <v>7.4699999999999989</v>
      </c>
      <c r="K7" s="225">
        <v>98.25</v>
      </c>
      <c r="L7" s="225">
        <v>103.79</v>
      </c>
      <c r="M7" s="225">
        <v>109.35</v>
      </c>
      <c r="N7" s="225">
        <v>118.06</v>
      </c>
      <c r="O7" s="225">
        <v>125.21</v>
      </c>
      <c r="P7" s="98">
        <f t="shared" si="2"/>
        <v>6.0562425885143156E-2</v>
      </c>
      <c r="Q7" s="224">
        <f t="shared" si="3"/>
        <v>7.1499999999999915</v>
      </c>
    </row>
    <row r="8" spans="2:17" x14ac:dyDescent="0.25">
      <c r="B8" s="99" t="s">
        <v>63</v>
      </c>
      <c r="C8" s="226">
        <v>113.97</v>
      </c>
      <c r="D8" s="226">
        <v>117.1</v>
      </c>
      <c r="E8" s="226">
        <v>123.96</v>
      </c>
      <c r="F8" s="226">
        <v>133.49</v>
      </c>
      <c r="G8" s="226">
        <v>146.25</v>
      </c>
      <c r="H8" s="226">
        <v>154.19</v>
      </c>
      <c r="I8" s="100">
        <f t="shared" si="0"/>
        <v>5.4290598290598346E-2</v>
      </c>
      <c r="J8" s="226">
        <f t="shared" si="1"/>
        <v>7.9399999999999977</v>
      </c>
      <c r="K8" s="227">
        <v>105.8</v>
      </c>
      <c r="L8" s="227">
        <v>111.78</v>
      </c>
      <c r="M8" s="227">
        <v>117.41</v>
      </c>
      <c r="N8" s="227">
        <v>126.76</v>
      </c>
      <c r="O8" s="227">
        <v>134.26</v>
      </c>
      <c r="P8" s="100">
        <f t="shared" si="2"/>
        <v>5.9166929630798171E-2</v>
      </c>
      <c r="Q8" s="226">
        <f t="shared" si="3"/>
        <v>7.4999999999999858</v>
      </c>
    </row>
    <row r="9" spans="2:17" x14ac:dyDescent="0.25">
      <c r="B9" s="99" t="s">
        <v>70</v>
      </c>
      <c r="C9" s="226">
        <v>59.3</v>
      </c>
      <c r="D9" s="226">
        <v>59.54</v>
      </c>
      <c r="E9" s="226">
        <v>65.25</v>
      </c>
      <c r="F9" s="226">
        <v>72.2</v>
      </c>
      <c r="G9" s="226">
        <v>79.78</v>
      </c>
      <c r="H9" s="226">
        <v>84.79</v>
      </c>
      <c r="I9" s="100">
        <f t="shared" si="0"/>
        <v>6.2797693657558273E-2</v>
      </c>
      <c r="J9" s="226">
        <f t="shared" si="1"/>
        <v>5.0100000000000051</v>
      </c>
      <c r="K9" s="227">
        <v>58.14</v>
      </c>
      <c r="L9" s="227">
        <v>60.59</v>
      </c>
      <c r="M9" s="227">
        <v>66.03</v>
      </c>
      <c r="N9" s="227">
        <v>71.03</v>
      </c>
      <c r="O9" s="227">
        <v>75.84</v>
      </c>
      <c r="P9" s="100">
        <f t="shared" si="2"/>
        <v>6.7717865690553269E-2</v>
      </c>
      <c r="Q9" s="226">
        <f t="shared" si="3"/>
        <v>4.8100000000000023</v>
      </c>
    </row>
    <row r="10" spans="2:17" x14ac:dyDescent="0.25">
      <c r="B10" s="96" t="s">
        <v>65</v>
      </c>
      <c r="C10" s="224">
        <v>69.31</v>
      </c>
      <c r="D10" s="224">
        <v>67.12</v>
      </c>
      <c r="E10" s="224">
        <v>73.209999999999994</v>
      </c>
      <c r="F10" s="224">
        <v>78.930000000000007</v>
      </c>
      <c r="G10" s="224">
        <v>86.93</v>
      </c>
      <c r="H10" s="224">
        <v>96.43</v>
      </c>
      <c r="I10" s="98">
        <f t="shared" si="0"/>
        <v>0.10928333141608193</v>
      </c>
      <c r="J10" s="224">
        <f t="shared" si="1"/>
        <v>9.5</v>
      </c>
      <c r="K10" s="225">
        <v>65.13</v>
      </c>
      <c r="L10" s="225">
        <v>68.09</v>
      </c>
      <c r="M10" s="225">
        <v>78.010000000000005</v>
      </c>
      <c r="N10" s="225">
        <v>83.54</v>
      </c>
      <c r="O10" s="225">
        <v>85.59</v>
      </c>
      <c r="P10" s="98">
        <f t="shared" si="2"/>
        <v>2.4539142925544599E-2</v>
      </c>
      <c r="Q10" s="224">
        <f t="shared" si="3"/>
        <v>2.0499999999999972</v>
      </c>
    </row>
    <row r="11" spans="2:17" x14ac:dyDescent="0.25">
      <c r="B11" s="93" t="s">
        <v>46</v>
      </c>
      <c r="C11" s="228">
        <v>119.42</v>
      </c>
      <c r="D11" s="228">
        <v>126.49</v>
      </c>
      <c r="E11" s="228">
        <v>131.02000000000001</v>
      </c>
      <c r="F11" s="228">
        <v>138.91</v>
      </c>
      <c r="G11" s="228">
        <v>151.52000000000001</v>
      </c>
      <c r="H11" s="228">
        <v>159.22</v>
      </c>
      <c r="I11" s="102">
        <f t="shared" si="0"/>
        <v>5.081837381203802E-2</v>
      </c>
      <c r="J11" s="228">
        <f t="shared" si="1"/>
        <v>7.6999999999999886</v>
      </c>
      <c r="K11" s="229">
        <v>108.9</v>
      </c>
      <c r="L11" s="229">
        <v>112.49</v>
      </c>
      <c r="M11" s="229">
        <v>119.26</v>
      </c>
      <c r="N11" s="229">
        <v>126.95</v>
      </c>
      <c r="O11" s="229">
        <v>134.88</v>
      </c>
      <c r="P11" s="102">
        <f t="shared" si="2"/>
        <v>6.2465537613233479E-2</v>
      </c>
      <c r="Q11" s="228">
        <f t="shared" si="3"/>
        <v>7.9299999999999926</v>
      </c>
    </row>
    <row r="12" spans="2:17" x14ac:dyDescent="0.25">
      <c r="B12" s="96" t="s">
        <v>62</v>
      </c>
      <c r="C12" s="224">
        <v>130.44999999999999</v>
      </c>
      <c r="D12" s="224">
        <v>134.97</v>
      </c>
      <c r="E12" s="224">
        <v>140.36000000000001</v>
      </c>
      <c r="F12" s="224">
        <v>150.29</v>
      </c>
      <c r="G12" s="224">
        <v>166.01</v>
      </c>
      <c r="H12" s="224">
        <v>174.46</v>
      </c>
      <c r="I12" s="98">
        <f t="shared" si="0"/>
        <v>5.0900548159749537E-2</v>
      </c>
      <c r="J12" s="224">
        <f t="shared" si="1"/>
        <v>8.4500000000000171</v>
      </c>
      <c r="K12" s="225">
        <v>115.66</v>
      </c>
      <c r="L12" s="225">
        <v>120.24</v>
      </c>
      <c r="M12" s="225">
        <v>128.46</v>
      </c>
      <c r="N12" s="225">
        <v>138.44999999999999</v>
      </c>
      <c r="O12" s="225">
        <v>146.44</v>
      </c>
      <c r="P12" s="98">
        <f t="shared" si="2"/>
        <v>5.7710364752618259E-2</v>
      </c>
      <c r="Q12" s="224">
        <f t="shared" si="3"/>
        <v>7.9900000000000091</v>
      </c>
    </row>
    <row r="13" spans="2:17" x14ac:dyDescent="0.25">
      <c r="B13" s="99" t="s">
        <v>63</v>
      </c>
      <c r="C13" s="226">
        <v>138.85</v>
      </c>
      <c r="D13" s="226">
        <v>143.38999999999999</v>
      </c>
      <c r="E13" s="226">
        <v>150.34</v>
      </c>
      <c r="F13" s="226">
        <v>160.88</v>
      </c>
      <c r="G13" s="226">
        <v>176.82</v>
      </c>
      <c r="H13" s="226">
        <v>186.36</v>
      </c>
      <c r="I13" s="100">
        <f t="shared" si="0"/>
        <v>5.3953172718018472E-2</v>
      </c>
      <c r="J13" s="226">
        <f t="shared" si="1"/>
        <v>9.5400000000000205</v>
      </c>
      <c r="K13" s="227">
        <v>123.86</v>
      </c>
      <c r="L13" s="227">
        <v>128.63999999999999</v>
      </c>
      <c r="M13" s="227">
        <v>137.11000000000001</v>
      </c>
      <c r="N13" s="227">
        <v>148.5</v>
      </c>
      <c r="O13" s="227">
        <v>154.83000000000001</v>
      </c>
      <c r="P13" s="100">
        <f t="shared" si="2"/>
        <v>4.262626262626279E-2</v>
      </c>
      <c r="Q13" s="226">
        <f t="shared" si="3"/>
        <v>6.3300000000000125</v>
      </c>
    </row>
    <row r="14" spans="2:17" x14ac:dyDescent="0.25">
      <c r="B14" s="99" t="s">
        <v>70</v>
      </c>
      <c r="C14" s="226">
        <v>65.55</v>
      </c>
      <c r="D14" s="226">
        <v>60.97</v>
      </c>
      <c r="E14" s="226">
        <v>62.16</v>
      </c>
      <c r="F14" s="226">
        <v>62.3</v>
      </c>
      <c r="G14" s="226">
        <v>64.11</v>
      </c>
      <c r="H14" s="226">
        <v>71.02</v>
      </c>
      <c r="I14" s="100">
        <f t="shared" si="0"/>
        <v>0.10778349711433477</v>
      </c>
      <c r="J14" s="226">
        <f t="shared" si="1"/>
        <v>6.9099999999999966</v>
      </c>
      <c r="K14" s="227">
        <v>48.25</v>
      </c>
      <c r="L14" s="227">
        <v>47.4</v>
      </c>
      <c r="M14" s="227">
        <v>45.16</v>
      </c>
      <c r="N14" s="227">
        <v>56.04</v>
      </c>
      <c r="O14" s="227">
        <v>74.430000000000007</v>
      </c>
      <c r="P14" s="100">
        <f t="shared" si="2"/>
        <v>0.3281584582441115</v>
      </c>
      <c r="Q14" s="226">
        <f t="shared" si="3"/>
        <v>18.390000000000008</v>
      </c>
    </row>
    <row r="15" spans="2:17" x14ac:dyDescent="0.25">
      <c r="B15" s="96" t="s">
        <v>65</v>
      </c>
      <c r="C15" s="224">
        <v>76.66</v>
      </c>
      <c r="D15" s="224">
        <v>74.13</v>
      </c>
      <c r="E15" s="224">
        <v>78.930000000000007</v>
      </c>
      <c r="F15" s="224">
        <v>83.06</v>
      </c>
      <c r="G15" s="224">
        <v>86.47</v>
      </c>
      <c r="H15" s="224">
        <v>96.49</v>
      </c>
      <c r="I15" s="98">
        <f t="shared" si="0"/>
        <v>0.11587833930843061</v>
      </c>
      <c r="J15" s="224">
        <f t="shared" si="1"/>
        <v>10.019999999999996</v>
      </c>
      <c r="K15" s="225">
        <v>70.37</v>
      </c>
      <c r="L15" s="225">
        <v>73.400000000000006</v>
      </c>
      <c r="M15" s="225">
        <v>74.91</v>
      </c>
      <c r="N15" s="225">
        <v>78.599999999999994</v>
      </c>
      <c r="O15" s="225">
        <v>82.88</v>
      </c>
      <c r="P15" s="98">
        <f t="shared" si="2"/>
        <v>5.4452926208651498E-2</v>
      </c>
      <c r="Q15" s="224">
        <f t="shared" si="3"/>
        <v>4.2800000000000011</v>
      </c>
    </row>
    <row r="16" spans="2:17" x14ac:dyDescent="0.25">
      <c r="B16" s="93" t="s">
        <v>53</v>
      </c>
      <c r="C16" s="228">
        <v>64.19</v>
      </c>
      <c r="D16" s="228">
        <v>68.989999999999995</v>
      </c>
      <c r="E16" s="228">
        <v>76.34</v>
      </c>
      <c r="F16" s="228">
        <v>86.56</v>
      </c>
      <c r="G16" s="228">
        <v>96.87</v>
      </c>
      <c r="H16" s="228">
        <v>102.34</v>
      </c>
      <c r="I16" s="102">
        <f t="shared" si="0"/>
        <v>5.646743057706205E-2</v>
      </c>
      <c r="J16" s="228">
        <f t="shared" si="1"/>
        <v>5.4699999999999989</v>
      </c>
      <c r="K16" s="229">
        <v>77.150000000000006</v>
      </c>
      <c r="L16" s="229">
        <v>77.33</v>
      </c>
      <c r="M16" s="229">
        <v>89.71</v>
      </c>
      <c r="N16" s="229">
        <v>89.09</v>
      </c>
      <c r="O16" s="229">
        <v>91.87</v>
      </c>
      <c r="P16" s="102">
        <f t="shared" si="2"/>
        <v>3.1204400044898328E-2</v>
      </c>
      <c r="Q16" s="228">
        <f t="shared" si="3"/>
        <v>2.7800000000000011</v>
      </c>
    </row>
    <row r="17" spans="2:17" x14ac:dyDescent="0.25">
      <c r="B17" s="96" t="s">
        <v>62</v>
      </c>
      <c r="C17" s="224">
        <v>64.19</v>
      </c>
      <c r="D17" s="224">
        <v>68.989999999999995</v>
      </c>
      <c r="E17" s="224">
        <v>76.34</v>
      </c>
      <c r="F17" s="224">
        <v>85.99</v>
      </c>
      <c r="G17" s="224">
        <v>96.87</v>
      </c>
      <c r="H17" s="224">
        <v>102.34</v>
      </c>
      <c r="I17" s="98">
        <f t="shared" si="0"/>
        <v>5.646743057706205E-2</v>
      </c>
      <c r="J17" s="224">
        <f t="shared" si="1"/>
        <v>5.4699999999999989</v>
      </c>
      <c r="K17" s="225">
        <v>77.150000000000006</v>
      </c>
      <c r="L17" s="225">
        <v>77.33</v>
      </c>
      <c r="M17" s="225">
        <v>89.71</v>
      </c>
      <c r="N17" s="225">
        <v>89.09</v>
      </c>
      <c r="O17" s="225">
        <v>91.87</v>
      </c>
      <c r="P17" s="98">
        <f t="shared" si="2"/>
        <v>3.1204400044898328E-2</v>
      </c>
      <c r="Q17" s="224">
        <f t="shared" si="3"/>
        <v>2.7800000000000011</v>
      </c>
    </row>
    <row r="18" spans="2:17" x14ac:dyDescent="0.25">
      <c r="B18" s="99" t="s">
        <v>68</v>
      </c>
      <c r="C18" s="226">
        <v>76.319999999999993</v>
      </c>
      <c r="D18" s="226">
        <v>76.47</v>
      </c>
      <c r="E18" s="226">
        <v>90.03</v>
      </c>
      <c r="F18" s="226">
        <v>100.71</v>
      </c>
      <c r="G18" s="226">
        <v>115.08</v>
      </c>
      <c r="H18" s="226">
        <v>119.72</v>
      </c>
      <c r="I18" s="100">
        <f t="shared" si="0"/>
        <v>4.0319777546054869E-2</v>
      </c>
      <c r="J18" s="226">
        <f t="shared" si="1"/>
        <v>4.6400000000000006</v>
      </c>
      <c r="K18" s="227">
        <v>91.24</v>
      </c>
      <c r="L18" s="227">
        <v>88.04</v>
      </c>
      <c r="M18" s="227">
        <v>105.89</v>
      </c>
      <c r="N18" s="227">
        <v>104.71</v>
      </c>
      <c r="O18" s="227">
        <v>101.51</v>
      </c>
      <c r="P18" s="100">
        <f t="shared" si="2"/>
        <v>-3.0560595931620527E-2</v>
      </c>
      <c r="Q18" s="226">
        <f t="shared" si="3"/>
        <v>-3.1999999999999886</v>
      </c>
    </row>
    <row r="19" spans="2:17" x14ac:dyDescent="0.25">
      <c r="B19" s="99" t="s">
        <v>179</v>
      </c>
      <c r="C19" s="226">
        <v>52.19</v>
      </c>
      <c r="D19" s="226">
        <v>57.98</v>
      </c>
      <c r="E19" s="226">
        <v>57.94</v>
      </c>
      <c r="F19" s="226">
        <v>66.849999999999994</v>
      </c>
      <c r="G19" s="226">
        <v>70.069999999999993</v>
      </c>
      <c r="H19" s="226">
        <v>70.59</v>
      </c>
      <c r="I19" s="100">
        <f t="shared" si="0"/>
        <v>7.4211502782932648E-3</v>
      </c>
      <c r="J19" s="226">
        <f t="shared" si="1"/>
        <v>0.52000000000001023</v>
      </c>
      <c r="K19" s="227">
        <v>58.71</v>
      </c>
      <c r="L19" s="227">
        <v>63.17</v>
      </c>
      <c r="M19" s="227">
        <v>68.459999999999994</v>
      </c>
      <c r="N19" s="227">
        <v>60.68</v>
      </c>
      <c r="O19" s="227">
        <v>68.97</v>
      </c>
      <c r="P19" s="100">
        <f t="shared" si="2"/>
        <v>0.13661832564271581</v>
      </c>
      <c r="Q19" s="226">
        <f t="shared" si="3"/>
        <v>8.2899999999999991</v>
      </c>
    </row>
    <row r="20" spans="2:17" x14ac:dyDescent="0.25">
      <c r="B20" s="96" t="s">
        <v>65</v>
      </c>
      <c r="C20" s="224">
        <v>0</v>
      </c>
      <c r="D20" s="224">
        <v>0</v>
      </c>
      <c r="E20" s="224">
        <v>0</v>
      </c>
      <c r="F20" s="224">
        <v>0</v>
      </c>
      <c r="G20" s="224">
        <v>0</v>
      </c>
      <c r="H20" s="224">
        <v>0</v>
      </c>
      <c r="I20" s="98" t="str">
        <f t="shared" si="0"/>
        <v>-</v>
      </c>
      <c r="J20" s="224">
        <f t="shared" si="1"/>
        <v>0</v>
      </c>
      <c r="K20" s="225" t="s">
        <v>241</v>
      </c>
      <c r="L20" s="225" t="s">
        <v>241</v>
      </c>
      <c r="M20" s="225" t="s">
        <v>241</v>
      </c>
      <c r="N20" s="225" t="s">
        <v>241</v>
      </c>
      <c r="O20" s="225" t="s">
        <v>241</v>
      </c>
      <c r="P20" s="98" t="str">
        <f t="shared" si="2"/>
        <v>-</v>
      </c>
      <c r="Q20" s="224" t="str">
        <f t="shared" si="3"/>
        <v>-</v>
      </c>
    </row>
    <row r="21" spans="2:17" x14ac:dyDescent="0.25">
      <c r="B21" s="93" t="s">
        <v>48</v>
      </c>
      <c r="C21" s="228">
        <v>70.819999999999993</v>
      </c>
      <c r="D21" s="228">
        <v>66.41</v>
      </c>
      <c r="E21" s="228">
        <v>77.45</v>
      </c>
      <c r="F21" s="228">
        <v>80.180000000000007</v>
      </c>
      <c r="G21" s="228">
        <v>87.94</v>
      </c>
      <c r="H21" s="228">
        <v>99.82</v>
      </c>
      <c r="I21" s="102">
        <f t="shared" si="0"/>
        <v>0.1350921082556289</v>
      </c>
      <c r="J21" s="228">
        <f t="shared" si="1"/>
        <v>11.879999999999995</v>
      </c>
      <c r="K21" s="229">
        <v>70.209999999999994</v>
      </c>
      <c r="L21" s="229">
        <v>72.040000000000006</v>
      </c>
      <c r="M21" s="229">
        <v>63.51</v>
      </c>
      <c r="N21" s="229">
        <v>84.57</v>
      </c>
      <c r="O21" s="229">
        <v>74.45</v>
      </c>
      <c r="P21" s="102">
        <f t="shared" si="2"/>
        <v>-0.11966418351661334</v>
      </c>
      <c r="Q21" s="228">
        <f t="shared" si="3"/>
        <v>-10.11999999999999</v>
      </c>
    </row>
    <row r="22" spans="2:17" x14ac:dyDescent="0.25">
      <c r="B22" s="96" t="s">
        <v>62</v>
      </c>
      <c r="C22" s="224">
        <v>68.510000000000005</v>
      </c>
      <c r="D22" s="224">
        <v>66.41</v>
      </c>
      <c r="E22" s="224">
        <v>77.510000000000005</v>
      </c>
      <c r="F22" s="224">
        <v>80.36</v>
      </c>
      <c r="G22" s="224">
        <v>88.03</v>
      </c>
      <c r="H22" s="224">
        <v>99.96</v>
      </c>
      <c r="I22" s="98">
        <f t="shared" si="0"/>
        <v>0.13552198114279213</v>
      </c>
      <c r="J22" s="224">
        <f t="shared" si="1"/>
        <v>11.929999999999993</v>
      </c>
      <c r="K22" s="225">
        <v>70.209999999999994</v>
      </c>
      <c r="L22" s="225">
        <v>72.08</v>
      </c>
      <c r="M22" s="225">
        <v>63.45</v>
      </c>
      <c r="N22" s="225">
        <v>84.55</v>
      </c>
      <c r="O22" s="225">
        <v>74.400000000000006</v>
      </c>
      <c r="P22" s="98">
        <f t="shared" si="2"/>
        <v>-0.12004730928444696</v>
      </c>
      <c r="Q22" s="224">
        <f t="shared" si="3"/>
        <v>-10.149999999999991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134.75</v>
      </c>
      <c r="D24" s="228">
        <v>154.08000000000001</v>
      </c>
      <c r="E24" s="228">
        <v>185.18</v>
      </c>
      <c r="F24" s="228">
        <v>211.21</v>
      </c>
      <c r="G24" s="228">
        <v>199.41</v>
      </c>
      <c r="H24" s="228">
        <v>220.58</v>
      </c>
      <c r="I24" s="102">
        <f t="shared" si="0"/>
        <v>0.10616318138508607</v>
      </c>
      <c r="J24" s="228">
        <f t="shared" si="1"/>
        <v>21.170000000000016</v>
      </c>
      <c r="K24" s="229">
        <v>207.23</v>
      </c>
      <c r="L24" s="229">
        <v>234.27</v>
      </c>
      <c r="M24" s="229">
        <v>175.2</v>
      </c>
      <c r="N24" s="229">
        <v>156.80000000000001</v>
      </c>
      <c r="O24" s="229">
        <v>159.59</v>
      </c>
      <c r="P24" s="102">
        <f t="shared" si="2"/>
        <v>1.7793367346938815E-2</v>
      </c>
      <c r="Q24" s="228">
        <f t="shared" si="3"/>
        <v>2.789999999999992</v>
      </c>
    </row>
    <row r="25" spans="2:17" x14ac:dyDescent="0.25">
      <c r="B25" s="96" t="s">
        <v>62</v>
      </c>
      <c r="C25" s="224">
        <v>134.66999999999999</v>
      </c>
      <c r="D25" s="224">
        <v>151.52000000000001</v>
      </c>
      <c r="E25" s="224">
        <v>180.18</v>
      </c>
      <c r="F25" s="224">
        <v>206.52</v>
      </c>
      <c r="G25" s="224">
        <v>205.17</v>
      </c>
      <c r="H25" s="224">
        <v>231.5</v>
      </c>
      <c r="I25" s="98">
        <f t="shared" si="0"/>
        <v>0.12833260223229526</v>
      </c>
      <c r="J25" s="224">
        <f t="shared" si="1"/>
        <v>26.330000000000013</v>
      </c>
      <c r="K25" s="225">
        <v>207.25</v>
      </c>
      <c r="L25" s="225">
        <v>233.83</v>
      </c>
      <c r="M25" s="225">
        <v>175.2</v>
      </c>
      <c r="N25" s="225">
        <v>159.07</v>
      </c>
      <c r="O25" s="225">
        <v>162.16999999999999</v>
      </c>
      <c r="P25" s="98">
        <f t="shared" si="2"/>
        <v>1.9488275601936111E-2</v>
      </c>
      <c r="Q25" s="224">
        <f t="shared" si="3"/>
        <v>3.0999999999999943</v>
      </c>
    </row>
    <row r="26" spans="2:17" x14ac:dyDescent="0.25">
      <c r="B26" s="99" t="s">
        <v>63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233.83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70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53.52</v>
      </c>
      <c r="D28" s="228">
        <v>51.25</v>
      </c>
      <c r="E28" s="228">
        <v>59.12</v>
      </c>
      <c r="F28" s="228">
        <v>65.930000000000007</v>
      </c>
      <c r="G28" s="228">
        <v>74.61</v>
      </c>
      <c r="H28" s="228">
        <v>82.59</v>
      </c>
      <c r="I28" s="102">
        <f t="shared" si="0"/>
        <v>0.1069561720948935</v>
      </c>
      <c r="J28" s="228">
        <f t="shared" si="1"/>
        <v>7.980000000000004</v>
      </c>
      <c r="K28" s="229">
        <v>49.5</v>
      </c>
      <c r="L28" s="229">
        <v>55.39</v>
      </c>
      <c r="M28" s="229">
        <v>64.28</v>
      </c>
      <c r="N28" s="229">
        <v>70.27</v>
      </c>
      <c r="O28" s="229">
        <v>75.459999999999994</v>
      </c>
      <c r="P28" s="102">
        <f t="shared" si="2"/>
        <v>7.3857976376832113E-2</v>
      </c>
      <c r="Q28" s="228">
        <f t="shared" si="3"/>
        <v>5.1899999999999977</v>
      </c>
    </row>
    <row r="29" spans="2:17" x14ac:dyDescent="0.25">
      <c r="B29" s="96" t="s">
        <v>62</v>
      </c>
      <c r="C29" s="224">
        <v>56.97</v>
      </c>
      <c r="D29" s="224">
        <v>54.03</v>
      </c>
      <c r="E29" s="224">
        <v>62.9</v>
      </c>
      <c r="F29" s="224">
        <v>70.19</v>
      </c>
      <c r="G29" s="224">
        <v>78.77</v>
      </c>
      <c r="H29" s="224">
        <v>88.12</v>
      </c>
      <c r="I29" s="98">
        <f t="shared" si="0"/>
        <v>0.11870001269518871</v>
      </c>
      <c r="J29" s="224">
        <f t="shared" si="1"/>
        <v>9.3500000000000085</v>
      </c>
      <c r="K29" s="225">
        <v>52.47</v>
      </c>
      <c r="L29" s="225">
        <v>59.42</v>
      </c>
      <c r="M29" s="225">
        <v>68.25</v>
      </c>
      <c r="N29" s="225">
        <v>75.56</v>
      </c>
      <c r="O29" s="225">
        <v>80.069999999999993</v>
      </c>
      <c r="P29" s="98">
        <f t="shared" si="2"/>
        <v>5.9687665431445103E-2</v>
      </c>
      <c r="Q29" s="224">
        <f t="shared" si="3"/>
        <v>4.5099999999999909</v>
      </c>
    </row>
    <row r="30" spans="2:17" x14ac:dyDescent="0.25">
      <c r="B30" s="99" t="s">
        <v>63</v>
      </c>
      <c r="C30" s="226">
        <v>59.93</v>
      </c>
      <c r="D30" s="226">
        <v>57.07</v>
      </c>
      <c r="E30" s="226">
        <v>65.52</v>
      </c>
      <c r="F30" s="226">
        <v>73.069999999999993</v>
      </c>
      <c r="G30" s="226">
        <v>81.81</v>
      </c>
      <c r="H30" s="226">
        <v>92.23</v>
      </c>
      <c r="I30" s="100">
        <f t="shared" si="0"/>
        <v>0.12736829238479408</v>
      </c>
      <c r="J30" s="226">
        <f t="shared" si="1"/>
        <v>10.420000000000002</v>
      </c>
      <c r="K30" s="227">
        <v>54.5</v>
      </c>
      <c r="L30" s="227">
        <v>61.78</v>
      </c>
      <c r="M30" s="227">
        <v>71.040000000000006</v>
      </c>
      <c r="N30" s="227">
        <v>78.87</v>
      </c>
      <c r="O30" s="227">
        <v>84.89</v>
      </c>
      <c r="P30" s="100">
        <f t="shared" si="2"/>
        <v>7.632813490554069E-2</v>
      </c>
      <c r="Q30" s="226">
        <f t="shared" si="3"/>
        <v>6.019999999999996</v>
      </c>
    </row>
    <row r="31" spans="2:17" x14ac:dyDescent="0.25">
      <c r="B31" s="99" t="s">
        <v>70</v>
      </c>
      <c r="C31" s="226">
        <v>42.61</v>
      </c>
      <c r="D31" s="226">
        <v>41.43</v>
      </c>
      <c r="E31" s="226">
        <v>46.25</v>
      </c>
      <c r="F31" s="226">
        <v>50.85</v>
      </c>
      <c r="G31" s="226">
        <v>58.4</v>
      </c>
      <c r="H31" s="226">
        <v>61.07</v>
      </c>
      <c r="I31" s="100">
        <f t="shared" si="0"/>
        <v>4.5719178082191725E-2</v>
      </c>
      <c r="J31" s="226">
        <f t="shared" si="1"/>
        <v>2.6700000000000017</v>
      </c>
      <c r="K31" s="227">
        <v>36.479999999999997</v>
      </c>
      <c r="L31" s="227">
        <v>43.6</v>
      </c>
      <c r="M31" s="227">
        <v>49.18</v>
      </c>
      <c r="N31" s="227">
        <v>52.81</v>
      </c>
      <c r="O31" s="227">
        <v>49.02</v>
      </c>
      <c r="P31" s="100">
        <f t="shared" si="2"/>
        <v>-7.1766710850217796E-2</v>
      </c>
      <c r="Q31" s="226">
        <f t="shared" si="3"/>
        <v>-3.7899999999999991</v>
      </c>
    </row>
    <row r="32" spans="2:17" x14ac:dyDescent="0.25">
      <c r="B32" s="96" t="s">
        <v>65</v>
      </c>
      <c r="C32" s="224">
        <v>43.27</v>
      </c>
      <c r="D32" s="224">
        <v>41.41</v>
      </c>
      <c r="E32" s="224">
        <v>43.49</v>
      </c>
      <c r="F32" s="224">
        <v>48.39</v>
      </c>
      <c r="G32" s="224">
        <v>55.81</v>
      </c>
      <c r="H32" s="224">
        <v>59.46</v>
      </c>
      <c r="I32" s="98">
        <f t="shared" si="0"/>
        <v>6.540046586633208E-2</v>
      </c>
      <c r="J32" s="224">
        <f t="shared" si="1"/>
        <v>3.6499999999999986</v>
      </c>
      <c r="K32" s="225">
        <v>35.11</v>
      </c>
      <c r="L32" s="225">
        <v>37.619999999999997</v>
      </c>
      <c r="M32" s="225">
        <v>45.51</v>
      </c>
      <c r="N32" s="225">
        <v>48.54</v>
      </c>
      <c r="O32" s="225">
        <v>54.54</v>
      </c>
      <c r="P32" s="98">
        <f t="shared" si="2"/>
        <v>0.12360939431396778</v>
      </c>
      <c r="Q32" s="224">
        <f t="shared" si="3"/>
        <v>6</v>
      </c>
    </row>
    <row r="33" spans="2:17" x14ac:dyDescent="0.25">
      <c r="B33" s="93" t="s">
        <v>51</v>
      </c>
      <c r="C33" s="228">
        <v>86.79</v>
      </c>
      <c r="D33" s="228">
        <v>84.44</v>
      </c>
      <c r="E33" s="228">
        <v>89.45</v>
      </c>
      <c r="F33" s="228">
        <v>98.5</v>
      </c>
      <c r="G33" s="228">
        <v>108.5</v>
      </c>
      <c r="H33" s="228">
        <v>115.69</v>
      </c>
      <c r="I33" s="102">
        <f t="shared" si="0"/>
        <v>6.6267281105990783E-2</v>
      </c>
      <c r="J33" s="228">
        <f t="shared" si="1"/>
        <v>7.1899999999999977</v>
      </c>
      <c r="K33" s="229">
        <v>80.44</v>
      </c>
      <c r="L33" s="229">
        <v>81.83</v>
      </c>
      <c r="M33" s="229">
        <v>97.42</v>
      </c>
      <c r="N33" s="229">
        <v>103.67</v>
      </c>
      <c r="O33" s="229">
        <v>107.81</v>
      </c>
      <c r="P33" s="102">
        <f t="shared" si="2"/>
        <v>3.9934407253786164E-2</v>
      </c>
      <c r="Q33" s="228">
        <f t="shared" si="3"/>
        <v>4.1400000000000006</v>
      </c>
    </row>
    <row r="34" spans="2:17" x14ac:dyDescent="0.25">
      <c r="B34" s="96" t="s">
        <v>62</v>
      </c>
      <c r="C34" s="224">
        <v>86.79</v>
      </c>
      <c r="D34" s="224">
        <v>84.44</v>
      </c>
      <c r="E34" s="224">
        <v>89.45</v>
      </c>
      <c r="F34" s="224">
        <v>97.58</v>
      </c>
      <c r="G34" s="224">
        <v>108.5</v>
      </c>
      <c r="H34" s="224">
        <v>115.69</v>
      </c>
      <c r="I34" s="98">
        <f t="shared" si="0"/>
        <v>6.6267281105990783E-2</v>
      </c>
      <c r="J34" s="224">
        <f t="shared" si="1"/>
        <v>7.1899999999999977</v>
      </c>
      <c r="K34" s="225">
        <v>80.44</v>
      </c>
      <c r="L34" s="225">
        <v>81.83</v>
      </c>
      <c r="M34" s="225">
        <v>97.42</v>
      </c>
      <c r="N34" s="225">
        <v>103.67</v>
      </c>
      <c r="O34" s="225">
        <v>107.81</v>
      </c>
      <c r="P34" s="98">
        <f t="shared" si="2"/>
        <v>3.9934407253786164E-2</v>
      </c>
      <c r="Q34" s="224">
        <f t="shared" si="3"/>
        <v>4.1400000000000006</v>
      </c>
    </row>
    <row r="35" spans="2:17" x14ac:dyDescent="0.25">
      <c r="B35" s="93" t="s">
        <v>52</v>
      </c>
      <c r="C35" s="228">
        <v>106.13</v>
      </c>
      <c r="D35" s="228">
        <v>125.31</v>
      </c>
      <c r="E35" s="228">
        <v>128.21</v>
      </c>
      <c r="F35" s="228">
        <v>149.08000000000001</v>
      </c>
      <c r="G35" s="228">
        <v>167.62</v>
      </c>
      <c r="H35" s="228">
        <v>191.89</v>
      </c>
      <c r="I35" s="102">
        <f t="shared" si="0"/>
        <v>0.14479179095573302</v>
      </c>
      <c r="J35" s="228">
        <f t="shared" si="1"/>
        <v>24.269999999999982</v>
      </c>
      <c r="K35" s="229">
        <v>113</v>
      </c>
      <c r="L35" s="229">
        <v>131.33000000000001</v>
      </c>
      <c r="M35" s="229">
        <v>154.88999999999999</v>
      </c>
      <c r="N35" s="229">
        <v>169.18</v>
      </c>
      <c r="O35" s="229">
        <v>164.13</v>
      </c>
      <c r="P35" s="102">
        <f t="shared" si="2"/>
        <v>-2.9849864050124242E-2</v>
      </c>
      <c r="Q35" s="228">
        <f t="shared" si="3"/>
        <v>-5.0500000000000114</v>
      </c>
    </row>
    <row r="36" spans="2:17" x14ac:dyDescent="0.25">
      <c r="B36" s="96" t="s">
        <v>62</v>
      </c>
      <c r="C36" s="224">
        <v>133.72</v>
      </c>
      <c r="D36" s="224">
        <v>131.41999999999999</v>
      </c>
      <c r="E36" s="224">
        <v>137.6</v>
      </c>
      <c r="F36" s="224">
        <v>157.52000000000001</v>
      </c>
      <c r="G36" s="224">
        <v>177.79</v>
      </c>
      <c r="H36" s="224">
        <v>204.84</v>
      </c>
      <c r="I36" s="98">
        <f t="shared" si="0"/>
        <v>0.15214578997693917</v>
      </c>
      <c r="J36" s="224">
        <f t="shared" si="1"/>
        <v>27.050000000000011</v>
      </c>
      <c r="K36" s="225">
        <v>126.83</v>
      </c>
      <c r="L36" s="225">
        <v>137.69999999999999</v>
      </c>
      <c r="M36" s="225">
        <v>155.51</v>
      </c>
      <c r="N36" s="225">
        <v>180.49</v>
      </c>
      <c r="O36" s="225">
        <v>179.95</v>
      </c>
      <c r="P36" s="98">
        <f t="shared" si="2"/>
        <v>-2.9918555044602391E-3</v>
      </c>
      <c r="Q36" s="224">
        <f t="shared" si="3"/>
        <v>-0.54000000000002046</v>
      </c>
    </row>
    <row r="37" spans="2:17" x14ac:dyDescent="0.25">
      <c r="B37" s="96" t="s">
        <v>65</v>
      </c>
      <c r="C37" s="224">
        <v>41.89</v>
      </c>
      <c r="D37" s="224">
        <v>74.180000000000007</v>
      </c>
      <c r="E37" s="224">
        <v>79.56</v>
      </c>
      <c r="F37" s="224">
        <v>104.15</v>
      </c>
      <c r="G37" s="224">
        <v>109.88</v>
      </c>
      <c r="H37" s="224">
        <v>124.4</v>
      </c>
      <c r="I37" s="98">
        <f t="shared" si="0"/>
        <v>0.1321441572624682</v>
      </c>
      <c r="J37" s="224">
        <f t="shared" si="1"/>
        <v>14.52000000000001</v>
      </c>
      <c r="K37" s="225">
        <v>51.99</v>
      </c>
      <c r="L37" s="225">
        <v>95.84</v>
      </c>
      <c r="M37" s="225">
        <v>151.19999999999999</v>
      </c>
      <c r="N37" s="225">
        <v>112.35</v>
      </c>
      <c r="O37" s="225">
        <v>83.58</v>
      </c>
      <c r="P37" s="98">
        <f t="shared" si="2"/>
        <v>-0.25607476635514015</v>
      </c>
      <c r="Q37" s="224">
        <f t="shared" si="3"/>
        <v>-28.769999999999996</v>
      </c>
    </row>
    <row r="38" spans="2:17" x14ac:dyDescent="0.25">
      <c r="B38" s="93" t="s">
        <v>53</v>
      </c>
      <c r="C38" s="228">
        <v>64.19</v>
      </c>
      <c r="D38" s="228">
        <v>68.989999999999995</v>
      </c>
      <c r="E38" s="228">
        <v>76.34</v>
      </c>
      <c r="F38" s="228">
        <v>86.56</v>
      </c>
      <c r="G38" s="228">
        <v>96.87</v>
      </c>
      <c r="H38" s="228">
        <v>102.34</v>
      </c>
      <c r="I38" s="102">
        <f t="shared" si="0"/>
        <v>5.646743057706205E-2</v>
      </c>
      <c r="J38" s="228">
        <f t="shared" si="1"/>
        <v>5.4699999999999989</v>
      </c>
      <c r="K38" s="229">
        <v>77.150000000000006</v>
      </c>
      <c r="L38" s="229">
        <v>77.33</v>
      </c>
      <c r="M38" s="229">
        <v>89.71</v>
      </c>
      <c r="N38" s="229">
        <v>89.09</v>
      </c>
      <c r="O38" s="229">
        <v>91.87</v>
      </c>
      <c r="P38" s="102">
        <f t="shared" si="2"/>
        <v>3.1204400044898328E-2</v>
      </c>
      <c r="Q38" s="228">
        <f t="shared" si="3"/>
        <v>2.7800000000000011</v>
      </c>
    </row>
    <row r="39" spans="2:17" x14ac:dyDescent="0.25">
      <c r="B39" s="96" t="s">
        <v>62</v>
      </c>
      <c r="C39" s="224">
        <v>64.19</v>
      </c>
      <c r="D39" s="224">
        <v>68.989999999999995</v>
      </c>
      <c r="E39" s="224">
        <v>76.34</v>
      </c>
      <c r="F39" s="224">
        <v>85.99</v>
      </c>
      <c r="G39" s="224">
        <v>96.87</v>
      </c>
      <c r="H39" s="224">
        <v>102.34</v>
      </c>
      <c r="I39" s="98">
        <f t="shared" si="0"/>
        <v>5.646743057706205E-2</v>
      </c>
      <c r="J39" s="224">
        <f t="shared" si="1"/>
        <v>5.4699999999999989</v>
      </c>
      <c r="K39" s="225">
        <v>77.150000000000006</v>
      </c>
      <c r="L39" s="225">
        <v>77.33</v>
      </c>
      <c r="M39" s="225">
        <v>89.71</v>
      </c>
      <c r="N39" s="225">
        <v>89.09</v>
      </c>
      <c r="O39" s="225">
        <v>91.87</v>
      </c>
      <c r="P39" s="98">
        <f t="shared" si="2"/>
        <v>3.1204400044898328E-2</v>
      </c>
      <c r="Q39" s="224">
        <f t="shared" si="3"/>
        <v>2.7800000000000011</v>
      </c>
    </row>
    <row r="40" spans="2:17" x14ac:dyDescent="0.25">
      <c r="B40" s="99" t="s">
        <v>63</v>
      </c>
      <c r="C40" s="226">
        <v>76.319999999999993</v>
      </c>
      <c r="D40" s="226">
        <v>76.47</v>
      </c>
      <c r="E40" s="226">
        <v>90.03</v>
      </c>
      <c r="F40" s="226">
        <v>100.71</v>
      </c>
      <c r="G40" s="226">
        <v>115.08</v>
      </c>
      <c r="H40" s="226">
        <v>119.72</v>
      </c>
      <c r="I40" s="100">
        <f t="shared" si="0"/>
        <v>4.0319777546054869E-2</v>
      </c>
      <c r="J40" s="226">
        <f t="shared" si="1"/>
        <v>4.6400000000000006</v>
      </c>
      <c r="K40" s="227">
        <v>91.24</v>
      </c>
      <c r="L40" s="227">
        <v>88.04</v>
      </c>
      <c r="M40" s="227">
        <v>105.89</v>
      </c>
      <c r="N40" s="227">
        <v>104.71</v>
      </c>
      <c r="O40" s="227">
        <v>101.51</v>
      </c>
      <c r="P40" s="100">
        <f t="shared" si="2"/>
        <v>-3.0560595931620527E-2</v>
      </c>
      <c r="Q40" s="226">
        <f t="shared" si="3"/>
        <v>-3.1999999999999886</v>
      </c>
    </row>
    <row r="41" spans="2:17" x14ac:dyDescent="0.25">
      <c r="B41" s="99" t="s">
        <v>70</v>
      </c>
      <c r="C41" s="226">
        <v>52.19</v>
      </c>
      <c r="D41" s="226">
        <v>57.98</v>
      </c>
      <c r="E41" s="226">
        <v>57.94</v>
      </c>
      <c r="F41" s="226">
        <v>66.849999999999994</v>
      </c>
      <c r="G41" s="226">
        <v>70.069999999999993</v>
      </c>
      <c r="H41" s="226">
        <v>70.59</v>
      </c>
      <c r="I41" s="100">
        <f t="shared" si="0"/>
        <v>7.4211502782932648E-3</v>
      </c>
      <c r="J41" s="226">
        <f t="shared" si="1"/>
        <v>0.52000000000001023</v>
      </c>
      <c r="K41" s="227">
        <v>58.71</v>
      </c>
      <c r="L41" s="227">
        <v>63.17</v>
      </c>
      <c r="M41" s="227">
        <v>68.459999999999994</v>
      </c>
      <c r="N41" s="227">
        <v>60.68</v>
      </c>
      <c r="O41" s="227">
        <v>68.97</v>
      </c>
      <c r="P41" s="100">
        <f t="shared" si="2"/>
        <v>0.13661832564271581</v>
      </c>
      <c r="Q41" s="226">
        <f t="shared" si="3"/>
        <v>8.2899999999999991</v>
      </c>
    </row>
    <row r="42" spans="2:17" x14ac:dyDescent="0.25">
      <c r="B42" s="93" t="s">
        <v>54</v>
      </c>
      <c r="C42" s="228">
        <v>102.24</v>
      </c>
      <c r="D42" s="228">
        <v>98.71</v>
      </c>
      <c r="E42" s="228">
        <v>114.5</v>
      </c>
      <c r="F42" s="228">
        <v>129.22</v>
      </c>
      <c r="G42" s="228">
        <v>138.65</v>
      </c>
      <c r="H42" s="228">
        <v>118.46</v>
      </c>
      <c r="I42" s="102">
        <f t="shared" si="0"/>
        <v>-0.1456184637576633</v>
      </c>
      <c r="J42" s="228">
        <f t="shared" si="1"/>
        <v>-20.190000000000012</v>
      </c>
      <c r="K42" s="229">
        <v>110.79</v>
      </c>
      <c r="L42" s="229">
        <v>119.94</v>
      </c>
      <c r="M42" s="229">
        <v>131.65</v>
      </c>
      <c r="N42" s="229">
        <v>107.09</v>
      </c>
      <c r="O42" s="229">
        <v>108.28</v>
      </c>
      <c r="P42" s="102">
        <f t="shared" si="2"/>
        <v>1.111214866000565E-2</v>
      </c>
      <c r="Q42" s="228">
        <f t="shared" si="3"/>
        <v>1.1899999999999977</v>
      </c>
    </row>
    <row r="43" spans="2:17" x14ac:dyDescent="0.25">
      <c r="B43" s="96" t="s">
        <v>62</v>
      </c>
      <c r="C43" s="224">
        <v>108.14</v>
      </c>
      <c r="D43" s="224">
        <v>104.52</v>
      </c>
      <c r="E43" s="224">
        <v>121.1</v>
      </c>
      <c r="F43" s="224">
        <v>138.26</v>
      </c>
      <c r="G43" s="224">
        <v>145.62</v>
      </c>
      <c r="H43" s="224">
        <v>121.32</v>
      </c>
      <c r="I43" s="98">
        <f t="shared" si="0"/>
        <v>-0.16687268232385666</v>
      </c>
      <c r="J43" s="224">
        <f t="shared" si="1"/>
        <v>-24.300000000000011</v>
      </c>
      <c r="K43" s="225">
        <v>113.48</v>
      </c>
      <c r="L43" s="225">
        <v>126.96</v>
      </c>
      <c r="M43" s="225">
        <v>139.97</v>
      </c>
      <c r="N43" s="225">
        <v>111.88</v>
      </c>
      <c r="O43" s="225">
        <v>112.32</v>
      </c>
      <c r="P43" s="98">
        <f t="shared" si="2"/>
        <v>3.9327851269217451E-3</v>
      </c>
      <c r="Q43" s="224">
        <f t="shared" si="3"/>
        <v>0.43999999999999773</v>
      </c>
    </row>
    <row r="44" spans="2:17" x14ac:dyDescent="0.25">
      <c r="B44" s="99" t="s">
        <v>63</v>
      </c>
      <c r="C44" s="226">
        <v>0</v>
      </c>
      <c r="D44" s="226">
        <v>111.35</v>
      </c>
      <c r="E44" s="226">
        <v>128.75</v>
      </c>
      <c r="F44" s="226">
        <v>147.52000000000001</v>
      </c>
      <c r="G44" s="226">
        <v>153.44</v>
      </c>
      <c r="H44" s="226">
        <v>124</v>
      </c>
      <c r="I44" s="100">
        <f t="shared" si="0"/>
        <v>-0.19186652763295098</v>
      </c>
      <c r="J44" s="226">
        <f t="shared" si="1"/>
        <v>-29.439999999999998</v>
      </c>
      <c r="K44" s="227">
        <v>120.57</v>
      </c>
      <c r="L44" s="227">
        <v>134.07</v>
      </c>
      <c r="M44" s="227">
        <v>145.27000000000001</v>
      </c>
      <c r="N44" s="227">
        <v>112.21</v>
      </c>
      <c r="O44" s="227">
        <v>113.64</v>
      </c>
      <c r="P44" s="100">
        <f t="shared" si="2"/>
        <v>1.2743962213706439E-2</v>
      </c>
      <c r="Q44" s="226">
        <f t="shared" si="3"/>
        <v>1.4300000000000068</v>
      </c>
    </row>
    <row r="45" spans="2:17" x14ac:dyDescent="0.25">
      <c r="B45" s="99" t="s">
        <v>70</v>
      </c>
      <c r="C45" s="226">
        <v>0</v>
      </c>
      <c r="D45" s="226">
        <v>79.67</v>
      </c>
      <c r="E45" s="226">
        <v>92.67</v>
      </c>
      <c r="F45" s="226">
        <v>101.68</v>
      </c>
      <c r="G45" s="226">
        <v>114.46</v>
      </c>
      <c r="H45" s="226">
        <v>110.64</v>
      </c>
      <c r="I45" s="100">
        <f t="shared" si="0"/>
        <v>-3.3374104490651701E-2</v>
      </c>
      <c r="J45" s="226">
        <f t="shared" si="1"/>
        <v>-3.8199999999999932</v>
      </c>
      <c r="K45" s="227">
        <v>89.09</v>
      </c>
      <c r="L45" s="227">
        <v>101.13</v>
      </c>
      <c r="M45" s="227">
        <v>120</v>
      </c>
      <c r="N45" s="227">
        <v>110.64</v>
      </c>
      <c r="O45" s="227">
        <v>106.85</v>
      </c>
      <c r="P45" s="100">
        <f t="shared" si="2"/>
        <v>-3.4255242227042682E-2</v>
      </c>
      <c r="Q45" s="226">
        <f t="shared" si="3"/>
        <v>-3.7900000000000063</v>
      </c>
    </row>
    <row r="46" spans="2:17" x14ac:dyDescent="0.25">
      <c r="B46" s="96" t="s">
        <v>65</v>
      </c>
      <c r="C46" s="224">
        <v>76.39</v>
      </c>
      <c r="D46" s="224">
        <v>66.930000000000007</v>
      </c>
      <c r="E46" s="224">
        <v>72.900000000000006</v>
      </c>
      <c r="F46" s="224">
        <v>77.459999999999994</v>
      </c>
      <c r="G46" s="224">
        <v>94.86</v>
      </c>
      <c r="H46" s="224">
        <v>101.95</v>
      </c>
      <c r="I46" s="98">
        <f t="shared" si="0"/>
        <v>7.4741724646848029E-2</v>
      </c>
      <c r="J46" s="224">
        <f t="shared" si="1"/>
        <v>7.0900000000000034</v>
      </c>
      <c r="K46" s="225">
        <v>87.4</v>
      </c>
      <c r="L46" s="225">
        <v>61.8</v>
      </c>
      <c r="M46" s="225">
        <v>67.3</v>
      </c>
      <c r="N46" s="225">
        <v>73.23</v>
      </c>
      <c r="O46" s="225">
        <v>78.36</v>
      </c>
      <c r="P46" s="98">
        <f t="shared" si="2"/>
        <v>7.0053256861941859E-2</v>
      </c>
      <c r="Q46" s="224">
        <f t="shared" si="3"/>
        <v>5.1299999999999955</v>
      </c>
    </row>
    <row r="47" spans="2:17" x14ac:dyDescent="0.25">
      <c r="B47" s="93" t="s">
        <v>55</v>
      </c>
      <c r="C47" s="228">
        <v>58.1</v>
      </c>
      <c r="D47" s="228">
        <v>74.28</v>
      </c>
      <c r="E47" s="228">
        <v>64.23</v>
      </c>
      <c r="F47" s="228">
        <v>69.86</v>
      </c>
      <c r="G47" s="228">
        <v>72.73</v>
      </c>
      <c r="H47" s="228">
        <v>77.06</v>
      </c>
      <c r="I47" s="102">
        <f t="shared" si="0"/>
        <v>5.9535267427471394E-2</v>
      </c>
      <c r="J47" s="228">
        <f t="shared" si="1"/>
        <v>4.3299999999999983</v>
      </c>
      <c r="K47" s="229">
        <v>55.3</v>
      </c>
      <c r="L47" s="229">
        <v>48.47</v>
      </c>
      <c r="M47" s="229">
        <v>48.39</v>
      </c>
      <c r="N47" s="229">
        <v>52.16</v>
      </c>
      <c r="O47" s="229">
        <v>78.33</v>
      </c>
      <c r="P47" s="102">
        <f t="shared" si="2"/>
        <v>0.50172546012269947</v>
      </c>
      <c r="Q47" s="228">
        <f t="shared" si="3"/>
        <v>26.17</v>
      </c>
    </row>
    <row r="48" spans="2:17" x14ac:dyDescent="0.25">
      <c r="B48" s="96" t="s">
        <v>62</v>
      </c>
      <c r="C48" s="224">
        <v>57.83</v>
      </c>
      <c r="D48" s="224">
        <v>74.63</v>
      </c>
      <c r="E48" s="224">
        <v>64.650000000000006</v>
      </c>
      <c r="F48" s="224">
        <v>69.67</v>
      </c>
      <c r="G48" s="224">
        <v>73.94</v>
      </c>
      <c r="H48" s="224">
        <v>78.400000000000006</v>
      </c>
      <c r="I48" s="98">
        <f t="shared" si="0"/>
        <v>6.0319177711658289E-2</v>
      </c>
      <c r="J48" s="224">
        <f t="shared" si="1"/>
        <v>4.460000000000008</v>
      </c>
      <c r="K48" s="225">
        <v>55.82</v>
      </c>
      <c r="L48" s="225">
        <v>47.45</v>
      </c>
      <c r="M48" s="225">
        <v>48.85</v>
      </c>
      <c r="N48" s="225">
        <v>52.11</v>
      </c>
      <c r="O48" s="225">
        <v>81.19</v>
      </c>
      <c r="P48" s="98">
        <f t="shared" si="2"/>
        <v>0.55805027825753206</v>
      </c>
      <c r="Q48" s="224">
        <f t="shared" si="3"/>
        <v>29.08</v>
      </c>
    </row>
    <row r="49" spans="2:17" x14ac:dyDescent="0.25">
      <c r="B49" s="99" t="s">
        <v>63</v>
      </c>
      <c r="C49" s="226">
        <v>59.72</v>
      </c>
      <c r="D49" s="226">
        <v>75.540000000000006</v>
      </c>
      <c r="E49" s="226">
        <v>69.69</v>
      </c>
      <c r="F49" s="226">
        <v>75.87</v>
      </c>
      <c r="G49" s="226">
        <v>79.3</v>
      </c>
      <c r="H49" s="226">
        <v>83.59</v>
      </c>
      <c r="I49" s="100">
        <f t="shared" si="0"/>
        <v>5.4098360655737698E-2</v>
      </c>
      <c r="J49" s="226">
        <f t="shared" si="1"/>
        <v>4.2900000000000063</v>
      </c>
      <c r="K49" s="227">
        <v>51.08</v>
      </c>
      <c r="L49" s="227">
        <v>52.27</v>
      </c>
      <c r="M49" s="227">
        <v>54.09</v>
      </c>
      <c r="N49" s="227">
        <v>53.61</v>
      </c>
      <c r="O49" s="227">
        <v>92.05</v>
      </c>
      <c r="P49" s="100">
        <f t="shared" si="2"/>
        <v>0.7170304047752285</v>
      </c>
      <c r="Q49" s="226">
        <f t="shared" si="3"/>
        <v>38.44</v>
      </c>
    </row>
    <row r="50" spans="2:17" x14ac:dyDescent="0.25">
      <c r="B50" s="99" t="s">
        <v>70</v>
      </c>
      <c r="C50" s="226">
        <v>52.07</v>
      </c>
      <c r="D50" s="226">
        <v>70.77</v>
      </c>
      <c r="E50" s="226">
        <v>51.36</v>
      </c>
      <c r="F50" s="226">
        <v>51.62</v>
      </c>
      <c r="G50" s="226">
        <v>60.16</v>
      </c>
      <c r="H50" s="226">
        <v>64.61</v>
      </c>
      <c r="I50" s="100">
        <f t="shared" si="0"/>
        <v>7.3969414893616969E-2</v>
      </c>
      <c r="J50" s="226">
        <f t="shared" si="1"/>
        <v>4.4500000000000028</v>
      </c>
      <c r="K50" s="227">
        <v>72.55</v>
      </c>
      <c r="L50" s="227">
        <v>35.71</v>
      </c>
      <c r="M50" s="227">
        <v>36.68</v>
      </c>
      <c r="N50" s="227">
        <v>48.42</v>
      </c>
      <c r="O50" s="227">
        <v>54.91</v>
      </c>
      <c r="P50" s="100">
        <f t="shared" si="2"/>
        <v>0.13403552251135875</v>
      </c>
      <c r="Q50" s="226">
        <f t="shared" si="3"/>
        <v>6.4899999999999949</v>
      </c>
    </row>
    <row r="51" spans="2:17" x14ac:dyDescent="0.25">
      <c r="B51" s="96" t="s">
        <v>65</v>
      </c>
      <c r="C51" s="224">
        <v>83.93</v>
      </c>
      <c r="D51" s="224">
        <v>154.72</v>
      </c>
      <c r="E51" s="224">
        <v>187.76</v>
      </c>
      <c r="F51" s="224">
        <v>163.5</v>
      </c>
      <c r="G51" s="224">
        <v>90.36</v>
      </c>
      <c r="H51" s="224">
        <v>97.54</v>
      </c>
      <c r="I51" s="98">
        <f t="shared" si="0"/>
        <v>7.9459938025675081E-2</v>
      </c>
      <c r="J51" s="224">
        <f t="shared" si="1"/>
        <v>7.1800000000000068</v>
      </c>
      <c r="K51" s="225">
        <v>122.84</v>
      </c>
      <c r="L51" s="225">
        <v>122.57</v>
      </c>
      <c r="M51" s="225">
        <v>44.64</v>
      </c>
      <c r="N51" s="225">
        <v>101.63</v>
      </c>
      <c r="O51" s="225">
        <v>89.55</v>
      </c>
      <c r="P51" s="98">
        <f t="shared" si="2"/>
        <v>-0.11886254058840895</v>
      </c>
      <c r="Q51" s="224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BEDC-1EF0-485A-802E-BA835CABE3A7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48.13</v>
      </c>
      <c r="D6" s="222">
        <v>53</v>
      </c>
      <c r="E6" s="222">
        <v>80.58</v>
      </c>
      <c r="F6" s="222">
        <v>93.36</v>
      </c>
      <c r="G6" s="222">
        <v>104.71</v>
      </c>
      <c r="H6" s="222">
        <v>109.92</v>
      </c>
      <c r="I6" s="95">
        <f t="shared" ref="I6:I51" si="0">IFERROR(H6/G6-1,"-")</f>
        <v>4.9756470251169915E-2</v>
      </c>
      <c r="J6" s="222">
        <f t="shared" ref="J6:J51" si="1">IFERROR(H6-G6,"-")</f>
        <v>5.210000000000008</v>
      </c>
      <c r="K6" s="223">
        <v>1532.78</v>
      </c>
      <c r="L6" s="223">
        <v>1730.51</v>
      </c>
      <c r="M6" s="223">
        <v>1871.0999999999992</v>
      </c>
      <c r="N6" s="223">
        <v>2058.2600000000002</v>
      </c>
      <c r="O6" s="223">
        <v>2029.6000000000004</v>
      </c>
      <c r="P6" s="95">
        <f t="shared" ref="P6:P51" si="2">IFERROR(O6/N6-1,"-")</f>
        <v>-1.3924382731044571E-2</v>
      </c>
      <c r="Q6" s="222">
        <f t="shared" ref="Q6:Q51" si="3">IFERROR(O6-N6,"-")</f>
        <v>-28.659999999999854</v>
      </c>
    </row>
    <row r="7" spans="2:17" x14ac:dyDescent="0.25">
      <c r="B7" s="96" t="s">
        <v>62</v>
      </c>
      <c r="C7" s="224">
        <v>53.19</v>
      </c>
      <c r="D7" s="224">
        <v>60.01</v>
      </c>
      <c r="E7" s="224">
        <v>88.2</v>
      </c>
      <c r="F7" s="224">
        <v>102.78</v>
      </c>
      <c r="G7" s="224">
        <v>114.6</v>
      </c>
      <c r="H7" s="224">
        <v>119.42</v>
      </c>
      <c r="I7" s="98">
        <f t="shared" si="0"/>
        <v>4.205933682373475E-2</v>
      </c>
      <c r="J7" s="224">
        <f t="shared" si="1"/>
        <v>4.8200000000000074</v>
      </c>
      <c r="K7" s="225">
        <v>73.61</v>
      </c>
      <c r="L7" s="225">
        <v>81.98</v>
      </c>
      <c r="M7" s="225">
        <v>86.98</v>
      </c>
      <c r="N7" s="225">
        <v>95.51</v>
      </c>
      <c r="O7" s="225">
        <v>95.53</v>
      </c>
      <c r="P7" s="98">
        <f t="shared" si="2"/>
        <v>2.0940215684217556E-4</v>
      </c>
      <c r="Q7" s="224">
        <f t="shared" si="3"/>
        <v>1.9999999999996021E-2</v>
      </c>
    </row>
    <row r="8" spans="2:17" x14ac:dyDescent="0.25">
      <c r="B8" s="99" t="s">
        <v>63</v>
      </c>
      <c r="C8" s="226">
        <v>58.8</v>
      </c>
      <c r="D8" s="226">
        <v>66.349999999999994</v>
      </c>
      <c r="E8" s="226">
        <v>96.91</v>
      </c>
      <c r="F8" s="226">
        <v>111.51</v>
      </c>
      <c r="G8" s="226">
        <v>124.22</v>
      </c>
      <c r="H8" s="226">
        <v>128.75</v>
      </c>
      <c r="I8" s="100">
        <f t="shared" si="0"/>
        <v>3.6467557559169306E-2</v>
      </c>
      <c r="J8" s="226">
        <f t="shared" si="1"/>
        <v>4.5300000000000011</v>
      </c>
      <c r="K8" s="227">
        <v>80.98</v>
      </c>
      <c r="L8" s="227">
        <v>88.99</v>
      </c>
      <c r="M8" s="227">
        <v>93.69</v>
      </c>
      <c r="N8" s="227">
        <v>103.05</v>
      </c>
      <c r="O8" s="227">
        <v>102.46</v>
      </c>
      <c r="P8" s="100">
        <f t="shared" si="2"/>
        <v>-5.7253760310529422E-3</v>
      </c>
      <c r="Q8" s="226">
        <f t="shared" si="3"/>
        <v>-0.59000000000000341</v>
      </c>
    </row>
    <row r="9" spans="2:17" x14ac:dyDescent="0.25">
      <c r="B9" s="99" t="s">
        <v>70</v>
      </c>
      <c r="C9" s="226">
        <v>29.69</v>
      </c>
      <c r="D9" s="226">
        <v>31.06</v>
      </c>
      <c r="E9" s="226">
        <v>47.58</v>
      </c>
      <c r="F9" s="226">
        <v>58.53</v>
      </c>
      <c r="G9" s="226">
        <v>65.06</v>
      </c>
      <c r="H9" s="226">
        <v>70</v>
      </c>
      <c r="I9" s="100">
        <f t="shared" si="0"/>
        <v>7.5929910851521676E-2</v>
      </c>
      <c r="J9" s="226">
        <f t="shared" si="1"/>
        <v>4.9399999999999977</v>
      </c>
      <c r="K9" s="227">
        <v>39.17</v>
      </c>
      <c r="L9" s="227">
        <v>45.89</v>
      </c>
      <c r="M9" s="227">
        <v>51.63</v>
      </c>
      <c r="N9" s="227">
        <v>56</v>
      </c>
      <c r="O9" s="227">
        <v>57.77</v>
      </c>
      <c r="P9" s="100">
        <f t="shared" si="2"/>
        <v>3.1607142857142945E-2</v>
      </c>
      <c r="Q9" s="226">
        <f t="shared" si="3"/>
        <v>1.7700000000000031</v>
      </c>
    </row>
    <row r="10" spans="2:17" x14ac:dyDescent="0.25">
      <c r="B10" s="96" t="s">
        <v>65</v>
      </c>
      <c r="C10" s="224">
        <v>33.86</v>
      </c>
      <c r="D10" s="224">
        <v>30.93</v>
      </c>
      <c r="E10" s="224">
        <v>53.27</v>
      </c>
      <c r="F10" s="224">
        <v>60.79</v>
      </c>
      <c r="G10" s="224">
        <v>70.34</v>
      </c>
      <c r="H10" s="224">
        <v>77.86</v>
      </c>
      <c r="I10" s="98">
        <f t="shared" si="0"/>
        <v>0.10690929769690061</v>
      </c>
      <c r="J10" s="224">
        <f t="shared" si="1"/>
        <v>7.519999999999996</v>
      </c>
      <c r="K10" s="225">
        <v>41.66</v>
      </c>
      <c r="L10" s="225">
        <v>47.1</v>
      </c>
      <c r="M10" s="225">
        <v>57.65</v>
      </c>
      <c r="N10" s="225">
        <v>63.07</v>
      </c>
      <c r="O10" s="225">
        <v>61.36</v>
      </c>
      <c r="P10" s="98">
        <f t="shared" si="2"/>
        <v>-2.7112731885206909E-2</v>
      </c>
      <c r="Q10" s="224">
        <f t="shared" si="3"/>
        <v>-1.7100000000000009</v>
      </c>
    </row>
    <row r="11" spans="2:17" x14ac:dyDescent="0.25">
      <c r="B11" s="93" t="s">
        <v>46</v>
      </c>
      <c r="C11" s="228">
        <v>61.17</v>
      </c>
      <c r="D11" s="228">
        <v>72.88</v>
      </c>
      <c r="E11" s="228">
        <v>107.72</v>
      </c>
      <c r="F11" s="228">
        <v>119.28</v>
      </c>
      <c r="G11" s="228">
        <v>131.19999999999999</v>
      </c>
      <c r="H11" s="228">
        <v>135.62</v>
      </c>
      <c r="I11" s="102">
        <f t="shared" si="0"/>
        <v>3.3689024390244127E-2</v>
      </c>
      <c r="J11" s="228">
        <f t="shared" si="1"/>
        <v>4.4200000000000159</v>
      </c>
      <c r="K11" s="229">
        <v>87.91</v>
      </c>
      <c r="L11" s="229">
        <v>91.44</v>
      </c>
      <c r="M11" s="229">
        <v>96.77</v>
      </c>
      <c r="N11" s="229">
        <v>104.28</v>
      </c>
      <c r="O11" s="229">
        <v>106.73</v>
      </c>
      <c r="P11" s="102">
        <f t="shared" si="2"/>
        <v>2.3494438051400168E-2</v>
      </c>
      <c r="Q11" s="228">
        <f t="shared" si="3"/>
        <v>2.4500000000000028</v>
      </c>
    </row>
    <row r="12" spans="2:17" x14ac:dyDescent="0.25">
      <c r="B12" s="96" t="s">
        <v>62</v>
      </c>
      <c r="C12" s="224">
        <v>66.36</v>
      </c>
      <c r="D12" s="224">
        <v>79.650000000000006</v>
      </c>
      <c r="E12" s="224">
        <v>116.54</v>
      </c>
      <c r="F12" s="224">
        <v>130.32</v>
      </c>
      <c r="G12" s="224">
        <v>144.96</v>
      </c>
      <c r="H12" s="224">
        <v>149.71</v>
      </c>
      <c r="I12" s="98">
        <f t="shared" si="0"/>
        <v>3.2767660044150215E-2</v>
      </c>
      <c r="J12" s="224">
        <f t="shared" si="1"/>
        <v>4.75</v>
      </c>
      <c r="K12" s="225">
        <v>95.16</v>
      </c>
      <c r="L12" s="225">
        <v>100.01</v>
      </c>
      <c r="M12" s="225">
        <v>106.95</v>
      </c>
      <c r="N12" s="225">
        <v>115.98</v>
      </c>
      <c r="O12" s="225">
        <v>117.79</v>
      </c>
      <c r="P12" s="98">
        <f t="shared" si="2"/>
        <v>1.5606138989481044E-2</v>
      </c>
      <c r="Q12" s="224">
        <f t="shared" si="3"/>
        <v>1.8100000000000023</v>
      </c>
    </row>
    <row r="13" spans="2:17" x14ac:dyDescent="0.25">
      <c r="B13" s="99" t="s">
        <v>63</v>
      </c>
      <c r="C13" s="226">
        <v>71.150000000000006</v>
      </c>
      <c r="D13" s="226">
        <v>85.14</v>
      </c>
      <c r="E13" s="226">
        <v>125.38</v>
      </c>
      <c r="F13" s="226">
        <v>139.61000000000001</v>
      </c>
      <c r="G13" s="226">
        <v>154.63999999999999</v>
      </c>
      <c r="H13" s="226">
        <v>159.75</v>
      </c>
      <c r="I13" s="100">
        <f t="shared" si="0"/>
        <v>3.304449042938451E-2</v>
      </c>
      <c r="J13" s="226">
        <f t="shared" si="1"/>
        <v>5.1100000000000136</v>
      </c>
      <c r="K13" s="227">
        <v>102.79</v>
      </c>
      <c r="L13" s="227">
        <v>107.36</v>
      </c>
      <c r="M13" s="227">
        <v>113.79</v>
      </c>
      <c r="N13" s="227">
        <v>123.92</v>
      </c>
      <c r="O13" s="227">
        <v>124.05</v>
      </c>
      <c r="P13" s="100">
        <f t="shared" si="2"/>
        <v>1.0490639122013867E-3</v>
      </c>
      <c r="Q13" s="226">
        <f t="shared" si="3"/>
        <v>0.12999999999999545</v>
      </c>
    </row>
    <row r="14" spans="2:17" x14ac:dyDescent="0.25">
      <c r="B14" s="99" t="s">
        <v>70</v>
      </c>
      <c r="C14" s="226">
        <v>31.55</v>
      </c>
      <c r="D14" s="226">
        <v>34.18</v>
      </c>
      <c r="E14" s="226">
        <v>49.88</v>
      </c>
      <c r="F14" s="226">
        <v>53.68</v>
      </c>
      <c r="G14" s="226">
        <v>55.19</v>
      </c>
      <c r="H14" s="226">
        <v>61.52</v>
      </c>
      <c r="I14" s="100">
        <f t="shared" si="0"/>
        <v>0.11469469106722241</v>
      </c>
      <c r="J14" s="226">
        <f t="shared" si="1"/>
        <v>6.3300000000000054</v>
      </c>
      <c r="K14" s="227">
        <v>37.07</v>
      </c>
      <c r="L14" s="227">
        <v>38.28</v>
      </c>
      <c r="M14" s="227">
        <v>38.78</v>
      </c>
      <c r="N14" s="227">
        <v>48.53</v>
      </c>
      <c r="O14" s="227">
        <v>61.95</v>
      </c>
      <c r="P14" s="100">
        <f t="shared" si="2"/>
        <v>0.27652998145477037</v>
      </c>
      <c r="Q14" s="226">
        <f t="shared" si="3"/>
        <v>13.420000000000002</v>
      </c>
    </row>
    <row r="15" spans="2:17" x14ac:dyDescent="0.25">
      <c r="B15" s="96" t="s">
        <v>65</v>
      </c>
      <c r="C15" s="224">
        <v>40.36</v>
      </c>
      <c r="D15" s="224">
        <v>37.26</v>
      </c>
      <c r="E15" s="224">
        <v>61.52</v>
      </c>
      <c r="F15" s="224">
        <v>67.89</v>
      </c>
      <c r="G15" s="224">
        <v>72.16</v>
      </c>
      <c r="H15" s="224">
        <v>79.77</v>
      </c>
      <c r="I15" s="98">
        <f t="shared" si="0"/>
        <v>0.10546008869179602</v>
      </c>
      <c r="J15" s="224">
        <f t="shared" si="1"/>
        <v>7.6099999999999994</v>
      </c>
      <c r="K15" s="225">
        <v>51.3</v>
      </c>
      <c r="L15" s="225">
        <v>53.56</v>
      </c>
      <c r="M15" s="225">
        <v>54.13</v>
      </c>
      <c r="N15" s="225">
        <v>59.67</v>
      </c>
      <c r="O15" s="225">
        <v>61.13</v>
      </c>
      <c r="P15" s="98">
        <f t="shared" si="2"/>
        <v>2.4467906820847984E-2</v>
      </c>
      <c r="Q15" s="224">
        <f t="shared" si="3"/>
        <v>1.4600000000000009</v>
      </c>
    </row>
    <row r="16" spans="2:17" x14ac:dyDescent="0.25">
      <c r="B16" s="93" t="s">
        <v>53</v>
      </c>
      <c r="C16" s="228">
        <v>33.54</v>
      </c>
      <c r="D16" s="228">
        <v>37.840000000000003</v>
      </c>
      <c r="E16" s="228">
        <v>53.16</v>
      </c>
      <c r="F16" s="228">
        <v>62.01</v>
      </c>
      <c r="G16" s="228">
        <v>69.75</v>
      </c>
      <c r="H16" s="228">
        <v>76.260000000000005</v>
      </c>
      <c r="I16" s="102">
        <f t="shared" si="0"/>
        <v>9.333333333333349E-2</v>
      </c>
      <c r="J16" s="228">
        <f t="shared" si="1"/>
        <v>6.5100000000000051</v>
      </c>
      <c r="K16" s="229">
        <v>49.26</v>
      </c>
      <c r="L16" s="229">
        <v>47.49</v>
      </c>
      <c r="M16" s="229">
        <v>55.64</v>
      </c>
      <c r="N16" s="229">
        <v>58.22</v>
      </c>
      <c r="O16" s="229">
        <v>56.9</v>
      </c>
      <c r="P16" s="102">
        <f t="shared" si="2"/>
        <v>-2.2672621092408085E-2</v>
      </c>
      <c r="Q16" s="228">
        <f t="shared" si="3"/>
        <v>-1.3200000000000003</v>
      </c>
    </row>
    <row r="17" spans="2:17" x14ac:dyDescent="0.25">
      <c r="B17" s="96" t="s">
        <v>62</v>
      </c>
      <c r="C17" s="224">
        <v>33.54</v>
      </c>
      <c r="D17" s="224">
        <v>37.840000000000003</v>
      </c>
      <c r="E17" s="224">
        <v>53.16</v>
      </c>
      <c r="F17" s="224">
        <v>61.03</v>
      </c>
      <c r="G17" s="224">
        <v>69.75</v>
      </c>
      <c r="H17" s="224">
        <v>76.260000000000005</v>
      </c>
      <c r="I17" s="98">
        <f t="shared" si="0"/>
        <v>9.333333333333349E-2</v>
      </c>
      <c r="J17" s="224">
        <f t="shared" si="1"/>
        <v>6.5100000000000051</v>
      </c>
      <c r="K17" s="225">
        <v>49.26</v>
      </c>
      <c r="L17" s="225">
        <v>47.49</v>
      </c>
      <c r="M17" s="225">
        <v>55.64</v>
      </c>
      <c r="N17" s="225">
        <v>58.22</v>
      </c>
      <c r="O17" s="225">
        <v>56.9</v>
      </c>
      <c r="P17" s="98">
        <f t="shared" si="2"/>
        <v>-2.2672621092408085E-2</v>
      </c>
      <c r="Q17" s="224">
        <f t="shared" si="3"/>
        <v>-1.3200000000000003</v>
      </c>
    </row>
    <row r="18" spans="2:17" x14ac:dyDescent="0.25">
      <c r="B18" s="99" t="s">
        <v>63</v>
      </c>
      <c r="C18" s="226">
        <v>39.090000000000003</v>
      </c>
      <c r="D18" s="226">
        <v>40.1</v>
      </c>
      <c r="E18" s="226">
        <v>62.85</v>
      </c>
      <c r="F18" s="226">
        <v>72.180000000000007</v>
      </c>
      <c r="G18" s="226">
        <v>84.16</v>
      </c>
      <c r="H18" s="226">
        <v>89.79</v>
      </c>
      <c r="I18" s="100">
        <f t="shared" si="0"/>
        <v>6.68963878326998E-2</v>
      </c>
      <c r="J18" s="226">
        <f t="shared" si="1"/>
        <v>5.6300000000000097</v>
      </c>
      <c r="K18" s="227">
        <v>57.95</v>
      </c>
      <c r="L18" s="227">
        <v>54.34</v>
      </c>
      <c r="M18" s="227">
        <v>66.349999999999994</v>
      </c>
      <c r="N18" s="227">
        <v>68.38</v>
      </c>
      <c r="O18" s="227">
        <v>65.14</v>
      </c>
      <c r="P18" s="100">
        <f t="shared" si="2"/>
        <v>-4.7382275519157524E-2</v>
      </c>
      <c r="Q18" s="226">
        <f t="shared" si="3"/>
        <v>-3.2399999999999949</v>
      </c>
    </row>
    <row r="19" spans="2:17" x14ac:dyDescent="0.25">
      <c r="B19" s="99" t="s">
        <v>70</v>
      </c>
      <c r="C19" s="226">
        <v>27.82</v>
      </c>
      <c r="D19" s="226">
        <v>34.1</v>
      </c>
      <c r="E19" s="226">
        <v>40.229999999999997</v>
      </c>
      <c r="F19" s="226">
        <v>46.85</v>
      </c>
      <c r="G19" s="226">
        <v>49.34</v>
      </c>
      <c r="H19" s="226">
        <v>51.98</v>
      </c>
      <c r="I19" s="100">
        <f t="shared" si="0"/>
        <v>5.3506282934738358E-2</v>
      </c>
      <c r="J19" s="226">
        <f t="shared" si="1"/>
        <v>2.6399999999999935</v>
      </c>
      <c r="K19" s="227">
        <v>37.76</v>
      </c>
      <c r="L19" s="227">
        <v>38.54</v>
      </c>
      <c r="M19" s="227">
        <v>41.9</v>
      </c>
      <c r="N19" s="227">
        <v>39.71</v>
      </c>
      <c r="O19" s="227">
        <v>39.44</v>
      </c>
      <c r="P19" s="100">
        <f t="shared" si="2"/>
        <v>-6.7992948879376236E-3</v>
      </c>
      <c r="Q19" s="226">
        <f t="shared" si="3"/>
        <v>-0.27000000000000313</v>
      </c>
    </row>
    <row r="20" spans="2:17" x14ac:dyDescent="0.25">
      <c r="B20" s="96" t="s">
        <v>65</v>
      </c>
      <c r="C20" s="224">
        <v>0</v>
      </c>
      <c r="D20" s="224">
        <v>0</v>
      </c>
      <c r="E20" s="224">
        <v>0</v>
      </c>
      <c r="F20" s="224">
        <v>0</v>
      </c>
      <c r="G20" s="224">
        <v>0</v>
      </c>
      <c r="H20" s="224">
        <v>0</v>
      </c>
      <c r="I20" s="98" t="str">
        <f t="shared" si="0"/>
        <v>-</v>
      </c>
      <c r="J20" s="224">
        <f t="shared" si="1"/>
        <v>0</v>
      </c>
      <c r="K20" s="225" t="s">
        <v>241</v>
      </c>
      <c r="L20" s="225" t="s">
        <v>241</v>
      </c>
      <c r="M20" s="225" t="s">
        <v>241</v>
      </c>
      <c r="N20" s="225" t="s">
        <v>241</v>
      </c>
      <c r="O20" s="225" t="s">
        <v>241</v>
      </c>
      <c r="P20" s="98" t="str">
        <f t="shared" si="2"/>
        <v>-</v>
      </c>
      <c r="Q20" s="224" t="str">
        <f t="shared" si="3"/>
        <v>-</v>
      </c>
    </row>
    <row r="21" spans="2:17" x14ac:dyDescent="0.25">
      <c r="B21" s="93" t="s">
        <v>48</v>
      </c>
      <c r="C21" s="228">
        <v>38.090000000000003</v>
      </c>
      <c r="D21" s="228">
        <v>36.92</v>
      </c>
      <c r="E21" s="228">
        <v>53.92</v>
      </c>
      <c r="F21" s="228">
        <v>54.7</v>
      </c>
      <c r="G21" s="228">
        <v>63.16</v>
      </c>
      <c r="H21" s="228">
        <v>68.97</v>
      </c>
      <c r="I21" s="102">
        <f t="shared" si="0"/>
        <v>9.1988600379987462E-2</v>
      </c>
      <c r="J21" s="228">
        <f t="shared" si="1"/>
        <v>5.8100000000000023</v>
      </c>
      <c r="K21" s="229">
        <v>42.36</v>
      </c>
      <c r="L21" s="229">
        <v>34.99</v>
      </c>
      <c r="M21" s="229">
        <v>41.32</v>
      </c>
      <c r="N21" s="229">
        <v>51.65</v>
      </c>
      <c r="O21" s="229">
        <v>43.44</v>
      </c>
      <c r="P21" s="102">
        <f t="shared" si="2"/>
        <v>-0.15895450145208134</v>
      </c>
      <c r="Q21" s="228">
        <f t="shared" si="3"/>
        <v>-8.2100000000000009</v>
      </c>
    </row>
    <row r="22" spans="2:17" x14ac:dyDescent="0.25">
      <c r="B22" s="96" t="s">
        <v>62</v>
      </c>
      <c r="C22" s="224">
        <v>35.92</v>
      </c>
      <c r="D22" s="224">
        <v>36.92</v>
      </c>
      <c r="E22" s="224">
        <v>53.99</v>
      </c>
      <c r="F22" s="224">
        <v>54.07</v>
      </c>
      <c r="G22" s="224">
        <v>63.29</v>
      </c>
      <c r="H22" s="224">
        <v>69.45</v>
      </c>
      <c r="I22" s="98">
        <f t="shared" si="0"/>
        <v>9.7329751935534947E-2</v>
      </c>
      <c r="J22" s="224">
        <f t="shared" si="1"/>
        <v>6.1600000000000037</v>
      </c>
      <c r="K22" s="225">
        <v>42.36</v>
      </c>
      <c r="L22" s="225">
        <v>34.99</v>
      </c>
      <c r="M22" s="225">
        <v>41.68</v>
      </c>
      <c r="N22" s="225">
        <v>52.49</v>
      </c>
      <c r="O22" s="225">
        <v>44.14</v>
      </c>
      <c r="P22" s="98">
        <f t="shared" si="2"/>
        <v>-0.15907791960373407</v>
      </c>
      <c r="Q22" s="224">
        <f t="shared" si="3"/>
        <v>-8.3500000000000014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52.22</v>
      </c>
      <c r="D24" s="228">
        <v>46.13</v>
      </c>
      <c r="E24" s="228">
        <v>94.38</v>
      </c>
      <c r="F24" s="228">
        <v>117.35</v>
      </c>
      <c r="G24" s="228">
        <v>126.66</v>
      </c>
      <c r="H24" s="228">
        <v>163.08000000000001</v>
      </c>
      <c r="I24" s="102">
        <f t="shared" si="0"/>
        <v>0.2875414495499764</v>
      </c>
      <c r="J24" s="228">
        <f t="shared" si="1"/>
        <v>36.420000000000016</v>
      </c>
      <c r="K24" s="229">
        <v>98.01</v>
      </c>
      <c r="L24" s="229">
        <v>109.27</v>
      </c>
      <c r="M24" s="229">
        <v>69.959999999999994</v>
      </c>
      <c r="N24" s="229">
        <v>116.22</v>
      </c>
      <c r="O24" s="229">
        <v>94.01</v>
      </c>
      <c r="P24" s="102">
        <f t="shared" si="2"/>
        <v>-0.19110308036482526</v>
      </c>
      <c r="Q24" s="228">
        <f t="shared" si="3"/>
        <v>-22.209999999999994</v>
      </c>
    </row>
    <row r="25" spans="2:17" x14ac:dyDescent="0.25">
      <c r="B25" s="96" t="s">
        <v>62</v>
      </c>
      <c r="C25" s="224">
        <v>55.84</v>
      </c>
      <c r="D25" s="224">
        <v>48.11</v>
      </c>
      <c r="E25" s="224">
        <v>95.49</v>
      </c>
      <c r="F25" s="224">
        <v>120.23</v>
      </c>
      <c r="G25" s="224">
        <v>126.93</v>
      </c>
      <c r="H25" s="224">
        <v>168.8</v>
      </c>
      <c r="I25" s="98">
        <f t="shared" si="0"/>
        <v>0.32986685574726238</v>
      </c>
      <c r="J25" s="224">
        <f t="shared" si="1"/>
        <v>41.870000000000005</v>
      </c>
      <c r="K25" s="225">
        <v>104.15</v>
      </c>
      <c r="L25" s="225">
        <v>114.99</v>
      </c>
      <c r="M25" s="225">
        <v>69.959999999999994</v>
      </c>
      <c r="N25" s="225">
        <v>116.73</v>
      </c>
      <c r="O25" s="225">
        <v>95.54</v>
      </c>
      <c r="P25" s="98">
        <f t="shared" si="2"/>
        <v>-0.18153002655701189</v>
      </c>
      <c r="Q25" s="224">
        <f t="shared" si="3"/>
        <v>-21.189999999999998</v>
      </c>
    </row>
    <row r="26" spans="2:17" x14ac:dyDescent="0.25">
      <c r="B26" s="99" t="s">
        <v>68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114.99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179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28.76</v>
      </c>
      <c r="D28" s="228">
        <v>28.24</v>
      </c>
      <c r="E28" s="228">
        <v>42.01</v>
      </c>
      <c r="F28" s="228">
        <v>52.07</v>
      </c>
      <c r="G28" s="228">
        <v>61.37</v>
      </c>
      <c r="H28" s="228">
        <v>67.099999999999994</v>
      </c>
      <c r="I28" s="102">
        <f t="shared" si="0"/>
        <v>9.3368095160501818E-2</v>
      </c>
      <c r="J28" s="228">
        <f t="shared" si="1"/>
        <v>5.7299999999999969</v>
      </c>
      <c r="K28" s="229">
        <v>34.96</v>
      </c>
      <c r="L28" s="229">
        <v>40.57</v>
      </c>
      <c r="M28" s="229">
        <v>48.53</v>
      </c>
      <c r="N28" s="229">
        <v>54.3</v>
      </c>
      <c r="O28" s="229">
        <v>52.2</v>
      </c>
      <c r="P28" s="102">
        <f t="shared" si="2"/>
        <v>-3.8674033149171172E-2</v>
      </c>
      <c r="Q28" s="228">
        <f t="shared" si="3"/>
        <v>-2.0999999999999943</v>
      </c>
    </row>
    <row r="29" spans="2:17" x14ac:dyDescent="0.25">
      <c r="B29" s="96" t="s">
        <v>62</v>
      </c>
      <c r="C29" s="224">
        <v>30.7</v>
      </c>
      <c r="D29" s="224">
        <v>30.01</v>
      </c>
      <c r="E29" s="224">
        <v>44.97</v>
      </c>
      <c r="F29" s="224">
        <v>56.03</v>
      </c>
      <c r="G29" s="224">
        <v>65.56</v>
      </c>
      <c r="H29" s="224">
        <v>71.599999999999994</v>
      </c>
      <c r="I29" s="98">
        <f t="shared" si="0"/>
        <v>9.2129347162904107E-2</v>
      </c>
      <c r="J29" s="224">
        <f t="shared" si="1"/>
        <v>6.039999999999992</v>
      </c>
      <c r="K29" s="225">
        <v>38.04</v>
      </c>
      <c r="L29" s="225">
        <v>44.56</v>
      </c>
      <c r="M29" s="225">
        <v>52.51</v>
      </c>
      <c r="N29" s="225">
        <v>58.48</v>
      </c>
      <c r="O29" s="225">
        <v>55.65</v>
      </c>
      <c r="P29" s="98">
        <f t="shared" si="2"/>
        <v>-4.8392612859097128E-2</v>
      </c>
      <c r="Q29" s="224">
        <f t="shared" si="3"/>
        <v>-2.8299999999999983</v>
      </c>
    </row>
    <row r="30" spans="2:17" x14ac:dyDescent="0.25">
      <c r="B30" s="99" t="s">
        <v>63</v>
      </c>
      <c r="C30" s="226">
        <v>32.35</v>
      </c>
      <c r="D30" s="226">
        <v>31.51</v>
      </c>
      <c r="E30" s="226">
        <v>47.15</v>
      </c>
      <c r="F30" s="226">
        <v>58.72</v>
      </c>
      <c r="G30" s="226">
        <v>68.16</v>
      </c>
      <c r="H30" s="226">
        <v>75.09</v>
      </c>
      <c r="I30" s="100">
        <f t="shared" si="0"/>
        <v>0.10167253521126773</v>
      </c>
      <c r="J30" s="226">
        <f t="shared" si="1"/>
        <v>6.9300000000000068</v>
      </c>
      <c r="K30" s="227">
        <v>40.26</v>
      </c>
      <c r="L30" s="227">
        <v>46.98</v>
      </c>
      <c r="M30" s="227">
        <v>54.79</v>
      </c>
      <c r="N30" s="227">
        <v>61.65</v>
      </c>
      <c r="O30" s="227">
        <v>59.67</v>
      </c>
      <c r="P30" s="100">
        <f t="shared" si="2"/>
        <v>-3.2116788321167822E-2</v>
      </c>
      <c r="Q30" s="226">
        <f t="shared" si="3"/>
        <v>-1.9799999999999969</v>
      </c>
    </row>
    <row r="31" spans="2:17" x14ac:dyDescent="0.25">
      <c r="B31" s="99" t="s">
        <v>70</v>
      </c>
      <c r="C31" s="226">
        <v>22.76</v>
      </c>
      <c r="D31" s="226">
        <v>23.58</v>
      </c>
      <c r="E31" s="226">
        <v>31.76</v>
      </c>
      <c r="F31" s="226">
        <v>38.83</v>
      </c>
      <c r="G31" s="226">
        <v>48.3</v>
      </c>
      <c r="H31" s="226">
        <v>48.98</v>
      </c>
      <c r="I31" s="100">
        <f t="shared" si="0"/>
        <v>1.4078674948240222E-2</v>
      </c>
      <c r="J31" s="226">
        <f t="shared" si="1"/>
        <v>0.67999999999999972</v>
      </c>
      <c r="K31" s="227">
        <v>23.07</v>
      </c>
      <c r="L31" s="227">
        <v>29.89</v>
      </c>
      <c r="M31" s="227">
        <v>37.17</v>
      </c>
      <c r="N31" s="227">
        <v>38.270000000000003</v>
      </c>
      <c r="O31" s="227">
        <v>31.76</v>
      </c>
      <c r="P31" s="100">
        <f t="shared" si="2"/>
        <v>-0.17010713352495432</v>
      </c>
      <c r="Q31" s="226">
        <f t="shared" si="3"/>
        <v>-6.5100000000000016</v>
      </c>
    </row>
    <row r="32" spans="2:17" x14ac:dyDescent="0.25">
      <c r="B32" s="96" t="s">
        <v>65</v>
      </c>
      <c r="C32" s="224">
        <v>23.06</v>
      </c>
      <c r="D32" s="224">
        <v>22.18</v>
      </c>
      <c r="E32" s="224">
        <v>30.16</v>
      </c>
      <c r="F32" s="224">
        <v>36.21</v>
      </c>
      <c r="G32" s="224">
        <v>43.58</v>
      </c>
      <c r="H32" s="224">
        <v>48.3</v>
      </c>
      <c r="I32" s="98">
        <f t="shared" si="0"/>
        <v>0.10830656264341432</v>
      </c>
      <c r="J32" s="224">
        <f t="shared" si="1"/>
        <v>4.7199999999999989</v>
      </c>
      <c r="K32" s="225">
        <v>22.05</v>
      </c>
      <c r="L32" s="225">
        <v>24.99</v>
      </c>
      <c r="M32" s="225">
        <v>31.59</v>
      </c>
      <c r="N32" s="225">
        <v>37.270000000000003</v>
      </c>
      <c r="O32" s="225">
        <v>36.950000000000003</v>
      </c>
      <c r="P32" s="98">
        <f t="shared" si="2"/>
        <v>-8.5859940971290127E-3</v>
      </c>
      <c r="Q32" s="224">
        <f t="shared" si="3"/>
        <v>-0.32000000000000028</v>
      </c>
    </row>
    <row r="33" spans="2:17" x14ac:dyDescent="0.25">
      <c r="B33" s="93" t="s">
        <v>51</v>
      </c>
      <c r="C33" s="228">
        <v>49.1</v>
      </c>
      <c r="D33" s="228">
        <v>45.63</v>
      </c>
      <c r="E33" s="228">
        <v>64.64</v>
      </c>
      <c r="F33" s="228">
        <v>73.62</v>
      </c>
      <c r="G33" s="228">
        <v>81.849999999999994</v>
      </c>
      <c r="H33" s="228">
        <v>88.52</v>
      </c>
      <c r="I33" s="102">
        <f t="shared" si="0"/>
        <v>8.1490531459987858E-2</v>
      </c>
      <c r="J33" s="228">
        <f t="shared" si="1"/>
        <v>6.6700000000000017</v>
      </c>
      <c r="K33" s="229">
        <v>48.82</v>
      </c>
      <c r="L33" s="229">
        <v>53.04</v>
      </c>
      <c r="M33" s="229">
        <v>62.53</v>
      </c>
      <c r="N33" s="229">
        <v>69.05</v>
      </c>
      <c r="O33" s="229">
        <v>67.02</v>
      </c>
      <c r="P33" s="102">
        <f t="shared" si="2"/>
        <v>-2.9398986241853775E-2</v>
      </c>
      <c r="Q33" s="228">
        <f t="shared" si="3"/>
        <v>-2.0300000000000011</v>
      </c>
    </row>
    <row r="34" spans="2:17" x14ac:dyDescent="0.25">
      <c r="B34" s="96" t="s">
        <v>62</v>
      </c>
      <c r="C34" s="224">
        <v>49.1</v>
      </c>
      <c r="D34" s="224">
        <v>45.63</v>
      </c>
      <c r="E34" s="224">
        <v>64.64</v>
      </c>
      <c r="F34" s="224">
        <v>71.349999999999994</v>
      </c>
      <c r="G34" s="224">
        <v>81.849999999999994</v>
      </c>
      <c r="H34" s="224">
        <v>88.52</v>
      </c>
      <c r="I34" s="98">
        <f t="shared" si="0"/>
        <v>8.1490531459987858E-2</v>
      </c>
      <c r="J34" s="224">
        <f t="shared" si="1"/>
        <v>6.6700000000000017</v>
      </c>
      <c r="K34" s="225">
        <v>48.82</v>
      </c>
      <c r="L34" s="225">
        <v>53.04</v>
      </c>
      <c r="M34" s="225">
        <v>62.53</v>
      </c>
      <c r="N34" s="225">
        <v>69.05</v>
      </c>
      <c r="O34" s="225">
        <v>67.02</v>
      </c>
      <c r="P34" s="98">
        <f t="shared" si="2"/>
        <v>-2.9398986241853775E-2</v>
      </c>
      <c r="Q34" s="224">
        <f t="shared" si="3"/>
        <v>-2.0300000000000011</v>
      </c>
    </row>
    <row r="35" spans="2:17" x14ac:dyDescent="0.25">
      <c r="B35" s="93" t="s">
        <v>52</v>
      </c>
      <c r="C35" s="228">
        <v>64.31</v>
      </c>
      <c r="D35" s="228">
        <v>82.55</v>
      </c>
      <c r="E35" s="228">
        <v>96.82</v>
      </c>
      <c r="F35" s="228">
        <v>122.12</v>
      </c>
      <c r="G35" s="228">
        <v>143.97</v>
      </c>
      <c r="H35" s="228">
        <v>163.12</v>
      </c>
      <c r="I35" s="102">
        <f t="shared" si="0"/>
        <v>0.13301382232409531</v>
      </c>
      <c r="J35" s="228">
        <f t="shared" si="1"/>
        <v>19.150000000000006</v>
      </c>
      <c r="K35" s="229">
        <v>77.760000000000005</v>
      </c>
      <c r="L35" s="229">
        <v>108.27</v>
      </c>
      <c r="M35" s="229">
        <v>125.61</v>
      </c>
      <c r="N35" s="229">
        <v>143.46</v>
      </c>
      <c r="O35" s="229">
        <v>136.55000000000001</v>
      </c>
      <c r="P35" s="102">
        <f t="shared" si="2"/>
        <v>-4.8166736372508012E-2</v>
      </c>
      <c r="Q35" s="228">
        <f t="shared" si="3"/>
        <v>-6.9099999999999966</v>
      </c>
    </row>
    <row r="36" spans="2:17" x14ac:dyDescent="0.25">
      <c r="B36" s="96" t="s">
        <v>62</v>
      </c>
      <c r="C36" s="224">
        <v>75.77</v>
      </c>
      <c r="D36" s="224">
        <v>86.58</v>
      </c>
      <c r="E36" s="224">
        <v>103.27</v>
      </c>
      <c r="F36" s="224">
        <v>127.35</v>
      </c>
      <c r="G36" s="224">
        <v>152.83000000000001</v>
      </c>
      <c r="H36" s="224">
        <v>172.79</v>
      </c>
      <c r="I36" s="98">
        <f t="shared" si="0"/>
        <v>0.13060263037361763</v>
      </c>
      <c r="J36" s="224">
        <f t="shared" si="1"/>
        <v>19.95999999999998</v>
      </c>
      <c r="K36" s="225">
        <v>86.43</v>
      </c>
      <c r="L36" s="225">
        <v>113.11</v>
      </c>
      <c r="M36" s="225">
        <v>126.99</v>
      </c>
      <c r="N36" s="225">
        <v>151.96</v>
      </c>
      <c r="O36" s="225">
        <v>148.72</v>
      </c>
      <c r="P36" s="98">
        <f t="shared" si="2"/>
        <v>-2.132140036851804E-2</v>
      </c>
      <c r="Q36" s="224">
        <f t="shared" si="3"/>
        <v>-3.2400000000000091</v>
      </c>
    </row>
    <row r="37" spans="2:17" x14ac:dyDescent="0.25">
      <c r="B37" s="96" t="s">
        <v>65</v>
      </c>
      <c r="C37" s="224">
        <v>30.29</v>
      </c>
      <c r="D37" s="224">
        <v>48.86</v>
      </c>
      <c r="E37" s="224">
        <v>62.08</v>
      </c>
      <c r="F37" s="224">
        <v>90.45</v>
      </c>
      <c r="G37" s="224">
        <v>93.94</v>
      </c>
      <c r="H37" s="224">
        <v>110.2</v>
      </c>
      <c r="I37" s="98">
        <f t="shared" si="0"/>
        <v>0.17308920587609111</v>
      </c>
      <c r="J37" s="224">
        <f t="shared" si="1"/>
        <v>16.260000000000005</v>
      </c>
      <c r="K37" s="225">
        <v>37.409999999999997</v>
      </c>
      <c r="L37" s="225">
        <v>80.63</v>
      </c>
      <c r="M37" s="225">
        <v>117.82</v>
      </c>
      <c r="N37" s="225">
        <v>98.83</v>
      </c>
      <c r="O37" s="225">
        <v>71.989999999999995</v>
      </c>
      <c r="P37" s="98">
        <f t="shared" si="2"/>
        <v>-0.27157745623798446</v>
      </c>
      <c r="Q37" s="224">
        <f t="shared" si="3"/>
        <v>-26.840000000000003</v>
      </c>
    </row>
    <row r="38" spans="2:17" x14ac:dyDescent="0.25">
      <c r="B38" s="93" t="s">
        <v>53</v>
      </c>
      <c r="C38" s="228">
        <v>33.54</v>
      </c>
      <c r="D38" s="228">
        <v>37.840000000000003</v>
      </c>
      <c r="E38" s="228">
        <v>53.16</v>
      </c>
      <c r="F38" s="228">
        <v>62.01</v>
      </c>
      <c r="G38" s="228">
        <v>69.75</v>
      </c>
      <c r="H38" s="228">
        <v>76.260000000000005</v>
      </c>
      <c r="I38" s="102">
        <f t="shared" si="0"/>
        <v>9.333333333333349E-2</v>
      </c>
      <c r="J38" s="228">
        <f t="shared" si="1"/>
        <v>6.5100000000000051</v>
      </c>
      <c r="K38" s="229">
        <v>49.26</v>
      </c>
      <c r="L38" s="229">
        <v>47.49</v>
      </c>
      <c r="M38" s="229">
        <v>55.64</v>
      </c>
      <c r="N38" s="229">
        <v>58.22</v>
      </c>
      <c r="O38" s="229">
        <v>56.9</v>
      </c>
      <c r="P38" s="102">
        <f t="shared" si="2"/>
        <v>-2.2672621092408085E-2</v>
      </c>
      <c r="Q38" s="228">
        <f t="shared" si="3"/>
        <v>-1.3200000000000003</v>
      </c>
    </row>
    <row r="39" spans="2:17" x14ac:dyDescent="0.25">
      <c r="B39" s="96" t="s">
        <v>62</v>
      </c>
      <c r="C39" s="224">
        <v>33.54</v>
      </c>
      <c r="D39" s="224">
        <v>37.840000000000003</v>
      </c>
      <c r="E39" s="224">
        <v>53.16</v>
      </c>
      <c r="F39" s="224">
        <v>61.03</v>
      </c>
      <c r="G39" s="224">
        <v>69.75</v>
      </c>
      <c r="H39" s="224">
        <v>76.260000000000005</v>
      </c>
      <c r="I39" s="98">
        <f t="shared" si="0"/>
        <v>9.333333333333349E-2</v>
      </c>
      <c r="J39" s="224">
        <f t="shared" si="1"/>
        <v>6.5100000000000051</v>
      </c>
      <c r="K39" s="225">
        <v>49.26</v>
      </c>
      <c r="L39" s="225">
        <v>47.49</v>
      </c>
      <c r="M39" s="225">
        <v>55.64</v>
      </c>
      <c r="N39" s="225">
        <v>58.22</v>
      </c>
      <c r="O39" s="225">
        <v>56.9</v>
      </c>
      <c r="P39" s="98">
        <f t="shared" si="2"/>
        <v>-2.2672621092408085E-2</v>
      </c>
      <c r="Q39" s="224">
        <f t="shared" si="3"/>
        <v>-1.3200000000000003</v>
      </c>
    </row>
    <row r="40" spans="2:17" x14ac:dyDescent="0.25">
      <c r="B40" s="99" t="s">
        <v>63</v>
      </c>
      <c r="C40" s="226">
        <v>39.090000000000003</v>
      </c>
      <c r="D40" s="226">
        <v>40.1</v>
      </c>
      <c r="E40" s="226">
        <v>62.85</v>
      </c>
      <c r="F40" s="226">
        <v>72.180000000000007</v>
      </c>
      <c r="G40" s="226">
        <v>84.16</v>
      </c>
      <c r="H40" s="226">
        <v>89.79</v>
      </c>
      <c r="I40" s="100">
        <f t="shared" si="0"/>
        <v>6.68963878326998E-2</v>
      </c>
      <c r="J40" s="226">
        <f t="shared" si="1"/>
        <v>5.6300000000000097</v>
      </c>
      <c r="K40" s="227">
        <v>57.95</v>
      </c>
      <c r="L40" s="227">
        <v>54.34</v>
      </c>
      <c r="M40" s="227">
        <v>66.349999999999994</v>
      </c>
      <c r="N40" s="227">
        <v>68.38</v>
      </c>
      <c r="O40" s="227">
        <v>65.14</v>
      </c>
      <c r="P40" s="100">
        <f t="shared" si="2"/>
        <v>-4.7382275519157524E-2</v>
      </c>
      <c r="Q40" s="226">
        <f t="shared" si="3"/>
        <v>-3.2399999999999949</v>
      </c>
    </row>
    <row r="41" spans="2:17" x14ac:dyDescent="0.25">
      <c r="B41" s="99" t="s">
        <v>70</v>
      </c>
      <c r="C41" s="226">
        <v>27.82</v>
      </c>
      <c r="D41" s="226">
        <v>34.1</v>
      </c>
      <c r="E41" s="226">
        <v>40.229999999999997</v>
      </c>
      <c r="F41" s="226">
        <v>46.85</v>
      </c>
      <c r="G41" s="226">
        <v>49.34</v>
      </c>
      <c r="H41" s="226">
        <v>51.98</v>
      </c>
      <c r="I41" s="100">
        <f t="shared" si="0"/>
        <v>5.3506282934738358E-2</v>
      </c>
      <c r="J41" s="226">
        <f t="shared" si="1"/>
        <v>2.6399999999999935</v>
      </c>
      <c r="K41" s="227">
        <v>37.76</v>
      </c>
      <c r="L41" s="227">
        <v>38.54</v>
      </c>
      <c r="M41" s="227">
        <v>41.9</v>
      </c>
      <c r="N41" s="227">
        <v>39.71</v>
      </c>
      <c r="O41" s="227">
        <v>39.44</v>
      </c>
      <c r="P41" s="100">
        <f t="shared" si="2"/>
        <v>-6.7992948879376236E-3</v>
      </c>
      <c r="Q41" s="226">
        <f t="shared" si="3"/>
        <v>-0.27000000000000313</v>
      </c>
    </row>
    <row r="42" spans="2:17" x14ac:dyDescent="0.25">
      <c r="B42" s="93" t="s">
        <v>54</v>
      </c>
      <c r="C42" s="228">
        <v>50.94</v>
      </c>
      <c r="D42" s="228">
        <v>53.72</v>
      </c>
      <c r="E42" s="228">
        <v>88.72</v>
      </c>
      <c r="F42" s="228">
        <v>109.01</v>
      </c>
      <c r="G42" s="228">
        <v>119.74</v>
      </c>
      <c r="H42" s="228">
        <v>101.6</v>
      </c>
      <c r="I42" s="102">
        <f t="shared" si="0"/>
        <v>-0.15149490562886259</v>
      </c>
      <c r="J42" s="228">
        <f t="shared" si="1"/>
        <v>-18.14</v>
      </c>
      <c r="K42" s="229">
        <v>80.959999999999994</v>
      </c>
      <c r="L42" s="229">
        <v>94.72</v>
      </c>
      <c r="M42" s="229">
        <v>108.17</v>
      </c>
      <c r="N42" s="229">
        <v>89.24</v>
      </c>
      <c r="O42" s="229">
        <v>85.81</v>
      </c>
      <c r="P42" s="102">
        <f t="shared" si="2"/>
        <v>-3.8435679067682527E-2</v>
      </c>
      <c r="Q42" s="228">
        <f t="shared" si="3"/>
        <v>-3.4299999999999926</v>
      </c>
    </row>
    <row r="43" spans="2:17" x14ac:dyDescent="0.25">
      <c r="B43" s="96" t="s">
        <v>62</v>
      </c>
      <c r="C43" s="224">
        <v>56.41</v>
      </c>
      <c r="D43" s="224">
        <v>62.75</v>
      </c>
      <c r="E43" s="224">
        <v>96.52</v>
      </c>
      <c r="F43" s="224">
        <v>120.21</v>
      </c>
      <c r="G43" s="224">
        <v>129.44</v>
      </c>
      <c r="H43" s="224">
        <v>106.42</v>
      </c>
      <c r="I43" s="98">
        <f t="shared" si="0"/>
        <v>-0.17784301606922126</v>
      </c>
      <c r="J43" s="224">
        <f t="shared" si="1"/>
        <v>-23.019999999999996</v>
      </c>
      <c r="K43" s="225">
        <v>88.63</v>
      </c>
      <c r="L43" s="225">
        <v>107.53</v>
      </c>
      <c r="M43" s="225">
        <v>121.37</v>
      </c>
      <c r="N43" s="225">
        <v>98.02</v>
      </c>
      <c r="O43" s="225">
        <v>94.77</v>
      </c>
      <c r="P43" s="98">
        <f t="shared" si="2"/>
        <v>-3.3156498673740042E-2</v>
      </c>
      <c r="Q43" s="224">
        <f t="shared" si="3"/>
        <v>-3.25</v>
      </c>
    </row>
    <row r="44" spans="2:17" x14ac:dyDescent="0.25">
      <c r="B44" s="99" t="s">
        <v>63</v>
      </c>
      <c r="C44" s="226">
        <v>0</v>
      </c>
      <c r="D44" s="226">
        <v>65.540000000000006</v>
      </c>
      <c r="E44" s="226">
        <v>100.75</v>
      </c>
      <c r="F44" s="226">
        <v>127.89</v>
      </c>
      <c r="G44" s="226">
        <v>135.86000000000001</v>
      </c>
      <c r="H44" s="226">
        <v>108.32</v>
      </c>
      <c r="I44" s="100">
        <f t="shared" si="0"/>
        <v>-0.20270867069041676</v>
      </c>
      <c r="J44" s="226">
        <f t="shared" si="1"/>
        <v>-27.54000000000002</v>
      </c>
      <c r="K44" s="227">
        <v>90.92</v>
      </c>
      <c r="L44" s="227">
        <v>112.44</v>
      </c>
      <c r="M44" s="227">
        <v>124.07</v>
      </c>
      <c r="N44" s="227">
        <v>97.06</v>
      </c>
      <c r="O44" s="227">
        <v>96.29</v>
      </c>
      <c r="P44" s="100">
        <f t="shared" si="2"/>
        <v>-7.9332371728827455E-3</v>
      </c>
      <c r="Q44" s="226">
        <f t="shared" si="3"/>
        <v>-0.76999999999999602</v>
      </c>
    </row>
    <row r="45" spans="2:17" x14ac:dyDescent="0.25">
      <c r="B45" s="99" t="s">
        <v>70</v>
      </c>
      <c r="C45" s="226">
        <v>0</v>
      </c>
      <c r="D45" s="226">
        <v>51.57</v>
      </c>
      <c r="E45" s="226">
        <v>79.3</v>
      </c>
      <c r="F45" s="226">
        <v>89.45</v>
      </c>
      <c r="G45" s="226">
        <v>103.35</v>
      </c>
      <c r="H45" s="226">
        <v>98.71</v>
      </c>
      <c r="I45" s="100">
        <f t="shared" si="0"/>
        <v>-4.4895984518626086E-2</v>
      </c>
      <c r="J45" s="226">
        <f t="shared" si="1"/>
        <v>-4.6400000000000006</v>
      </c>
      <c r="K45" s="227">
        <v>79.31</v>
      </c>
      <c r="L45" s="227">
        <v>88.84</v>
      </c>
      <c r="M45" s="227">
        <v>110.39</v>
      </c>
      <c r="N45" s="227">
        <v>101.91</v>
      </c>
      <c r="O45" s="227">
        <v>88.6</v>
      </c>
      <c r="P45" s="100">
        <f t="shared" si="2"/>
        <v>-0.13060543616916886</v>
      </c>
      <c r="Q45" s="226">
        <f t="shared" si="3"/>
        <v>-13.310000000000002</v>
      </c>
    </row>
    <row r="46" spans="2:17" x14ac:dyDescent="0.25">
      <c r="B46" s="96" t="s">
        <v>65</v>
      </c>
      <c r="C46" s="224">
        <v>31.82</v>
      </c>
      <c r="D46" s="224">
        <v>24.11</v>
      </c>
      <c r="E46" s="224">
        <v>48.07</v>
      </c>
      <c r="F46" s="224">
        <v>55.12</v>
      </c>
      <c r="G46" s="224">
        <v>69.489999999999995</v>
      </c>
      <c r="H46" s="224">
        <v>77.48</v>
      </c>
      <c r="I46" s="98">
        <f t="shared" si="0"/>
        <v>0.11498057274427986</v>
      </c>
      <c r="J46" s="224">
        <f t="shared" si="1"/>
        <v>7.9900000000000091</v>
      </c>
      <c r="K46" s="225">
        <v>41</v>
      </c>
      <c r="L46" s="225">
        <v>31.29</v>
      </c>
      <c r="M46" s="225">
        <v>39.33</v>
      </c>
      <c r="N46" s="225">
        <v>45.38</v>
      </c>
      <c r="O46" s="225">
        <v>42.8</v>
      </c>
      <c r="P46" s="98">
        <f t="shared" si="2"/>
        <v>-5.6853239312472548E-2</v>
      </c>
      <c r="Q46" s="224">
        <f t="shared" si="3"/>
        <v>-2.5800000000000054</v>
      </c>
    </row>
    <row r="47" spans="2:17" x14ac:dyDescent="0.25">
      <c r="B47" s="93" t="s">
        <v>55</v>
      </c>
      <c r="C47" s="228">
        <v>22.7</v>
      </c>
      <c r="D47" s="228">
        <v>29.35</v>
      </c>
      <c r="E47" s="228">
        <v>43.18</v>
      </c>
      <c r="F47" s="228">
        <v>54</v>
      </c>
      <c r="G47" s="228">
        <v>56.56</v>
      </c>
      <c r="H47" s="228">
        <v>58.49</v>
      </c>
      <c r="I47" s="102">
        <f t="shared" si="0"/>
        <v>3.4123055162659011E-2</v>
      </c>
      <c r="J47" s="228">
        <f t="shared" si="1"/>
        <v>1.9299999999999997</v>
      </c>
      <c r="K47" s="229">
        <v>32.770000000000003</v>
      </c>
      <c r="L47" s="229">
        <v>35.520000000000003</v>
      </c>
      <c r="M47" s="229">
        <v>33.979999999999997</v>
      </c>
      <c r="N47" s="229">
        <v>36.26</v>
      </c>
      <c r="O47" s="229">
        <v>55.24</v>
      </c>
      <c r="P47" s="102">
        <f t="shared" si="2"/>
        <v>0.52344180915609506</v>
      </c>
      <c r="Q47" s="228">
        <f t="shared" si="3"/>
        <v>18.980000000000004</v>
      </c>
    </row>
    <row r="48" spans="2:17" x14ac:dyDescent="0.25">
      <c r="B48" s="96" t="s">
        <v>62</v>
      </c>
      <c r="C48" s="224">
        <v>22.26</v>
      </c>
      <c r="D48" s="224">
        <v>29.29</v>
      </c>
      <c r="E48" s="224">
        <v>43.74</v>
      </c>
      <c r="F48" s="224">
        <v>53.7</v>
      </c>
      <c r="G48" s="224">
        <v>58.12</v>
      </c>
      <c r="H48" s="224">
        <v>60.3</v>
      </c>
      <c r="I48" s="98">
        <f t="shared" si="0"/>
        <v>3.7508602890571119E-2</v>
      </c>
      <c r="J48" s="224">
        <f t="shared" si="1"/>
        <v>2.1799999999999997</v>
      </c>
      <c r="K48" s="225">
        <v>33.15</v>
      </c>
      <c r="L48" s="225">
        <v>35.619999999999997</v>
      </c>
      <c r="M48" s="225">
        <v>34.44</v>
      </c>
      <c r="N48" s="225">
        <v>36.79</v>
      </c>
      <c r="O48" s="225">
        <v>58.88</v>
      </c>
      <c r="P48" s="98">
        <f t="shared" si="2"/>
        <v>0.60043490078825767</v>
      </c>
      <c r="Q48" s="224">
        <f t="shared" si="3"/>
        <v>22.090000000000003</v>
      </c>
    </row>
    <row r="49" spans="2:17" x14ac:dyDescent="0.25">
      <c r="B49" s="99" t="s">
        <v>63</v>
      </c>
      <c r="C49" s="226">
        <v>22.57</v>
      </c>
      <c r="D49" s="226">
        <v>31.13</v>
      </c>
      <c r="E49" s="226">
        <v>47.77</v>
      </c>
      <c r="F49" s="226">
        <v>58.76</v>
      </c>
      <c r="G49" s="226">
        <v>61.8</v>
      </c>
      <c r="H49" s="226">
        <v>64.489999999999995</v>
      </c>
      <c r="I49" s="100">
        <f t="shared" si="0"/>
        <v>4.3527508090614786E-2</v>
      </c>
      <c r="J49" s="226">
        <f t="shared" si="1"/>
        <v>2.6899999999999977</v>
      </c>
      <c r="K49" s="227">
        <v>33.99</v>
      </c>
      <c r="L49" s="227">
        <v>37.82</v>
      </c>
      <c r="M49" s="227">
        <v>36.47</v>
      </c>
      <c r="N49" s="227">
        <v>37.270000000000003</v>
      </c>
      <c r="O49" s="227">
        <v>65.92</v>
      </c>
      <c r="P49" s="100">
        <f t="shared" si="2"/>
        <v>0.76871478400858595</v>
      </c>
      <c r="Q49" s="226">
        <f t="shared" si="3"/>
        <v>28.65</v>
      </c>
    </row>
    <row r="50" spans="2:17" x14ac:dyDescent="0.25">
      <c r="B50" s="99" t="s">
        <v>70</v>
      </c>
      <c r="C50" s="226">
        <v>21.23</v>
      </c>
      <c r="D50" s="226">
        <v>23.12</v>
      </c>
      <c r="E50" s="226">
        <v>33.61</v>
      </c>
      <c r="F50" s="226">
        <v>39.25</v>
      </c>
      <c r="G50" s="226">
        <v>48.36</v>
      </c>
      <c r="H50" s="226">
        <v>49.31</v>
      </c>
      <c r="I50" s="100">
        <f t="shared" si="0"/>
        <v>1.9644334160463295E-2</v>
      </c>
      <c r="J50" s="226">
        <f t="shared" si="1"/>
        <v>0.95000000000000284</v>
      </c>
      <c r="K50" s="227">
        <v>31.23</v>
      </c>
      <c r="L50" s="227">
        <v>29.49</v>
      </c>
      <c r="M50" s="227">
        <v>28.92</v>
      </c>
      <c r="N50" s="227">
        <v>35.53</v>
      </c>
      <c r="O50" s="227">
        <v>41.09</v>
      </c>
      <c r="P50" s="100">
        <f t="shared" si="2"/>
        <v>0.1564874753729244</v>
      </c>
      <c r="Q50" s="226">
        <f t="shared" si="3"/>
        <v>5.5600000000000023</v>
      </c>
    </row>
    <row r="51" spans="2:17" x14ac:dyDescent="0.25">
      <c r="B51" s="96" t="s">
        <v>65</v>
      </c>
      <c r="C51" s="224">
        <v>16.5</v>
      </c>
      <c r="D51" s="224">
        <v>23.32</v>
      </c>
      <c r="E51" s="224">
        <v>69.849999999999994</v>
      </c>
      <c r="F51" s="224">
        <v>82.76</v>
      </c>
      <c r="G51" s="224">
        <v>71.290000000000006</v>
      </c>
      <c r="H51" s="224">
        <v>74.64</v>
      </c>
      <c r="I51" s="98">
        <f t="shared" si="0"/>
        <v>4.6991162855940516E-2</v>
      </c>
      <c r="J51" s="224">
        <f t="shared" si="1"/>
        <v>3.3499999999999943</v>
      </c>
      <c r="K51" s="225">
        <v>33.69</v>
      </c>
      <c r="L51" s="225">
        <v>47.08</v>
      </c>
      <c r="M51" s="225">
        <v>30.42</v>
      </c>
      <c r="N51" s="225">
        <v>72.69</v>
      </c>
      <c r="O51" s="225">
        <v>50.95</v>
      </c>
      <c r="P51" s="98">
        <f t="shared" si="2"/>
        <v>-0.29907827761727879</v>
      </c>
      <c r="Q51" s="224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A03C-7CF8-4FE2-B295-BC6DBFB8FA73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61AE-756E-4025-99EC-8C0C4CC96D28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319</v>
      </c>
      <c r="C1" s="1"/>
      <c r="D1" s="1"/>
      <c r="F1" s="230"/>
      <c r="G1" s="230"/>
      <c r="H1" s="230"/>
      <c r="J1" s="230"/>
    </row>
    <row r="3" spans="1:31" s="4" customFormat="1" ht="25.5" customHeight="1" thickBot="1" x14ac:dyDescent="0.3">
      <c r="B3" s="66" t="s">
        <v>320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273</v>
      </c>
      <c r="D5" s="172" t="s">
        <v>274</v>
      </c>
      <c r="E5" s="172" t="s">
        <v>275</v>
      </c>
      <c r="F5" s="172" t="s">
        <v>276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277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278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1" t="s">
        <v>180</v>
      </c>
      <c r="C6" s="232">
        <v>58803</v>
      </c>
      <c r="D6" s="232">
        <v>104421</v>
      </c>
      <c r="E6" s="232">
        <v>126576</v>
      </c>
      <c r="F6" s="232">
        <v>124946</v>
      </c>
      <c r="G6" s="233">
        <f t="shared" ref="G6:G11" si="0">F6/E6-1</f>
        <v>-1.2877638730881102E-2</v>
      </c>
      <c r="H6" s="232">
        <f t="shared" ref="H6:H11" si="1">F6-E6</f>
        <v>-1630</v>
      </c>
      <c r="I6" s="233"/>
      <c r="J6" s="232">
        <v>140761</v>
      </c>
      <c r="K6" s="233">
        <f t="shared" ref="K6:K11" si="2">J6/F6-1</f>
        <v>0.12657468026187302</v>
      </c>
      <c r="L6" s="232">
        <f t="shared" ref="L6:L11" si="3">J6-F6</f>
        <v>15815</v>
      </c>
      <c r="M6" s="233"/>
      <c r="N6" s="232">
        <v>146710</v>
      </c>
      <c r="O6" s="233">
        <f t="shared" ref="O6:O11" si="4">N6/J6-1</f>
        <v>4.2263126860422995E-2</v>
      </c>
      <c r="P6" s="232">
        <f t="shared" ref="P6:P11" si="5">N6-J6</f>
        <v>5949</v>
      </c>
      <c r="Q6" s="233">
        <f>N6/C6-1</f>
        <v>1.4949407343162764</v>
      </c>
      <c r="R6" s="232">
        <f>N6-C6</f>
        <v>87907</v>
      </c>
      <c r="S6" s="233"/>
      <c r="T6" s="233"/>
      <c r="V6" s="29"/>
      <c r="AE6" s="1"/>
    </row>
    <row r="7" spans="1:31" ht="18.75" x14ac:dyDescent="0.3">
      <c r="A7" s="4"/>
      <c r="B7" s="231" t="s">
        <v>181</v>
      </c>
      <c r="C7" s="232">
        <v>38654</v>
      </c>
      <c r="D7" s="232">
        <v>62976</v>
      </c>
      <c r="E7" s="232">
        <v>76465</v>
      </c>
      <c r="F7" s="232">
        <v>75359</v>
      </c>
      <c r="G7" s="233">
        <f t="shared" si="0"/>
        <v>-1.4464133917478583E-2</v>
      </c>
      <c r="H7" s="232">
        <f t="shared" si="1"/>
        <v>-1106</v>
      </c>
      <c r="I7" s="233">
        <f>F7/$F$7</f>
        <v>1</v>
      </c>
      <c r="J7" s="232">
        <v>87725</v>
      </c>
      <c r="K7" s="233">
        <f t="shared" si="2"/>
        <v>0.16409453416313902</v>
      </c>
      <c r="L7" s="232">
        <f t="shared" si="3"/>
        <v>12366</v>
      </c>
      <c r="M7" s="233">
        <f>J7/$J$7</f>
        <v>1</v>
      </c>
      <c r="N7" s="232">
        <v>89212</v>
      </c>
      <c r="O7" s="233">
        <f t="shared" si="4"/>
        <v>1.695069820461681E-2</v>
      </c>
      <c r="P7" s="232">
        <f t="shared" si="5"/>
        <v>1487</v>
      </c>
      <c r="Q7" s="233">
        <f t="shared" ref="Q7:Q11" si="6">N7/C7-1</f>
        <v>1.30796295338128</v>
      </c>
      <c r="R7" s="232">
        <f t="shared" ref="R7:R11" si="7">N7-C7</f>
        <v>50558</v>
      </c>
      <c r="S7" s="233">
        <f>N7/$N$7</f>
        <v>1</v>
      </c>
      <c r="T7" s="233">
        <f>N7/$N$6</f>
        <v>0.6080839751891487</v>
      </c>
      <c r="V7" s="29"/>
      <c r="W7" s="81"/>
      <c r="AE7" s="1" t="s">
        <v>182</v>
      </c>
    </row>
    <row r="8" spans="1:31" ht="15.75" x14ac:dyDescent="0.25">
      <c r="A8" s="4"/>
      <c r="B8" s="234" t="s">
        <v>105</v>
      </c>
      <c r="C8" s="235">
        <v>17793</v>
      </c>
      <c r="D8" s="235">
        <v>31462</v>
      </c>
      <c r="E8" s="235">
        <v>40904</v>
      </c>
      <c r="F8" s="235">
        <v>41855</v>
      </c>
      <c r="G8" s="236">
        <f t="shared" si="0"/>
        <v>2.3249559945237586E-2</v>
      </c>
      <c r="H8" s="235">
        <f t="shared" si="1"/>
        <v>951</v>
      </c>
      <c r="I8" s="236">
        <f>F8/$F$7</f>
        <v>0.55540811316498362</v>
      </c>
      <c r="J8" s="235">
        <v>43681</v>
      </c>
      <c r="K8" s="236">
        <f t="shared" si="2"/>
        <v>4.3626806833114262E-2</v>
      </c>
      <c r="L8" s="235">
        <f t="shared" si="3"/>
        <v>1826</v>
      </c>
      <c r="M8" s="236">
        <f>J8/$J$7</f>
        <v>0.49793103448275861</v>
      </c>
      <c r="N8" s="235">
        <v>45322</v>
      </c>
      <c r="O8" s="236">
        <f t="shared" si="4"/>
        <v>3.7567821249513411E-2</v>
      </c>
      <c r="P8" s="235">
        <f t="shared" si="5"/>
        <v>1641</v>
      </c>
      <c r="Q8" s="236">
        <f t="shared" si="6"/>
        <v>1.5471814758612936</v>
      </c>
      <c r="R8" s="235">
        <f t="shared" si="7"/>
        <v>27529</v>
      </c>
      <c r="S8" s="236">
        <f>N8/$N$7</f>
        <v>0.50802582612204639</v>
      </c>
      <c r="T8" s="236">
        <f>N8/$N$6</f>
        <v>0.30892236384704519</v>
      </c>
      <c r="V8" s="29"/>
      <c r="W8" s="81"/>
      <c r="AE8" s="1" t="s">
        <v>183</v>
      </c>
    </row>
    <row r="9" spans="1:31" s="4" customFormat="1" x14ac:dyDescent="0.25">
      <c r="B9" s="237" t="s">
        <v>108</v>
      </c>
      <c r="C9" s="238">
        <v>20861</v>
      </c>
      <c r="D9" s="238">
        <v>31514</v>
      </c>
      <c r="E9" s="238">
        <v>35561</v>
      </c>
      <c r="F9" s="238">
        <v>33504</v>
      </c>
      <c r="G9" s="239">
        <f t="shared" si="0"/>
        <v>-5.7844267596524279E-2</v>
      </c>
      <c r="H9" s="240">
        <f t="shared" si="1"/>
        <v>-2057</v>
      </c>
      <c r="I9" s="241">
        <f>F9/$F$7</f>
        <v>0.44459188683501638</v>
      </c>
      <c r="J9" s="238">
        <v>44044</v>
      </c>
      <c r="K9" s="239">
        <f t="shared" si="2"/>
        <v>0.31458930276981856</v>
      </c>
      <c r="L9" s="240">
        <f t="shared" si="3"/>
        <v>10540</v>
      </c>
      <c r="M9" s="241">
        <f>J9/$J$7</f>
        <v>0.50206896551724134</v>
      </c>
      <c r="N9" s="238">
        <v>43890</v>
      </c>
      <c r="O9" s="239">
        <f t="shared" si="4"/>
        <v>-3.4965034965035446E-3</v>
      </c>
      <c r="P9" s="240">
        <f t="shared" si="5"/>
        <v>-154</v>
      </c>
      <c r="Q9" s="239">
        <f t="shared" si="6"/>
        <v>1.1039259862902067</v>
      </c>
      <c r="R9" s="240">
        <f t="shared" si="7"/>
        <v>23029</v>
      </c>
      <c r="S9" s="241">
        <f>N9/$N$7</f>
        <v>0.49197417387795361</v>
      </c>
      <c r="T9" s="241">
        <f>N9/$N$6</f>
        <v>0.29916161134210345</v>
      </c>
      <c r="V9" s="29"/>
      <c r="W9" s="81"/>
      <c r="AE9" s="1" t="s">
        <v>184</v>
      </c>
    </row>
    <row r="10" spans="1:31" s="4" customFormat="1" x14ac:dyDescent="0.25">
      <c r="B10" s="242" t="s">
        <v>185</v>
      </c>
      <c r="C10" s="29">
        <v>3140</v>
      </c>
      <c r="D10" s="29">
        <v>4261</v>
      </c>
      <c r="E10" s="29">
        <v>12041</v>
      </c>
      <c r="F10" s="29">
        <v>7300</v>
      </c>
      <c r="G10" s="22">
        <f t="shared" si="0"/>
        <v>-0.39373806162278879</v>
      </c>
      <c r="H10" s="20">
        <f t="shared" si="1"/>
        <v>-4741</v>
      </c>
      <c r="I10" s="31">
        <f>F10/$F$7</f>
        <v>9.6869650605767063E-2</v>
      </c>
      <c r="J10" s="29">
        <v>18360</v>
      </c>
      <c r="K10" s="22">
        <f t="shared" si="2"/>
        <v>1.515068493150685</v>
      </c>
      <c r="L10" s="20">
        <f t="shared" si="3"/>
        <v>11060</v>
      </c>
      <c r="M10" s="31">
        <f>J10/$J$7</f>
        <v>0.20929039612425193</v>
      </c>
      <c r="N10" s="29">
        <v>15081</v>
      </c>
      <c r="O10" s="22">
        <f t="shared" si="4"/>
        <v>-0.1785947712418301</v>
      </c>
      <c r="P10" s="20">
        <f t="shared" si="5"/>
        <v>-3279</v>
      </c>
      <c r="Q10" s="22">
        <f t="shared" si="6"/>
        <v>3.8028662420382169</v>
      </c>
      <c r="R10" s="20">
        <f t="shared" si="7"/>
        <v>11941</v>
      </c>
      <c r="S10" s="31">
        <f>N10/$N$7</f>
        <v>0.16904676500919158</v>
      </c>
      <c r="T10" s="31">
        <f>N10/$N$6</f>
        <v>0.1027946288596551</v>
      </c>
      <c r="V10" s="29"/>
      <c r="W10" s="81"/>
      <c r="AE10" s="1" t="s">
        <v>186</v>
      </c>
    </row>
    <row r="11" spans="1:31" s="4" customFormat="1" x14ac:dyDescent="0.25">
      <c r="B11" s="242" t="s">
        <v>187</v>
      </c>
      <c r="C11" s="29">
        <f>C9-C10</f>
        <v>17721</v>
      </c>
      <c r="D11" s="29">
        <f>D9-D10</f>
        <v>27253</v>
      </c>
      <c r="E11" s="29">
        <f>E9-E10</f>
        <v>23520</v>
      </c>
      <c r="F11" s="29">
        <f>F9-F10</f>
        <v>26204</v>
      </c>
      <c r="G11" s="22">
        <f t="shared" si="0"/>
        <v>0.11411564625850334</v>
      </c>
      <c r="H11" s="20">
        <f t="shared" si="1"/>
        <v>2684</v>
      </c>
      <c r="I11" s="31">
        <f>F11/$F$7</f>
        <v>0.3477222362292493</v>
      </c>
      <c r="J11" s="29">
        <f>J9-J10</f>
        <v>25684</v>
      </c>
      <c r="K11" s="22">
        <f t="shared" si="2"/>
        <v>-1.9844298580369402E-2</v>
      </c>
      <c r="L11" s="20">
        <f t="shared" si="3"/>
        <v>-520</v>
      </c>
      <c r="M11" s="31">
        <f>J11/$J$7</f>
        <v>0.29277856939298946</v>
      </c>
      <c r="N11" s="29">
        <f>N9-N10</f>
        <v>28809</v>
      </c>
      <c r="O11" s="22">
        <f t="shared" si="4"/>
        <v>0.12167107927114151</v>
      </c>
      <c r="P11" s="20">
        <f t="shared" si="5"/>
        <v>3125</v>
      </c>
      <c r="Q11" s="22">
        <f t="shared" si="6"/>
        <v>0.62569832402234637</v>
      </c>
      <c r="R11" s="20">
        <f t="shared" si="7"/>
        <v>11088</v>
      </c>
      <c r="S11" s="31">
        <f>N11/$N$7</f>
        <v>0.32292740886876203</v>
      </c>
      <c r="T11" s="31">
        <f>N11/$N$6</f>
        <v>0.19636698248244835</v>
      </c>
      <c r="V11" s="29"/>
      <c r="W11" s="81"/>
      <c r="AE11" s="1" t="s">
        <v>188</v>
      </c>
    </row>
    <row r="12" spans="1:31" s="4" customFormat="1" ht="7.5" customHeight="1" x14ac:dyDescent="0.25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AE12" s="1" t="s">
        <v>189</v>
      </c>
    </row>
    <row r="13" spans="1:31" s="4" customFormat="1" x14ac:dyDescent="0.25">
      <c r="B13" s="171" t="s">
        <v>190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191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7" t="s">
        <v>192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193</v>
      </c>
      <c r="N39" s="14">
        <v>2021</v>
      </c>
      <c r="O39" s="14" t="s">
        <v>193</v>
      </c>
      <c r="P39" s="14" t="s">
        <v>194</v>
      </c>
      <c r="Q39" s="14" t="s">
        <v>195</v>
      </c>
      <c r="R39" s="14" t="s">
        <v>196</v>
      </c>
      <c r="S39" s="89"/>
      <c r="T39" s="89"/>
      <c r="AE39" s="1"/>
    </row>
    <row r="40" spans="2:31" s="4" customFormat="1" ht="18.75" hidden="1" x14ac:dyDescent="0.3">
      <c r="B40" s="231" t="s">
        <v>180</v>
      </c>
      <c r="C40" s="231"/>
      <c r="D40" s="231"/>
      <c r="E40" s="232"/>
      <c r="F40" s="232"/>
      <c r="G40" s="232"/>
      <c r="H40" s="232"/>
      <c r="I40" s="232"/>
      <c r="J40" s="232">
        <v>1824653</v>
      </c>
      <c r="K40" s="232"/>
      <c r="L40" s="232"/>
      <c r="M40" s="233"/>
      <c r="N40" s="232">
        <v>2354005</v>
      </c>
      <c r="O40" s="233"/>
      <c r="P40" s="233">
        <v>1</v>
      </c>
      <c r="Q40" s="233">
        <v>0.2901110512519367</v>
      </c>
      <c r="R40" s="232">
        <v>529352</v>
      </c>
      <c r="S40" s="244"/>
      <c r="T40" s="244"/>
      <c r="AE40" s="1"/>
    </row>
    <row r="41" spans="2:31" ht="18.75" hidden="1" x14ac:dyDescent="0.3">
      <c r="B41" s="231" t="s">
        <v>181</v>
      </c>
      <c r="C41" s="231"/>
      <c r="D41" s="231"/>
      <c r="E41" s="232"/>
      <c r="F41" s="232"/>
      <c r="G41" s="232"/>
      <c r="H41" s="232"/>
      <c r="I41" s="232"/>
      <c r="J41" s="232">
        <v>603938</v>
      </c>
      <c r="K41" s="232"/>
      <c r="L41" s="232"/>
      <c r="M41" s="233">
        <v>1</v>
      </c>
      <c r="N41" s="232">
        <v>936181</v>
      </c>
      <c r="O41" s="233">
        <v>1</v>
      </c>
      <c r="P41" s="233">
        <v>0.39769711619134201</v>
      </c>
      <c r="Q41" s="233">
        <v>0.55012766211101138</v>
      </c>
      <c r="R41" s="232">
        <v>332243</v>
      </c>
      <c r="S41" s="244"/>
      <c r="T41" s="244"/>
      <c r="AE41" s="1" t="s">
        <v>182</v>
      </c>
    </row>
    <row r="42" spans="2:31" ht="15.75" hidden="1" x14ac:dyDescent="0.25">
      <c r="B42" s="234" t="s">
        <v>105</v>
      </c>
      <c r="C42" s="234"/>
      <c r="D42" s="234"/>
      <c r="E42" s="235"/>
      <c r="F42" s="235"/>
      <c r="G42" s="235"/>
      <c r="H42" s="235"/>
      <c r="I42" s="235"/>
      <c r="J42" s="235">
        <v>276550.36166633503</v>
      </c>
      <c r="K42" s="235"/>
      <c r="L42" s="235"/>
      <c r="M42" s="236">
        <v>0.45791184139155844</v>
      </c>
      <c r="N42" s="235">
        <v>430252.45635520399</v>
      </c>
      <c r="O42" s="236">
        <v>0.4595825554622493</v>
      </c>
      <c r="P42" s="236">
        <v>0.18277465695918402</v>
      </c>
      <c r="Q42" s="236">
        <v>0.55578337978930015</v>
      </c>
      <c r="R42" s="235">
        <v>153702.09468886897</v>
      </c>
      <c r="S42" s="245"/>
      <c r="T42" s="245"/>
      <c r="AE42" s="1" t="s">
        <v>183</v>
      </c>
    </row>
    <row r="43" spans="2:31" s="4" customFormat="1" hidden="1" x14ac:dyDescent="0.25">
      <c r="B43" s="237" t="s">
        <v>108</v>
      </c>
      <c r="C43" s="246"/>
      <c r="D43" s="246"/>
      <c r="E43" s="238"/>
      <c r="F43" s="238"/>
      <c r="G43" s="238"/>
      <c r="H43" s="238"/>
      <c r="I43" s="238"/>
      <c r="J43" s="238">
        <v>327387.63833385095</v>
      </c>
      <c r="K43" s="238"/>
      <c r="L43" s="238"/>
      <c r="M43" s="241">
        <v>0.54208815860874948</v>
      </c>
      <c r="N43" s="238">
        <v>505927.5436448183</v>
      </c>
      <c r="O43" s="241">
        <v>0.54041637636826456</v>
      </c>
      <c r="P43" s="241">
        <v>0.21492203442423372</v>
      </c>
      <c r="Q43" s="239">
        <v>0.54534711884540576</v>
      </c>
      <c r="R43" s="240">
        <v>178539.90531096736</v>
      </c>
      <c r="S43" s="247"/>
      <c r="T43" s="247"/>
      <c r="AE43" s="1" t="s">
        <v>184</v>
      </c>
    </row>
    <row r="44" spans="2:31" s="4" customFormat="1" hidden="1" x14ac:dyDescent="0.25">
      <c r="B44" s="242" t="s">
        <v>185</v>
      </c>
      <c r="C44" s="242"/>
      <c r="D44" s="242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186</v>
      </c>
    </row>
    <row r="45" spans="2:31" s="4" customFormat="1" hidden="1" x14ac:dyDescent="0.25">
      <c r="B45" s="242" t="s">
        <v>187</v>
      </c>
      <c r="C45" s="242"/>
      <c r="D45" s="242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188</v>
      </c>
    </row>
    <row r="46" spans="2:31" s="4" customFormat="1" ht="7.5" hidden="1" customHeight="1" x14ac:dyDescent="0.25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AE46" s="1" t="s">
        <v>189</v>
      </c>
    </row>
    <row r="47" spans="2:31" s="4" customFormat="1" hidden="1" x14ac:dyDescent="0.25">
      <c r="B47" s="276" t="s">
        <v>190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49"/>
      <c r="T47" s="49"/>
      <c r="AE47" s="1" t="s">
        <v>191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320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1" t="s">
        <v>180</v>
      </c>
      <c r="C124" s="232">
        <v>164258</v>
      </c>
      <c r="D124" s="232">
        <v>229131</v>
      </c>
      <c r="E124" s="232">
        <v>240044</v>
      </c>
      <c r="F124" s="232">
        <v>250407</v>
      </c>
      <c r="G124" s="233">
        <f t="shared" ref="G124:G129" si="8">F124/E124-1</f>
        <v>4.3171251937144772E-2</v>
      </c>
      <c r="H124" s="232">
        <f t="shared" ref="H124:H129" si="9">F124-E124</f>
        <v>10363</v>
      </c>
      <c r="I124" s="233"/>
      <c r="J124" s="232">
        <v>282601</v>
      </c>
      <c r="K124" s="233"/>
      <c r="L124" s="233">
        <f t="shared" ref="L124:L129" si="10">J124/F124-1</f>
        <v>0.12856669342310711</v>
      </c>
      <c r="M124" s="232">
        <f t="shared" ref="M124:M129" si="11">J124-F124</f>
        <v>32194</v>
      </c>
      <c r="N124" s="233">
        <f t="shared" ref="N124:N129" si="12">J124/D124-1</f>
        <v>0.2333599556585535</v>
      </c>
      <c r="O124" s="232">
        <f t="shared" ref="O124:O129" si="13">J124-D124</f>
        <v>53470</v>
      </c>
      <c r="Z124" s="1"/>
      <c r="AE124"/>
    </row>
    <row r="125" spans="2:31" ht="18.75" x14ac:dyDescent="0.3">
      <c r="B125" s="231" t="s">
        <v>181</v>
      </c>
      <c r="C125" s="232">
        <v>104557</v>
      </c>
      <c r="D125" s="232">
        <v>134886</v>
      </c>
      <c r="E125" s="232">
        <v>147214</v>
      </c>
      <c r="F125" s="232">
        <v>155988</v>
      </c>
      <c r="G125" s="233">
        <f t="shared" si="8"/>
        <v>5.9600309753148561E-2</v>
      </c>
      <c r="H125" s="232">
        <f t="shared" si="9"/>
        <v>8774</v>
      </c>
      <c r="I125" s="233">
        <f>F125/$F$7</f>
        <v>2.0699319258482731</v>
      </c>
      <c r="J125" s="232">
        <v>178403</v>
      </c>
      <c r="K125" s="233">
        <f>J125/$J$125</f>
        <v>1</v>
      </c>
      <c r="L125" s="233">
        <f t="shared" si="10"/>
        <v>0.14369695104751656</v>
      </c>
      <c r="M125" s="232">
        <f t="shared" si="11"/>
        <v>22415</v>
      </c>
      <c r="N125" s="233">
        <f t="shared" si="12"/>
        <v>0.32262058330738541</v>
      </c>
      <c r="O125" s="232">
        <f t="shared" si="13"/>
        <v>43517</v>
      </c>
      <c r="Z125" s="1"/>
      <c r="AE125"/>
    </row>
    <row r="126" spans="2:31" ht="15.75" x14ac:dyDescent="0.25">
      <c r="B126" s="234" t="s">
        <v>105</v>
      </c>
      <c r="C126" s="235">
        <v>51310</v>
      </c>
      <c r="D126" s="235">
        <v>65021</v>
      </c>
      <c r="E126" s="235">
        <v>80189</v>
      </c>
      <c r="F126" s="235">
        <v>80800</v>
      </c>
      <c r="G126" s="236">
        <f t="shared" si="8"/>
        <v>7.6194989337690089E-3</v>
      </c>
      <c r="H126" s="235">
        <f t="shared" si="9"/>
        <v>611</v>
      </c>
      <c r="I126" s="236">
        <f>F126/$F$7</f>
        <v>1.0722010642391751</v>
      </c>
      <c r="J126" s="235">
        <v>84941</v>
      </c>
      <c r="K126" s="236">
        <f>J126/$J$125</f>
        <v>0.47611867513438677</v>
      </c>
      <c r="L126" s="236">
        <f t="shared" si="10"/>
        <v>5.1250000000000018E-2</v>
      </c>
      <c r="M126" s="235">
        <f t="shared" si="11"/>
        <v>4141</v>
      </c>
      <c r="N126" s="236">
        <f t="shared" si="12"/>
        <v>0.30636255978837612</v>
      </c>
      <c r="O126" s="235">
        <f t="shared" si="13"/>
        <v>19920</v>
      </c>
      <c r="Z126" s="1"/>
      <c r="AE126"/>
    </row>
    <row r="127" spans="2:31" x14ac:dyDescent="0.25">
      <c r="B127" s="237" t="s">
        <v>108</v>
      </c>
      <c r="C127" s="238">
        <v>53247</v>
      </c>
      <c r="D127" s="238">
        <v>69865</v>
      </c>
      <c r="E127" s="238">
        <v>67025</v>
      </c>
      <c r="F127" s="238">
        <v>75188</v>
      </c>
      <c r="G127" s="239">
        <f t="shared" si="8"/>
        <v>0.12179037672510251</v>
      </c>
      <c r="H127" s="240">
        <f t="shared" si="9"/>
        <v>8163</v>
      </c>
      <c r="I127" s="241">
        <f>F127/$F$7</f>
        <v>0.99773086160909774</v>
      </c>
      <c r="J127" s="238">
        <v>93462</v>
      </c>
      <c r="K127" s="241">
        <f>J127/$J$125</f>
        <v>0.52388132486561323</v>
      </c>
      <c r="L127" s="239">
        <f t="shared" si="10"/>
        <v>0.24304410278235888</v>
      </c>
      <c r="M127" s="240">
        <f t="shared" si="11"/>
        <v>18274</v>
      </c>
      <c r="N127" s="239">
        <f t="shared" si="12"/>
        <v>0.33775137765690966</v>
      </c>
      <c r="O127" s="240">
        <f t="shared" si="13"/>
        <v>23597</v>
      </c>
      <c r="Z127" s="1"/>
      <c r="AE127"/>
    </row>
    <row r="128" spans="2:31" x14ac:dyDescent="0.25">
      <c r="B128" s="242" t="s">
        <v>185</v>
      </c>
      <c r="C128" s="29">
        <v>8578</v>
      </c>
      <c r="D128" s="29">
        <v>10079</v>
      </c>
      <c r="E128" s="29">
        <v>22988</v>
      </c>
      <c r="F128" s="29">
        <v>22508</v>
      </c>
      <c r="G128" s="22">
        <f t="shared" si="8"/>
        <v>-2.0880459370106186E-2</v>
      </c>
      <c r="H128" s="20">
        <f t="shared" si="9"/>
        <v>-480</v>
      </c>
      <c r="I128" s="31">
        <f>F128/$F$7</f>
        <v>0.29867699942939796</v>
      </c>
      <c r="J128" s="29">
        <v>40230</v>
      </c>
      <c r="K128" s="31">
        <f>J128/$J$125</f>
        <v>0.22550069225293295</v>
      </c>
      <c r="L128" s="22">
        <f t="shared" si="10"/>
        <v>0.78736449262484443</v>
      </c>
      <c r="M128" s="20">
        <f t="shared" si="11"/>
        <v>17722</v>
      </c>
      <c r="N128" s="22">
        <f t="shared" si="12"/>
        <v>2.9914674074809007</v>
      </c>
      <c r="O128" s="20">
        <f t="shared" si="13"/>
        <v>30151</v>
      </c>
      <c r="Z128" s="1"/>
      <c r="AE128"/>
    </row>
    <row r="129" spans="2:31" x14ac:dyDescent="0.25">
      <c r="B129" s="242" t="s">
        <v>187</v>
      </c>
      <c r="C129" s="29">
        <f>C127-C128</f>
        <v>44669</v>
      </c>
      <c r="D129" s="29">
        <f>D127-D128</f>
        <v>59786</v>
      </c>
      <c r="E129" s="29">
        <f>E127-E128</f>
        <v>44037</v>
      </c>
      <c r="F129" s="29">
        <f>F127-F128</f>
        <v>52680</v>
      </c>
      <c r="G129" s="22">
        <f t="shared" si="8"/>
        <v>0.19626677566591733</v>
      </c>
      <c r="H129" s="20">
        <f t="shared" si="9"/>
        <v>8643</v>
      </c>
      <c r="I129" s="31">
        <f>F129/$F$7</f>
        <v>0.69905386217969989</v>
      </c>
      <c r="J129" s="29">
        <f>J127-J128</f>
        <v>53232</v>
      </c>
      <c r="K129" s="31">
        <f>J129/$J$125</f>
        <v>0.29838063261268027</v>
      </c>
      <c r="L129" s="22">
        <f t="shared" si="10"/>
        <v>1.0478359908883794E-2</v>
      </c>
      <c r="M129" s="20">
        <f t="shared" si="11"/>
        <v>552</v>
      </c>
      <c r="N129" s="22">
        <f t="shared" si="12"/>
        <v>-0.10962432676546352</v>
      </c>
      <c r="O129" s="20">
        <f t="shared" si="13"/>
        <v>-6554</v>
      </c>
      <c r="Z129" s="1"/>
      <c r="AE129"/>
    </row>
    <row r="130" spans="2:31" x14ac:dyDescent="0.25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Z130" s="1"/>
      <c r="AE130"/>
    </row>
    <row r="131" spans="2:31" x14ac:dyDescent="0.25">
      <c r="B131" s="171" t="s">
        <v>190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CCC95-B701-4654-AD35-835033467DB4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541D-BA49-4A4C-A773-0E5B33659970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273</v>
      </c>
      <c r="D5" s="248" t="s">
        <v>274</v>
      </c>
      <c r="E5" s="248" t="s">
        <v>275</v>
      </c>
      <c r="F5" s="249" t="str">
        <f>CONCATENATE("%/s total Tenerife ",RIGHT(E5,4))</f>
        <v>%/s total Tenerife 2023</v>
      </c>
      <c r="G5" s="248" t="s">
        <v>276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277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278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198</v>
      </c>
      <c r="C6" s="250">
        <v>38654</v>
      </c>
      <c r="D6" s="250">
        <v>62976</v>
      </c>
      <c r="E6" s="250">
        <v>76465</v>
      </c>
      <c r="F6" s="251">
        <f>E6/$E$6</f>
        <v>1</v>
      </c>
      <c r="G6" s="250">
        <v>75359</v>
      </c>
      <c r="H6" s="251">
        <f>G6/E6-1</f>
        <v>-1.4464133917478583E-2</v>
      </c>
      <c r="I6" s="250">
        <f>G6-E6</f>
        <v>-1106</v>
      </c>
      <c r="J6" s="251">
        <f>G6/$G$6</f>
        <v>1</v>
      </c>
      <c r="K6" s="250">
        <v>87725</v>
      </c>
      <c r="L6" s="251">
        <f t="shared" ref="L6:L12" si="0">K6/G6-1</f>
        <v>0.16409453416313902</v>
      </c>
      <c r="M6" s="250">
        <f t="shared" ref="M6:M12" si="1">K6-G6</f>
        <v>12366</v>
      </c>
      <c r="N6" s="251">
        <f>K6/$K$6</f>
        <v>1</v>
      </c>
      <c r="O6" s="250">
        <v>89212</v>
      </c>
      <c r="P6" s="251">
        <f t="shared" ref="P6:P11" si="2">O6/K6-1</f>
        <v>1.695069820461681E-2</v>
      </c>
      <c r="Q6" s="250">
        <f t="shared" ref="Q6:Q12" si="3">O6-K6</f>
        <v>1487</v>
      </c>
      <c r="R6" s="251">
        <f>O6/C6-1</f>
        <v>1.30796295338128</v>
      </c>
      <c r="S6" s="250">
        <f>O6-C6</f>
        <v>50558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38654</v>
      </c>
      <c r="D7" s="253">
        <v>62976</v>
      </c>
      <c r="E7" s="253">
        <v>76465</v>
      </c>
      <c r="F7" s="254">
        <f t="shared" ref="F7:F12" si="4">E7/$E$6</f>
        <v>1</v>
      </c>
      <c r="G7" s="253">
        <v>75359</v>
      </c>
      <c r="H7" s="255">
        <f>G7/E7-1</f>
        <v>-1.4464133917478583E-2</v>
      </c>
      <c r="I7" s="256">
        <f>G7-E7</f>
        <v>-1106</v>
      </c>
      <c r="J7" s="254">
        <f>G7/$G$6</f>
        <v>1</v>
      </c>
      <c r="K7" s="253">
        <v>87725</v>
      </c>
      <c r="L7" s="257">
        <f t="shared" si="0"/>
        <v>0.16409453416313902</v>
      </c>
      <c r="M7" s="258">
        <f t="shared" si="1"/>
        <v>12366</v>
      </c>
      <c r="N7" s="254">
        <f>K7/$K$6</f>
        <v>1</v>
      </c>
      <c r="O7" s="253">
        <v>89212</v>
      </c>
      <c r="P7" s="255">
        <f t="shared" si="2"/>
        <v>1.695069820461681E-2</v>
      </c>
      <c r="Q7" s="256">
        <f t="shared" si="3"/>
        <v>1487</v>
      </c>
      <c r="R7" s="255">
        <f t="shared" ref="R7:R10" si="5">O7/C7-1</f>
        <v>1.30796295338128</v>
      </c>
      <c r="S7" s="256">
        <f t="shared" ref="S7:S10" si="6">O7-C7</f>
        <v>50558</v>
      </c>
      <c r="T7" s="254">
        <f>O7/$O$6</f>
        <v>1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12367</v>
      </c>
      <c r="D8" s="259">
        <v>23012</v>
      </c>
      <c r="E8" s="259">
        <v>31876</v>
      </c>
      <c r="F8" s="260">
        <f t="shared" si="4"/>
        <v>0.41687046361080232</v>
      </c>
      <c r="G8" s="259">
        <v>34556</v>
      </c>
      <c r="H8" s="261">
        <f>IFERROR(G8/E8-1,"-")</f>
        <v>8.4075793700589818E-2</v>
      </c>
      <c r="I8" s="262">
        <f t="shared" ref="I8:I12" si="7">G8-E8</f>
        <v>2680</v>
      </c>
      <c r="J8" s="260">
        <f t="shared" ref="J8:J12" si="8">G8/$G$6</f>
        <v>0.45855173237436803</v>
      </c>
      <c r="K8" s="259">
        <v>30335</v>
      </c>
      <c r="L8" s="263">
        <f>IFERROR(K8/G8-1,"-")</f>
        <v>-0.12214955434656793</v>
      </c>
      <c r="M8" s="264">
        <f>IF(G8=0,"nd",K8-G8)</f>
        <v>-4221</v>
      </c>
      <c r="N8" s="265">
        <f t="shared" ref="N8:N12" si="9">K8/$K$6</f>
        <v>0.3457965232259903</v>
      </c>
      <c r="O8" s="259">
        <v>31264</v>
      </c>
      <c r="P8" s="263">
        <f>IFERROR(O8/K8-1,"-")</f>
        <v>3.0624690951046585E-2</v>
      </c>
      <c r="Q8" s="266">
        <f t="shared" si="3"/>
        <v>929</v>
      </c>
      <c r="R8" s="263">
        <f>IFERROR(O8/C8-1,"-")</f>
        <v>1.5280181127193337</v>
      </c>
      <c r="S8" s="266">
        <f t="shared" si="6"/>
        <v>18897</v>
      </c>
      <c r="T8" s="265">
        <f t="shared" ref="T8:T12" si="10">O8/$O$6</f>
        <v>0.35044612832354394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26287</v>
      </c>
      <c r="D9" s="259">
        <v>39964</v>
      </c>
      <c r="E9" s="259">
        <v>44589</v>
      </c>
      <c r="F9" s="265">
        <f t="shared" si="4"/>
        <v>0.58312953638919762</v>
      </c>
      <c r="G9" s="259">
        <v>40803</v>
      </c>
      <c r="H9" s="261">
        <f>IFERROR(G9/E9-1,"-")</f>
        <v>-8.4908834017358492E-2</v>
      </c>
      <c r="I9" s="266">
        <f t="shared" si="7"/>
        <v>-3786</v>
      </c>
      <c r="J9" s="265">
        <f t="shared" si="8"/>
        <v>0.54144826762563203</v>
      </c>
      <c r="K9" s="259">
        <v>57390</v>
      </c>
      <c r="L9" s="263">
        <f>IFERROR(K9/G9-1,"-")</f>
        <v>0.40651422689508121</v>
      </c>
      <c r="M9" s="264">
        <f>IF(G9=0,"nd",K9-G9)</f>
        <v>16587</v>
      </c>
      <c r="N9" s="265">
        <f t="shared" si="9"/>
        <v>0.6542034767740097</v>
      </c>
      <c r="O9" s="259">
        <v>57948</v>
      </c>
      <c r="P9" s="263">
        <f t="shared" si="2"/>
        <v>9.722948248823915E-3</v>
      </c>
      <c r="Q9" s="266">
        <f t="shared" si="3"/>
        <v>558</v>
      </c>
      <c r="R9" s="267">
        <f t="shared" si="5"/>
        <v>1.2044356526039488</v>
      </c>
      <c r="S9" s="266">
        <f t="shared" si="6"/>
        <v>31661</v>
      </c>
      <c r="T9" s="265">
        <f t="shared" si="10"/>
        <v>0.64955387167645606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 t="e">
        <v>#REF!</v>
      </c>
      <c r="D10" s="268" t="e">
        <v>#REF!</v>
      </c>
      <c r="E10" s="268" t="e">
        <v>#REF!</v>
      </c>
      <c r="F10" s="269" t="str">
        <f>IFERROR(E10/$E$6,"-")</f>
        <v>-</v>
      </c>
      <c r="G10" s="268" t="e">
        <v>#REF!</v>
      </c>
      <c r="H10" s="257" t="str">
        <f>IFERROR(G10/E10-1,"-")</f>
        <v>-</v>
      </c>
      <c r="I10" s="258" t="str">
        <f>IFERROR(G10-E10,"-")</f>
        <v>-</v>
      </c>
      <c r="J10" s="269" t="str">
        <f>IFERROR(G10/$G$6,"-")</f>
        <v>-</v>
      </c>
      <c r="K10" s="268" t="e">
        <v>#REF!</v>
      </c>
      <c r="L10" s="257" t="str">
        <f>IFERROR(K10/G10-1,"-")</f>
        <v>-</v>
      </c>
      <c r="M10" s="258" t="str">
        <f>IFERROR(K10-G10,"-")</f>
        <v>-</v>
      </c>
      <c r="N10" s="269" t="str">
        <f>IFERROR(K10/$K$6,"-")</f>
        <v>-</v>
      </c>
      <c r="O10" s="268" t="e">
        <v>#REF!</v>
      </c>
      <c r="P10" s="257" t="str">
        <f>IFERROR(O10/K10-1,"-")</f>
        <v>-</v>
      </c>
      <c r="Q10" s="258" t="str">
        <f>IFERROR(O10-K10,"-")</f>
        <v>-</v>
      </c>
      <c r="R10" s="257" t="e">
        <f t="shared" si="5"/>
        <v>#REF!</v>
      </c>
      <c r="S10" s="258" t="e">
        <f t="shared" si="6"/>
        <v>#REF!</v>
      </c>
      <c r="T10" s="269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 t="e">
        <v>#REF!</v>
      </c>
      <c r="D11" s="259" t="e">
        <v>#REF!</v>
      </c>
      <c r="E11" s="259" t="e">
        <v>#REF!</v>
      </c>
      <c r="F11" s="265" t="e">
        <f t="shared" si="4"/>
        <v>#REF!</v>
      </c>
      <c r="G11" s="259" t="e">
        <v>#REF!</v>
      </c>
      <c r="H11" s="267" t="e">
        <f t="shared" ref="H11:H12" si="11">G11/E11-1</f>
        <v>#REF!</v>
      </c>
      <c r="I11" s="266" t="e">
        <f t="shared" si="7"/>
        <v>#REF!</v>
      </c>
      <c r="J11" s="265" t="e">
        <f t="shared" si="8"/>
        <v>#REF!</v>
      </c>
      <c r="K11" s="259" t="e">
        <v>#REF!</v>
      </c>
      <c r="L11" s="263" t="e">
        <f>K11/G11-1</f>
        <v>#REF!</v>
      </c>
      <c r="M11" s="266" t="e">
        <f t="shared" si="1"/>
        <v>#REF!</v>
      </c>
      <c r="N11" s="265" t="e">
        <f t="shared" si="9"/>
        <v>#REF!</v>
      </c>
      <c r="O11" s="259" t="e">
        <v>#REF!</v>
      </c>
      <c r="P11" s="267" t="e">
        <f t="shared" si="2"/>
        <v>#REF!</v>
      </c>
      <c r="Q11" s="266" t="e">
        <f t="shared" si="3"/>
        <v>#REF!</v>
      </c>
      <c r="R11" s="267" t="e">
        <f t="shared" ref="R11:R12" si="12">O11/D11-1</f>
        <v>#REF!</v>
      </c>
      <c r="S11" s="266" t="e">
        <f t="shared" ref="S11:S12" si="13">O11-D11</f>
        <v>#REF!</v>
      </c>
      <c r="T11" s="265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8" spans="1:27" x14ac:dyDescent="0.25">
      <c r="A18" t="s">
        <v>201</v>
      </c>
    </row>
    <row r="19" spans="1:27" x14ac:dyDescent="0.25">
      <c r="AA19" t="str">
        <f>CONCATENATE("hotelera: 
",FIXED(O7,0)," viajeros 
cuota: ",FIXED(T7*100,1),"%")</f>
        <v>hotelera: 
89.212 viajeros 
cuota: 100,0%</v>
      </c>
    </row>
    <row r="20" spans="1:27" x14ac:dyDescent="0.25">
      <c r="AA20" t="e">
        <f>CONCATENATE("Apartamentos: 
",FIXED(O10,0)," viajeros
cuota: ",FIXED(T10*100,1),"%")</f>
        <v>#REF!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202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198</v>
      </c>
      <c r="C134" s="250">
        <v>38654</v>
      </c>
      <c r="D134" s="235">
        <v>65021</v>
      </c>
      <c r="E134" s="235">
        <v>80189</v>
      </c>
      <c r="F134" s="235">
        <v>80800</v>
      </c>
      <c r="G134" s="236">
        <f>F134/E134-1</f>
        <v>7.6194989337690089E-3</v>
      </c>
      <c r="H134" s="235">
        <f>F134-E134</f>
        <v>611</v>
      </c>
      <c r="I134" s="236">
        <f>F134/F$134</f>
        <v>1</v>
      </c>
      <c r="J134" s="235">
        <v>84941</v>
      </c>
      <c r="K134" s="236">
        <f>J134/J$134</f>
        <v>1</v>
      </c>
      <c r="L134" s="236">
        <f>J134/F134-1</f>
        <v>5.1250000000000018E-2</v>
      </c>
      <c r="M134" s="235">
        <f>J134-F134</f>
        <v>4141</v>
      </c>
      <c r="N134" s="236">
        <f>J134/D134-1</f>
        <v>0.30636255978837612</v>
      </c>
      <c r="O134" s="235">
        <f>J134-D134</f>
        <v>19920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38654</v>
      </c>
      <c r="D135" s="253">
        <v>65021</v>
      </c>
      <c r="E135" s="253">
        <v>80189</v>
      </c>
      <c r="F135" s="253">
        <v>80800</v>
      </c>
      <c r="G135" s="257">
        <f>IFERROR(F135/E135-1,"-")</f>
        <v>7.6194989337690089E-3</v>
      </c>
      <c r="H135" s="253">
        <f t="shared" ref="H135:H138" si="14">F135-E135</f>
        <v>611</v>
      </c>
      <c r="I135" s="255">
        <f>F135/F$134</f>
        <v>1</v>
      </c>
      <c r="J135" s="253">
        <v>84941</v>
      </c>
      <c r="K135" s="254">
        <f t="shared" ref="K135:K138" si="15">J135/J$134</f>
        <v>1</v>
      </c>
      <c r="L135" s="255">
        <f t="shared" ref="L135:L138" si="16">J135/F135-1</f>
        <v>5.1250000000000018E-2</v>
      </c>
      <c r="M135" s="256">
        <f t="shared" ref="M135:M138" si="17">J135-F135</f>
        <v>4141</v>
      </c>
      <c r="N135" s="254">
        <f t="shared" ref="N135:N138" si="18">J135/D135-1</f>
        <v>0.30636255978837612</v>
      </c>
      <c r="O135" s="253">
        <f t="shared" ref="O135:O138" si="19">J135-D135</f>
        <v>19920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12367</v>
      </c>
      <c r="D136" s="259">
        <v>22240</v>
      </c>
      <c r="E136" s="259">
        <v>31163</v>
      </c>
      <c r="F136" s="259">
        <v>28389</v>
      </c>
      <c r="G136" s="263">
        <f t="shared" ref="G136:G138" si="20">IFERROR(F136/E136-1,"-")</f>
        <v>-8.9015820042999683E-2</v>
      </c>
      <c r="H136" s="259">
        <f t="shared" si="14"/>
        <v>-2774</v>
      </c>
      <c r="I136" s="267">
        <f t="shared" ref="I136:I138" si="21">F136/F$134</f>
        <v>0.35134900990099011</v>
      </c>
      <c r="J136" s="259">
        <v>23747</v>
      </c>
      <c r="K136" s="265">
        <f t="shared" si="15"/>
        <v>0.27957052542352928</v>
      </c>
      <c r="L136" s="267">
        <f t="shared" si="16"/>
        <v>-0.16351403712705626</v>
      </c>
      <c r="M136" s="266">
        <f t="shared" si="17"/>
        <v>-4642</v>
      </c>
      <c r="N136" s="265">
        <f t="shared" si="18"/>
        <v>6.7760791366906492E-2</v>
      </c>
      <c r="O136" s="259">
        <f t="shared" si="19"/>
        <v>1507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34179</v>
      </c>
      <c r="D137" s="259">
        <v>42781</v>
      </c>
      <c r="E137" s="259">
        <v>49026</v>
      </c>
      <c r="F137" s="259">
        <v>52411</v>
      </c>
      <c r="G137" s="261">
        <f t="shared" si="20"/>
        <v>6.9044996532452219E-2</v>
      </c>
      <c r="H137" s="259">
        <f t="shared" si="14"/>
        <v>3385</v>
      </c>
      <c r="I137" s="271">
        <f t="shared" si="21"/>
        <v>0.64865099009900995</v>
      </c>
      <c r="J137" s="259">
        <v>61194</v>
      </c>
      <c r="K137" s="265">
        <f t="shared" si="15"/>
        <v>0.72042947457647077</v>
      </c>
      <c r="L137" s="267">
        <f t="shared" si="16"/>
        <v>0.16757932495086902</v>
      </c>
      <c r="M137" s="266">
        <f t="shared" si="17"/>
        <v>8783</v>
      </c>
      <c r="N137" s="265">
        <f t="shared" si="18"/>
        <v>0.43040134639208993</v>
      </c>
      <c r="O137" s="259">
        <f t="shared" si="19"/>
        <v>18413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 t="e">
        <v>#REF!</v>
      </c>
      <c r="D138" s="253" t="e">
        <v>#REF!</v>
      </c>
      <c r="E138" s="253" t="e">
        <v>#REF!</v>
      </c>
      <c r="F138" s="253" t="e">
        <v>#REF!</v>
      </c>
      <c r="G138" s="257" t="str">
        <f t="shared" si="20"/>
        <v>-</v>
      </c>
      <c r="H138" s="253" t="e">
        <f t="shared" si="14"/>
        <v>#REF!</v>
      </c>
      <c r="I138" s="255" t="e">
        <f t="shared" si="21"/>
        <v>#REF!</v>
      </c>
      <c r="J138" s="253" t="e">
        <v>#REF!</v>
      </c>
      <c r="K138" s="254" t="e">
        <f t="shared" si="15"/>
        <v>#REF!</v>
      </c>
      <c r="L138" s="255" t="e">
        <f t="shared" si="16"/>
        <v>#REF!</v>
      </c>
      <c r="M138" s="256" t="e">
        <f t="shared" si="17"/>
        <v>#REF!</v>
      </c>
      <c r="N138" s="254" t="e">
        <f t="shared" si="18"/>
        <v>#REF!</v>
      </c>
      <c r="O138" s="253" t="e">
        <f t="shared" si="19"/>
        <v>#REF!</v>
      </c>
      <c r="Q138" s="29"/>
      <c r="R138" s="81"/>
      <c r="Z138" s="1"/>
    </row>
    <row r="139" spans="1:31" s="4" customFormat="1" ht="7.5" customHeight="1" x14ac:dyDescent="0.25">
      <c r="A139" s="1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A140" s="1"/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F16E-A644-422D-A3EB-3DF8811586D7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204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273</v>
      </c>
      <c r="D5" s="248" t="s">
        <v>274</v>
      </c>
      <c r="E5" s="248" t="s">
        <v>275</v>
      </c>
      <c r="F5" s="249" t="str">
        <f>CONCATENATE("%/s total Tenerife ",RIGHT(E5,4))</f>
        <v>%/s total Tenerife 2023</v>
      </c>
      <c r="G5" s="248" t="s">
        <v>276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277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278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205</v>
      </c>
      <c r="C6" s="250">
        <v>17793</v>
      </c>
      <c r="D6" s="250">
        <v>31462</v>
      </c>
      <c r="E6" s="250">
        <v>40904</v>
      </c>
      <c r="F6" s="251">
        <f>E6/$E$6</f>
        <v>1</v>
      </c>
      <c r="G6" s="250">
        <v>41855</v>
      </c>
      <c r="H6" s="251">
        <f>G6/E6-1</f>
        <v>2.3249559945237586E-2</v>
      </c>
      <c r="I6" s="250">
        <f>G6-E6</f>
        <v>951</v>
      </c>
      <c r="J6" s="251">
        <f>G6/$G$6</f>
        <v>1</v>
      </c>
      <c r="K6" s="250">
        <v>43681</v>
      </c>
      <c r="L6" s="251">
        <f t="shared" ref="L6:L12" si="0">K6/G6-1</f>
        <v>4.3626806833114262E-2</v>
      </c>
      <c r="M6" s="250">
        <f t="shared" ref="M6:M12" si="1">K6-G6</f>
        <v>1826</v>
      </c>
      <c r="N6" s="251">
        <f>K6/$K$6</f>
        <v>1</v>
      </c>
      <c r="O6" s="250">
        <v>45322</v>
      </c>
      <c r="P6" s="251">
        <f t="shared" ref="P6:P11" si="2">O6/K6-1</f>
        <v>3.7567821249513411E-2</v>
      </c>
      <c r="Q6" s="250">
        <f t="shared" ref="Q6:Q12" si="3">O6-K6</f>
        <v>1641</v>
      </c>
      <c r="R6" s="251">
        <f>O6/C6-1</f>
        <v>1.5471814758612936</v>
      </c>
      <c r="S6" s="250">
        <f>O6-C6</f>
        <v>27529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17793</v>
      </c>
      <c r="D7" s="253">
        <v>31462</v>
      </c>
      <c r="E7" s="253">
        <v>40904</v>
      </c>
      <c r="F7" s="254">
        <f t="shared" ref="F7:F12" si="4">E7/$E$6</f>
        <v>1</v>
      </c>
      <c r="G7" s="253">
        <v>41855</v>
      </c>
      <c r="H7" s="255">
        <f>G7/E7-1</f>
        <v>2.3249559945237586E-2</v>
      </c>
      <c r="I7" s="256">
        <f>G7-E7</f>
        <v>951</v>
      </c>
      <c r="J7" s="254">
        <f>G7/$G$6</f>
        <v>1</v>
      </c>
      <c r="K7" s="253">
        <v>43681</v>
      </c>
      <c r="L7" s="257">
        <f t="shared" si="0"/>
        <v>4.3626806833114262E-2</v>
      </c>
      <c r="M7" s="258">
        <f t="shared" si="1"/>
        <v>1826</v>
      </c>
      <c r="N7" s="254">
        <f>K7/$K$6</f>
        <v>1</v>
      </c>
      <c r="O7" s="253">
        <v>45322</v>
      </c>
      <c r="P7" s="255">
        <f t="shared" si="2"/>
        <v>3.7567821249513411E-2</v>
      </c>
      <c r="Q7" s="256">
        <f t="shared" si="3"/>
        <v>1641</v>
      </c>
      <c r="R7" s="255">
        <f t="shared" ref="R7:R10" si="5">O7/C7-1</f>
        <v>1.5471814758612936</v>
      </c>
      <c r="S7" s="256">
        <f t="shared" ref="S7:S10" si="6">O7-C7</f>
        <v>27529</v>
      </c>
      <c r="T7" s="254">
        <f>O7/$O$6</f>
        <v>1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6039</v>
      </c>
      <c r="D8" s="259">
        <v>10355</v>
      </c>
      <c r="E8" s="259">
        <v>17457</v>
      </c>
      <c r="F8" s="260">
        <f t="shared" si="4"/>
        <v>0.42677977703892039</v>
      </c>
      <c r="G8" s="259">
        <v>15631</v>
      </c>
      <c r="H8" s="261">
        <f>IFERROR(G8/E8-1,"-")</f>
        <v>-0.10459987397605541</v>
      </c>
      <c r="I8" s="262">
        <f t="shared" ref="I8:I12" si="7">G8-E8</f>
        <v>-1826</v>
      </c>
      <c r="J8" s="260">
        <f t="shared" ref="J8:J12" si="8">G8/$G$6</f>
        <v>0.37345597897503285</v>
      </c>
      <c r="K8" s="259">
        <v>12716</v>
      </c>
      <c r="L8" s="263">
        <f>IFERROR(K8/G8-1,"-")</f>
        <v>-0.18648838845883176</v>
      </c>
      <c r="M8" s="264">
        <f>IF(G8=0,"nd",K8-G8)</f>
        <v>-2915</v>
      </c>
      <c r="N8" s="265">
        <f t="shared" ref="N8:N12" si="9">K8/$K$6</f>
        <v>0.29111055149836312</v>
      </c>
      <c r="O8" s="259">
        <v>12010</v>
      </c>
      <c r="P8" s="263">
        <f>IFERROR(O8/K8-1,"-")</f>
        <v>-5.5520603963510551E-2</v>
      </c>
      <c r="Q8" s="266">
        <f t="shared" si="3"/>
        <v>-706</v>
      </c>
      <c r="R8" s="263">
        <f>IFERROR(O8/C8-1,"-")</f>
        <v>0.98873985759231653</v>
      </c>
      <c r="S8" s="266">
        <f t="shared" si="6"/>
        <v>5971</v>
      </c>
      <c r="T8" s="265">
        <f t="shared" ref="T8:T12" si="10">O8/$O$6</f>
        <v>0.26499271876792729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11754</v>
      </c>
      <c r="D9" s="259">
        <v>21107</v>
      </c>
      <c r="E9" s="259">
        <v>23447</v>
      </c>
      <c r="F9" s="265">
        <f t="shared" si="4"/>
        <v>0.57322022296107955</v>
      </c>
      <c r="G9" s="259">
        <v>26224</v>
      </c>
      <c r="H9" s="261">
        <f>IFERROR(G9/E9-1,"-")</f>
        <v>0.11843732673689589</v>
      </c>
      <c r="I9" s="266">
        <f t="shared" si="7"/>
        <v>2777</v>
      </c>
      <c r="J9" s="265">
        <f t="shared" si="8"/>
        <v>0.6265440210249672</v>
      </c>
      <c r="K9" s="259">
        <v>30965</v>
      </c>
      <c r="L9" s="263">
        <f>IFERROR(K9/G9-1,"-")</f>
        <v>0.18078859060402674</v>
      </c>
      <c r="M9" s="264">
        <f>IF(G9=0,"nd",K9-G9)</f>
        <v>4741</v>
      </c>
      <c r="N9" s="265">
        <f t="shared" si="9"/>
        <v>0.70888944850163682</v>
      </c>
      <c r="O9" s="259">
        <v>33312</v>
      </c>
      <c r="P9" s="263">
        <f t="shared" si="2"/>
        <v>7.5795252704666582E-2</v>
      </c>
      <c r="Q9" s="266">
        <f t="shared" si="3"/>
        <v>2347</v>
      </c>
      <c r="R9" s="267">
        <f t="shared" si="5"/>
        <v>1.8340990301174069</v>
      </c>
      <c r="S9" s="266">
        <f t="shared" si="6"/>
        <v>21558</v>
      </c>
      <c r="T9" s="265">
        <f t="shared" si="10"/>
        <v>0.73500728123207271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 t="s">
        <v>241</v>
      </c>
      <c r="D10" s="268" t="s">
        <v>241</v>
      </c>
      <c r="E10" s="268" t="s">
        <v>241</v>
      </c>
      <c r="F10" s="269" t="str">
        <f>IFERROR(E10/$E$6,"-")</f>
        <v>-</v>
      </c>
      <c r="G10" s="268" t="s">
        <v>241</v>
      </c>
      <c r="H10" s="257" t="str">
        <f>IFERROR(G10/E10-1,"-")</f>
        <v>-</v>
      </c>
      <c r="I10" s="258" t="str">
        <f>IFERROR(G10-E10,"-")</f>
        <v>-</v>
      </c>
      <c r="J10" s="269" t="str">
        <f>IFERROR(G10/$G$6,"-")</f>
        <v>-</v>
      </c>
      <c r="K10" s="268" t="s">
        <v>241</v>
      </c>
      <c r="L10" s="257" t="str">
        <f>IFERROR(K10/G10-1,"-")</f>
        <v>-</v>
      </c>
      <c r="M10" s="258" t="str">
        <f>IFERROR(K10-G10,"-")</f>
        <v>-</v>
      </c>
      <c r="N10" s="269" t="str">
        <f>IFERROR(K10/$K$6,"-")</f>
        <v>-</v>
      </c>
      <c r="O10" s="268" t="s">
        <v>241</v>
      </c>
      <c r="P10" s="257" t="str">
        <f>IFERROR(O10/K10-1,"-")</f>
        <v>-</v>
      </c>
      <c r="Q10" s="258" t="str">
        <f>IFERROR(O10-K10,"-")</f>
        <v>-</v>
      </c>
      <c r="R10" s="257" t="e">
        <f t="shared" si="5"/>
        <v>#VALUE!</v>
      </c>
      <c r="S10" s="258" t="e">
        <f t="shared" si="6"/>
        <v>#VALUE!</v>
      </c>
      <c r="T10" s="269" t="str">
        <f>IFERROR(O10/$O$6,"-")</f>
        <v>-</v>
      </c>
      <c r="V10" s="29"/>
      <c r="W10" s="81"/>
      <c r="AE10" s="1"/>
    </row>
    <row r="11" spans="1:31" s="4" customFormat="1" hidden="1" x14ac:dyDescent="0.25">
      <c r="B11" s="99" t="s">
        <v>179</v>
      </c>
      <c r="C11" s="259" t="e">
        <v>#REF!</v>
      </c>
      <c r="D11" s="259" t="e">
        <v>#REF!</v>
      </c>
      <c r="E11" s="259" t="e">
        <v>#REF!</v>
      </c>
      <c r="F11" s="265" t="e">
        <f t="shared" si="4"/>
        <v>#REF!</v>
      </c>
      <c r="G11" s="259" t="e">
        <v>#REF!</v>
      </c>
      <c r="H11" s="267" t="e">
        <f t="shared" ref="H11:H12" si="11">G11/E11-1</f>
        <v>#REF!</v>
      </c>
      <c r="I11" s="266" t="e">
        <f t="shared" si="7"/>
        <v>#REF!</v>
      </c>
      <c r="J11" s="265" t="e">
        <f t="shared" si="8"/>
        <v>#REF!</v>
      </c>
      <c r="K11" s="259" t="e">
        <v>#REF!</v>
      </c>
      <c r="L11" s="263" t="e">
        <f>K11/G11-1</f>
        <v>#REF!</v>
      </c>
      <c r="M11" s="266" t="e">
        <f t="shared" si="1"/>
        <v>#REF!</v>
      </c>
      <c r="N11" s="265" t="e">
        <f t="shared" si="9"/>
        <v>#REF!</v>
      </c>
      <c r="O11" s="259" t="e">
        <v>#REF!</v>
      </c>
      <c r="P11" s="267" t="e">
        <f t="shared" si="2"/>
        <v>#REF!</v>
      </c>
      <c r="Q11" s="266" t="e">
        <f t="shared" si="3"/>
        <v>#REF!</v>
      </c>
      <c r="R11" s="267" t="e">
        <f t="shared" ref="R11:R12" si="12">O11/D11-1</f>
        <v>#REF!</v>
      </c>
      <c r="S11" s="266" t="e">
        <f t="shared" ref="S11:S12" si="13">O11-D11</f>
        <v>#REF!</v>
      </c>
      <c r="T11" s="265" t="e">
        <f t="shared" si="10"/>
        <v>#REF!</v>
      </c>
      <c r="V11" s="29"/>
      <c r="W11" s="81"/>
      <c r="AE11" s="1"/>
    </row>
    <row r="12" spans="1:31" s="4" customFormat="1" hidden="1" x14ac:dyDescent="0.25"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45.322 viajeros 
cuota: 100,0%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206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205</v>
      </c>
      <c r="C134" s="235">
        <v>51310</v>
      </c>
      <c r="D134" s="235">
        <v>65021</v>
      </c>
      <c r="E134" s="235">
        <v>80189</v>
      </c>
      <c r="F134" s="235">
        <v>80800</v>
      </c>
      <c r="G134" s="236">
        <f>F134/E134-1</f>
        <v>7.6194989337690089E-3</v>
      </c>
      <c r="H134" s="235">
        <f>F134-E134</f>
        <v>611</v>
      </c>
      <c r="I134" s="236">
        <f>F134/F$134</f>
        <v>1</v>
      </c>
      <c r="J134" s="235">
        <v>84941</v>
      </c>
      <c r="K134" s="236">
        <f>J134/J$134</f>
        <v>1</v>
      </c>
      <c r="L134" s="236">
        <f>J134/F134-1</f>
        <v>5.1250000000000018E-2</v>
      </c>
      <c r="M134" s="235">
        <f>J134-F134</f>
        <v>4141</v>
      </c>
      <c r="N134" s="236">
        <f>J134/D134-1</f>
        <v>0.30636255978837612</v>
      </c>
      <c r="O134" s="235">
        <f>J134-D134</f>
        <v>19920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51310</v>
      </c>
      <c r="D135" s="253">
        <v>65021</v>
      </c>
      <c r="E135" s="253">
        <v>80189</v>
      </c>
      <c r="F135" s="253">
        <v>80800</v>
      </c>
      <c r="G135" s="257">
        <f>IFERROR(F135/E135-1,"-")</f>
        <v>7.6194989337690089E-3</v>
      </c>
      <c r="H135" s="253">
        <f t="shared" ref="H135:H138" si="14">F135-E135</f>
        <v>611</v>
      </c>
      <c r="I135" s="255">
        <f>F135/F$134</f>
        <v>1</v>
      </c>
      <c r="J135" s="253">
        <v>84941</v>
      </c>
      <c r="K135" s="254">
        <f t="shared" ref="K135:K138" si="15">J135/J$134</f>
        <v>1</v>
      </c>
      <c r="L135" s="255">
        <f t="shared" ref="L135:L138" si="16">J135/F135-1</f>
        <v>5.1250000000000018E-2</v>
      </c>
      <c r="M135" s="256">
        <f t="shared" ref="M135:M138" si="17">J135-F135</f>
        <v>4141</v>
      </c>
      <c r="N135" s="254">
        <f t="shared" ref="N135:N138" si="18">J135/D135-1</f>
        <v>0.30636255978837612</v>
      </c>
      <c r="O135" s="253">
        <f t="shared" ref="O135:O138" si="19">J135-D135</f>
        <v>19920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17131</v>
      </c>
      <c r="D136" s="259">
        <v>22240</v>
      </c>
      <c r="E136" s="259">
        <v>31163</v>
      </c>
      <c r="F136" s="259">
        <v>28389</v>
      </c>
      <c r="G136" s="263">
        <f t="shared" ref="G136:G138" si="20">IFERROR(F136/E136-1,"-")</f>
        <v>-8.9015820042999683E-2</v>
      </c>
      <c r="H136" s="259">
        <f t="shared" si="14"/>
        <v>-2774</v>
      </c>
      <c r="I136" s="267">
        <f t="shared" ref="I136:I138" si="21">F136/F$134</f>
        <v>0.35134900990099011</v>
      </c>
      <c r="J136" s="259">
        <v>23747</v>
      </c>
      <c r="K136" s="265">
        <f t="shared" si="15"/>
        <v>0.27957052542352928</v>
      </c>
      <c r="L136" s="267">
        <f t="shared" si="16"/>
        <v>-0.16351403712705626</v>
      </c>
      <c r="M136" s="266">
        <f t="shared" si="17"/>
        <v>-4642</v>
      </c>
      <c r="N136" s="265">
        <f t="shared" si="18"/>
        <v>6.7760791366906492E-2</v>
      </c>
      <c r="O136" s="259">
        <f t="shared" si="19"/>
        <v>1507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34179</v>
      </c>
      <c r="D137" s="259">
        <v>42781</v>
      </c>
      <c r="E137" s="259">
        <v>49026</v>
      </c>
      <c r="F137" s="259">
        <v>52411</v>
      </c>
      <c r="G137" s="261">
        <f t="shared" si="20"/>
        <v>6.9044996532452219E-2</v>
      </c>
      <c r="H137" s="259">
        <f t="shared" si="14"/>
        <v>3385</v>
      </c>
      <c r="I137" s="271">
        <f t="shared" si="21"/>
        <v>0.64865099009900995</v>
      </c>
      <c r="J137" s="259">
        <v>61194</v>
      </c>
      <c r="K137" s="265">
        <f t="shared" si="15"/>
        <v>0.72042947457647077</v>
      </c>
      <c r="L137" s="267">
        <f t="shared" si="16"/>
        <v>0.16757932495086902</v>
      </c>
      <c r="M137" s="266">
        <f t="shared" si="17"/>
        <v>8783</v>
      </c>
      <c r="N137" s="265">
        <f t="shared" si="18"/>
        <v>0.43040134639208993</v>
      </c>
      <c r="O137" s="259">
        <f t="shared" si="19"/>
        <v>18413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 t="e">
        <v>#REF!</v>
      </c>
      <c r="D138" s="253" t="e">
        <v>#REF!</v>
      </c>
      <c r="E138" s="253" t="e">
        <v>#REF!</v>
      </c>
      <c r="F138" s="253" t="e">
        <v>#REF!</v>
      </c>
      <c r="G138" s="257" t="str">
        <f t="shared" si="20"/>
        <v>-</v>
      </c>
      <c r="H138" s="253" t="e">
        <f t="shared" si="14"/>
        <v>#REF!</v>
      </c>
      <c r="I138" s="255" t="e">
        <f t="shared" si="21"/>
        <v>#REF!</v>
      </c>
      <c r="J138" s="253" t="e">
        <v>#REF!</v>
      </c>
      <c r="K138" s="254" t="e">
        <f t="shared" si="15"/>
        <v>#REF!</v>
      </c>
      <c r="L138" s="255" t="e">
        <f t="shared" si="16"/>
        <v>#REF!</v>
      </c>
      <c r="M138" s="256" t="e">
        <f t="shared" si="17"/>
        <v>#REF!</v>
      </c>
      <c r="N138" s="254" t="e">
        <f t="shared" si="18"/>
        <v>#REF!</v>
      </c>
      <c r="O138" s="253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68EF-8FFB-4C10-B415-5BACE0D63605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273</v>
      </c>
      <c r="D5" s="248" t="s">
        <v>274</v>
      </c>
      <c r="E5" s="248" t="s">
        <v>275</v>
      </c>
      <c r="F5" s="249" t="str">
        <f>CONCATENATE("%/s total Tenerife ",RIGHT(E5,4))</f>
        <v>%/s total Tenerife 2023</v>
      </c>
      <c r="G5" s="248" t="s">
        <v>276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277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278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207</v>
      </c>
      <c r="C6" s="250">
        <v>20861</v>
      </c>
      <c r="D6" s="250">
        <v>31514</v>
      </c>
      <c r="E6" s="250">
        <v>35561</v>
      </c>
      <c r="F6" s="251">
        <f>E6/$E$6</f>
        <v>1</v>
      </c>
      <c r="G6" s="250">
        <v>33504</v>
      </c>
      <c r="H6" s="251">
        <f>G6/E6-1</f>
        <v>-5.7844267596524279E-2</v>
      </c>
      <c r="I6" s="250">
        <f>G6-E6</f>
        <v>-2057</v>
      </c>
      <c r="J6" s="251">
        <f>G6/$G$6</f>
        <v>1</v>
      </c>
      <c r="K6" s="250">
        <v>44044</v>
      </c>
      <c r="L6" s="251">
        <f t="shared" ref="L6:L12" si="0">K6/G6-1</f>
        <v>0.31458930276981856</v>
      </c>
      <c r="M6" s="250">
        <f t="shared" ref="M6:M12" si="1">K6-G6</f>
        <v>10540</v>
      </c>
      <c r="N6" s="251">
        <f>K6/$K$6</f>
        <v>1</v>
      </c>
      <c r="O6" s="250">
        <v>43890</v>
      </c>
      <c r="P6" s="251">
        <f t="shared" ref="P6:P11" si="2">O6/K6-1</f>
        <v>-3.4965034965035446E-3</v>
      </c>
      <c r="Q6" s="250">
        <f t="shared" ref="Q6:Q12" si="3">O6-K6</f>
        <v>-154</v>
      </c>
      <c r="R6" s="251">
        <f>O6/C6-1</f>
        <v>1.1039259862902067</v>
      </c>
      <c r="S6" s="250">
        <f>O6-C6</f>
        <v>23029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208</v>
      </c>
      <c r="C7" s="253">
        <v>20861</v>
      </c>
      <c r="D7" s="253">
        <v>31514</v>
      </c>
      <c r="E7" s="253">
        <v>35561</v>
      </c>
      <c r="F7" s="254">
        <f t="shared" ref="F7:F12" si="4">E7/$E$6</f>
        <v>1</v>
      </c>
      <c r="G7" s="253">
        <v>33504</v>
      </c>
      <c r="H7" s="255">
        <f>G7/E7-1</f>
        <v>-5.7844267596524279E-2</v>
      </c>
      <c r="I7" s="256">
        <f>G7-E7</f>
        <v>-2057</v>
      </c>
      <c r="J7" s="254">
        <f>G7/$G$6</f>
        <v>1</v>
      </c>
      <c r="K7" s="253">
        <v>44044</v>
      </c>
      <c r="L7" s="257">
        <f t="shared" si="0"/>
        <v>0.31458930276981856</v>
      </c>
      <c r="M7" s="258">
        <f t="shared" si="1"/>
        <v>10540</v>
      </c>
      <c r="N7" s="254">
        <f>K7/$K$6</f>
        <v>1</v>
      </c>
      <c r="O7" s="253">
        <v>43890</v>
      </c>
      <c r="P7" s="255">
        <f t="shared" si="2"/>
        <v>-3.4965034965035446E-3</v>
      </c>
      <c r="Q7" s="256">
        <f t="shared" si="3"/>
        <v>-154</v>
      </c>
      <c r="R7" s="255">
        <f t="shared" ref="R7:R10" si="5">O7/C7-1</f>
        <v>1.1039259862902067</v>
      </c>
      <c r="S7" s="256">
        <f t="shared" ref="S7:S10" si="6">O7-C7</f>
        <v>23029</v>
      </c>
      <c r="T7" s="254">
        <f>O7/$O$6</f>
        <v>1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6328</v>
      </c>
      <c r="D8" s="259">
        <v>12657</v>
      </c>
      <c r="E8" s="259">
        <v>14419</v>
      </c>
      <c r="F8" s="260">
        <f t="shared" si="4"/>
        <v>0.40547228705604454</v>
      </c>
      <c r="G8" s="259">
        <v>18925</v>
      </c>
      <c r="H8" s="261">
        <f>IFERROR(G8/E8-1,"-")</f>
        <v>0.31250433455856852</v>
      </c>
      <c r="I8" s="262">
        <f t="shared" ref="I8:I12" si="7">G8-E8</f>
        <v>4506</v>
      </c>
      <c r="J8" s="260">
        <f t="shared" ref="J8:J12" si="8">G8/$G$6</f>
        <v>0.56485792741165231</v>
      </c>
      <c r="K8" s="259">
        <v>17619</v>
      </c>
      <c r="L8" s="263">
        <f>IFERROR(K8/G8-1,"-")</f>
        <v>-6.9009247027741139E-2</v>
      </c>
      <c r="M8" s="264">
        <f>IF(G8=0,"nd",K8-G8)</f>
        <v>-1306</v>
      </c>
      <c r="N8" s="265">
        <f t="shared" ref="N8:N12" si="9">K8/$K$6</f>
        <v>0.40003178639542275</v>
      </c>
      <c r="O8" s="259">
        <v>19254</v>
      </c>
      <c r="P8" s="263">
        <f>IFERROR(O8/K8-1,"-")</f>
        <v>9.2797548101481331E-2</v>
      </c>
      <c r="Q8" s="266">
        <f t="shared" si="3"/>
        <v>1635</v>
      </c>
      <c r="R8" s="263">
        <f>IFERROR(O8/C8-1,"-")</f>
        <v>2.0426675094816686</v>
      </c>
      <c r="S8" s="266">
        <f t="shared" si="6"/>
        <v>12926</v>
      </c>
      <c r="T8" s="265">
        <f t="shared" ref="T8:T12" si="10">O8/$O$6</f>
        <v>0.43868762816131235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14533</v>
      </c>
      <c r="D9" s="259">
        <v>18857</v>
      </c>
      <c r="E9" s="259">
        <v>21142</v>
      </c>
      <c r="F9" s="265">
        <f t="shared" si="4"/>
        <v>0.59452771294395546</v>
      </c>
      <c r="G9" s="259">
        <v>14579</v>
      </c>
      <c r="H9" s="261">
        <f>IFERROR(G9/E9-1,"-")</f>
        <v>-0.31042474694920064</v>
      </c>
      <c r="I9" s="266">
        <f t="shared" si="7"/>
        <v>-6563</v>
      </c>
      <c r="J9" s="265">
        <f t="shared" si="8"/>
        <v>0.43514207258834764</v>
      </c>
      <c r="K9" s="259">
        <v>26425</v>
      </c>
      <c r="L9" s="263">
        <f>IFERROR(K9/G9-1,"-")</f>
        <v>0.81253858289320258</v>
      </c>
      <c r="M9" s="264">
        <f>IF(G9=0,"nd",K9-G9)</f>
        <v>11846</v>
      </c>
      <c r="N9" s="265">
        <f t="shared" si="9"/>
        <v>0.59996821360457719</v>
      </c>
      <c r="O9" s="259">
        <v>24636</v>
      </c>
      <c r="P9" s="263">
        <f t="shared" si="2"/>
        <v>-6.7701040681173108E-2</v>
      </c>
      <c r="Q9" s="266">
        <f t="shared" si="3"/>
        <v>-1789</v>
      </c>
      <c r="R9" s="267">
        <f t="shared" si="5"/>
        <v>0.69517649487373556</v>
      </c>
      <c r="S9" s="266">
        <f t="shared" si="6"/>
        <v>10103</v>
      </c>
      <c r="T9" s="265">
        <f t="shared" si="10"/>
        <v>0.56131237183868765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 t="s">
        <v>241</v>
      </c>
      <c r="D10" s="268" t="s">
        <v>241</v>
      </c>
      <c r="E10" s="268" t="s">
        <v>241</v>
      </c>
      <c r="F10" s="269" t="str">
        <f>IFERROR(E10/$E$6,"-")</f>
        <v>-</v>
      </c>
      <c r="G10" s="268" t="s">
        <v>241</v>
      </c>
      <c r="H10" s="257" t="str">
        <f>IFERROR(G10/E10-1,"-")</f>
        <v>-</v>
      </c>
      <c r="I10" s="258" t="str">
        <f>IFERROR(G10-E10,"-")</f>
        <v>-</v>
      </c>
      <c r="J10" s="269" t="str">
        <f>IFERROR(G10/$G$6,"-")</f>
        <v>-</v>
      </c>
      <c r="K10" s="268" t="s">
        <v>241</v>
      </c>
      <c r="L10" s="257" t="str">
        <f>IFERROR(K10/G10-1,"-")</f>
        <v>-</v>
      </c>
      <c r="M10" s="258" t="str">
        <f>IFERROR(K10-G10,"-")</f>
        <v>-</v>
      </c>
      <c r="N10" s="269" t="str">
        <f>IFERROR(K10/$K$6,"-")</f>
        <v>-</v>
      </c>
      <c r="O10" s="268" t="s">
        <v>241</v>
      </c>
      <c r="P10" s="257" t="str">
        <f>IFERROR(O10/K10-1,"-")</f>
        <v>-</v>
      </c>
      <c r="Q10" s="258" t="str">
        <f>IFERROR(O10-K10,"-")</f>
        <v>-</v>
      </c>
      <c r="R10" s="257" t="e">
        <f t="shared" si="5"/>
        <v>#VALUE!</v>
      </c>
      <c r="S10" s="258" t="e">
        <f t="shared" si="6"/>
        <v>#VALUE!</v>
      </c>
      <c r="T10" s="269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 t="e">
        <v>#REF!</v>
      </c>
      <c r="D11" s="259" t="e">
        <v>#REF!</v>
      </c>
      <c r="E11" s="259" t="e">
        <v>#REF!</v>
      </c>
      <c r="F11" s="265" t="e">
        <f t="shared" si="4"/>
        <v>#REF!</v>
      </c>
      <c r="G11" s="259" t="e">
        <v>#REF!</v>
      </c>
      <c r="H11" s="267" t="e">
        <f t="shared" ref="H11:H12" si="11">G11/E11-1</f>
        <v>#REF!</v>
      </c>
      <c r="I11" s="266" t="e">
        <f t="shared" si="7"/>
        <v>#REF!</v>
      </c>
      <c r="J11" s="265" t="e">
        <f t="shared" si="8"/>
        <v>#REF!</v>
      </c>
      <c r="K11" s="259" t="e">
        <v>#REF!</v>
      </c>
      <c r="L11" s="263" t="e">
        <f>K11/G11-1</f>
        <v>#REF!</v>
      </c>
      <c r="M11" s="266" t="e">
        <f t="shared" si="1"/>
        <v>#REF!</v>
      </c>
      <c r="N11" s="265" t="e">
        <f t="shared" si="9"/>
        <v>#REF!</v>
      </c>
      <c r="O11" s="259" t="e">
        <v>#REF!</v>
      </c>
      <c r="P11" s="267" t="e">
        <f t="shared" si="2"/>
        <v>#REF!</v>
      </c>
      <c r="Q11" s="266" t="e">
        <f t="shared" si="3"/>
        <v>#REF!</v>
      </c>
      <c r="R11" s="267" t="e">
        <f t="shared" ref="R11:R12" si="12">O11/D11-1</f>
        <v>#REF!</v>
      </c>
      <c r="S11" s="266" t="e">
        <f t="shared" ref="S11:S12" si="13">O11-D11</f>
        <v>#REF!</v>
      </c>
      <c r="T11" s="265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43.890 viajeros 
cuota: 100,0%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209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1" t="s">
        <v>207</v>
      </c>
      <c r="C134" s="235">
        <v>53247</v>
      </c>
      <c r="D134" s="235">
        <v>69865</v>
      </c>
      <c r="E134" s="235">
        <v>67025</v>
      </c>
      <c r="F134" s="235">
        <v>75188</v>
      </c>
      <c r="G134" s="236">
        <f>F134/E134-1</f>
        <v>0.12179037672510251</v>
      </c>
      <c r="H134" s="235">
        <f>F134-E134</f>
        <v>8163</v>
      </c>
      <c r="I134" s="236">
        <f>F134/F$134</f>
        <v>1</v>
      </c>
      <c r="J134" s="235">
        <v>93462</v>
      </c>
      <c r="K134" s="236">
        <f>J134/J$134</f>
        <v>1</v>
      </c>
      <c r="L134" s="236">
        <f>J134/F134-1</f>
        <v>0.24304410278235888</v>
      </c>
      <c r="M134" s="235">
        <f>J134-F134</f>
        <v>18274</v>
      </c>
      <c r="N134" s="236">
        <f>J134/D134-1</f>
        <v>0.33775137765690966</v>
      </c>
      <c r="O134" s="235">
        <f>J134-D134</f>
        <v>23597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53247</v>
      </c>
      <c r="D135" s="253">
        <v>69865</v>
      </c>
      <c r="E135" s="253">
        <v>67025</v>
      </c>
      <c r="F135" s="253">
        <v>75188</v>
      </c>
      <c r="G135" s="257">
        <f>IFERROR(F135/E135-1,"-")</f>
        <v>0.12179037672510251</v>
      </c>
      <c r="H135" s="253">
        <f t="shared" ref="H135:H138" si="14">F135-E135</f>
        <v>8163</v>
      </c>
      <c r="I135" s="255">
        <f>F135/F$134</f>
        <v>1</v>
      </c>
      <c r="J135" s="253">
        <v>93462</v>
      </c>
      <c r="K135" s="254">
        <f t="shared" ref="K135:K138" si="15">J135/J$134</f>
        <v>1</v>
      </c>
      <c r="L135" s="255">
        <f t="shared" ref="L135:L138" si="16">J135/F135-1</f>
        <v>0.24304410278235888</v>
      </c>
      <c r="M135" s="256">
        <f t="shared" ref="M135:M138" si="17">J135-F135</f>
        <v>18274</v>
      </c>
      <c r="N135" s="254">
        <f t="shared" ref="N135:N138" si="18">J135/D135-1</f>
        <v>0.33775137765690966</v>
      </c>
      <c r="O135" s="253">
        <f t="shared" ref="O135:O138" si="19">J135-D135</f>
        <v>23597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15693</v>
      </c>
      <c r="D136" s="259">
        <v>29334</v>
      </c>
      <c r="E136" s="259">
        <v>30291</v>
      </c>
      <c r="F136" s="259">
        <v>37901</v>
      </c>
      <c r="G136" s="263">
        <f t="shared" ref="G136:G138" si="20">IFERROR(F136/E136-1,"-")</f>
        <v>0.25122973820606775</v>
      </c>
      <c r="H136" s="259">
        <f t="shared" si="14"/>
        <v>7610</v>
      </c>
      <c r="I136" s="267">
        <f t="shared" ref="I136:I138" si="21">F136/F$134</f>
        <v>0.50408309836676068</v>
      </c>
      <c r="J136" s="259">
        <v>37417</v>
      </c>
      <c r="K136" s="265">
        <f t="shared" si="15"/>
        <v>0.40034452504761292</v>
      </c>
      <c r="L136" s="267">
        <f t="shared" si="16"/>
        <v>-1.2770111606553947E-2</v>
      </c>
      <c r="M136" s="266">
        <f t="shared" si="17"/>
        <v>-484</v>
      </c>
      <c r="N136" s="265">
        <f t="shared" si="18"/>
        <v>0.27555055566918929</v>
      </c>
      <c r="O136" s="259">
        <f t="shared" si="19"/>
        <v>8083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37554</v>
      </c>
      <c r="D137" s="259">
        <v>40531</v>
      </c>
      <c r="E137" s="259">
        <v>36734</v>
      </c>
      <c r="F137" s="259">
        <v>37287</v>
      </c>
      <c r="G137" s="261">
        <f t="shared" si="20"/>
        <v>1.505417324549474E-2</v>
      </c>
      <c r="H137" s="259">
        <f t="shared" si="14"/>
        <v>553</v>
      </c>
      <c r="I137" s="271">
        <f t="shared" si="21"/>
        <v>0.49591690163323937</v>
      </c>
      <c r="J137" s="259">
        <v>56045</v>
      </c>
      <c r="K137" s="265">
        <f t="shared" si="15"/>
        <v>0.59965547495238702</v>
      </c>
      <c r="L137" s="267">
        <f t="shared" si="16"/>
        <v>0.50307077533724898</v>
      </c>
      <c r="M137" s="266">
        <f t="shared" si="17"/>
        <v>18758</v>
      </c>
      <c r="N137" s="265">
        <f t="shared" si="18"/>
        <v>0.38276874491130242</v>
      </c>
      <c r="O137" s="259">
        <f t="shared" si="19"/>
        <v>15514</v>
      </c>
      <c r="Q137" s="29"/>
      <c r="R137" s="81"/>
      <c r="Z137" s="1"/>
    </row>
    <row r="138" spans="1:31" s="4" customFormat="1" x14ac:dyDescent="0.25">
      <c r="B138" s="252" t="s">
        <v>200</v>
      </c>
      <c r="C138" s="253" t="e">
        <v>#REF!</v>
      </c>
      <c r="D138" s="253" t="e">
        <v>#REF!</v>
      </c>
      <c r="E138" s="253" t="e">
        <v>#REF!</v>
      </c>
      <c r="F138" s="253" t="e">
        <v>#REF!</v>
      </c>
      <c r="G138" s="257" t="str">
        <f t="shared" si="20"/>
        <v>-</v>
      </c>
      <c r="H138" s="253" t="e">
        <f t="shared" si="14"/>
        <v>#REF!</v>
      </c>
      <c r="I138" s="255" t="e">
        <f t="shared" si="21"/>
        <v>#REF!</v>
      </c>
      <c r="J138" s="253" t="e">
        <v>#REF!</v>
      </c>
      <c r="K138" s="254" t="e">
        <f t="shared" si="15"/>
        <v>#REF!</v>
      </c>
      <c r="L138" s="255" t="e">
        <f t="shared" si="16"/>
        <v>#REF!</v>
      </c>
      <c r="M138" s="256" t="e">
        <f t="shared" si="17"/>
        <v>#REF!</v>
      </c>
      <c r="N138" s="254" t="e">
        <f t="shared" si="18"/>
        <v>#REF!</v>
      </c>
      <c r="O138" s="253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E2E6-C2AF-40D4-ACA2-19E2720C9145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210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273</v>
      </c>
      <c r="D5" s="248" t="s">
        <v>274</v>
      </c>
      <c r="E5" s="248" t="s">
        <v>275</v>
      </c>
      <c r="F5" s="249" t="str">
        <f>CONCATENATE("%/s total Tenerife ",RIGHT(E5,4))</f>
        <v>%/s total Tenerife 2023</v>
      </c>
      <c r="G5" s="248" t="s">
        <v>276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277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278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273158</v>
      </c>
      <c r="D6" s="250">
        <v>447228</v>
      </c>
      <c r="E6" s="250">
        <v>487504</v>
      </c>
      <c r="F6" s="251">
        <f>E6/$E$6</f>
        <v>1</v>
      </c>
      <c r="G6" s="250">
        <v>481791</v>
      </c>
      <c r="H6" s="251">
        <f>G6/E6-1</f>
        <v>-1.1718878204076244E-2</v>
      </c>
      <c r="I6" s="250">
        <f>G6-E6</f>
        <v>-5713</v>
      </c>
      <c r="J6" s="251">
        <f>G6/$G$6</f>
        <v>1</v>
      </c>
      <c r="K6" s="250">
        <v>480637</v>
      </c>
      <c r="L6" s="251">
        <f>K6/G6-1</f>
        <v>-2.3952294667189955E-3</v>
      </c>
      <c r="M6" s="250">
        <f>K6-G6</f>
        <v>-1154</v>
      </c>
      <c r="N6" s="251">
        <f>K6/$K$6</f>
        <v>1</v>
      </c>
      <c r="O6" s="250">
        <v>506666</v>
      </c>
      <c r="P6" s="251">
        <f>O6/K6-1</f>
        <v>5.4155214850292399E-2</v>
      </c>
      <c r="Q6" s="250">
        <f>O6-K6</f>
        <v>26029</v>
      </c>
      <c r="R6" s="251">
        <f>IFERROR(O6/C6-1,"-")</f>
        <v>0.85484591335417592</v>
      </c>
      <c r="S6" s="250">
        <f>O6-C6</f>
        <v>233508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95817</v>
      </c>
      <c r="D7" s="259">
        <v>88551</v>
      </c>
      <c r="E7" s="259">
        <v>80662</v>
      </c>
      <c r="F7" s="265">
        <f t="shared" ref="F7:F16" si="0">E7/$E$6</f>
        <v>0.16545915520693164</v>
      </c>
      <c r="G7" s="259">
        <v>69239</v>
      </c>
      <c r="H7" s="267">
        <f>G7/E7-1</f>
        <v>-0.14161563065631899</v>
      </c>
      <c r="I7" s="266">
        <f>G7-E7</f>
        <v>-11423</v>
      </c>
      <c r="J7" s="265">
        <f>G7/$G$6</f>
        <v>0.14371169241434564</v>
      </c>
      <c r="K7" s="259">
        <v>63041</v>
      </c>
      <c r="L7" s="267">
        <f>K7/G7-1</f>
        <v>-8.9516024206011013E-2</v>
      </c>
      <c r="M7" s="266">
        <f>K7-G7</f>
        <v>-6198</v>
      </c>
      <c r="N7" s="265">
        <f>K7/$K$6</f>
        <v>0.13116135461897441</v>
      </c>
      <c r="O7" s="259">
        <v>64596</v>
      </c>
      <c r="P7" s="267">
        <f>O7/K7-1</f>
        <v>2.4666486889484585E-2</v>
      </c>
      <c r="Q7" s="266">
        <f>O7-K7</f>
        <v>1555</v>
      </c>
      <c r="R7" s="267">
        <f t="shared" ref="R7:R16" si="1">IFERROR(O7/C7-1,"-")</f>
        <v>-0.3258398822755878</v>
      </c>
      <c r="S7" s="266">
        <f t="shared" ref="S7:S16" si="2">O7-C7</f>
        <v>-31221</v>
      </c>
      <c r="T7" s="265">
        <f>O7/$O$6</f>
        <v>0.12749227301614871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26737</v>
      </c>
      <c r="D8" s="259">
        <v>51285</v>
      </c>
      <c r="E8" s="259">
        <v>49212</v>
      </c>
      <c r="F8" s="265">
        <f t="shared" si="0"/>
        <v>0.10094686402573107</v>
      </c>
      <c r="G8" s="259">
        <v>46541</v>
      </c>
      <c r="H8" s="267">
        <f t="shared" ref="H8:H16" si="3">G8/E8-1</f>
        <v>-5.4275379988620642E-2</v>
      </c>
      <c r="I8" s="266">
        <f t="shared" ref="I8:I16" si="4">G8-E8</f>
        <v>-2671</v>
      </c>
      <c r="J8" s="265">
        <f t="shared" ref="J8:J16" si="5">G8/$G$6</f>
        <v>9.6599977998758801E-2</v>
      </c>
      <c r="K8" s="259">
        <v>49677</v>
      </c>
      <c r="L8" s="267">
        <f t="shared" ref="L8:L16" si="6">K8/G8-1</f>
        <v>6.7381448615199568E-2</v>
      </c>
      <c r="M8" s="266">
        <f t="shared" ref="M8:M16" si="7">K8-G8</f>
        <v>3136</v>
      </c>
      <c r="N8" s="265">
        <f t="shared" ref="N8:N16" si="8">K8/$K$6</f>
        <v>0.10335658719574231</v>
      </c>
      <c r="O8" s="259">
        <v>59766</v>
      </c>
      <c r="P8" s="267">
        <f t="shared" ref="P8:P16" si="9">O8/K8-1</f>
        <v>0.2030919741530286</v>
      </c>
      <c r="Q8" s="266">
        <f t="shared" ref="Q8:Q16" si="10">O8-K8</f>
        <v>10089</v>
      </c>
      <c r="R8" s="267">
        <f t="shared" si="1"/>
        <v>1.235329318921345</v>
      </c>
      <c r="S8" s="266">
        <f t="shared" si="2"/>
        <v>33029</v>
      </c>
      <c r="T8" s="265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2" t="s">
        <v>48</v>
      </c>
      <c r="C9" s="259">
        <v>1502</v>
      </c>
      <c r="D9" s="259">
        <v>2015</v>
      </c>
      <c r="E9" s="259">
        <v>12065</v>
      </c>
      <c r="F9" s="260">
        <f t="shared" si="0"/>
        <v>2.474851488398044E-2</v>
      </c>
      <c r="G9" s="259">
        <v>7255</v>
      </c>
      <c r="H9" s="271">
        <f t="shared" si="3"/>
        <v>-0.3986738499792789</v>
      </c>
      <c r="I9" s="262">
        <f t="shared" si="4"/>
        <v>-4810</v>
      </c>
      <c r="J9" s="260">
        <f t="shared" si="5"/>
        <v>1.5058396690681229E-2</v>
      </c>
      <c r="K9" s="259">
        <v>4389</v>
      </c>
      <c r="L9" s="267">
        <f t="shared" si="6"/>
        <v>-0.39503790489317714</v>
      </c>
      <c r="M9" s="266">
        <f t="shared" si="7"/>
        <v>-2866</v>
      </c>
      <c r="N9" s="265">
        <f t="shared" si="8"/>
        <v>9.1316315639453482E-3</v>
      </c>
      <c r="O9" s="259">
        <v>8271</v>
      </c>
      <c r="P9" s="267">
        <f t="shared" si="9"/>
        <v>0.88448393711551598</v>
      </c>
      <c r="Q9" s="266">
        <f t="shared" si="10"/>
        <v>3882</v>
      </c>
      <c r="R9" s="267">
        <f t="shared" si="1"/>
        <v>4.5066577896138478</v>
      </c>
      <c r="S9" s="266">
        <f t="shared" si="2"/>
        <v>6769</v>
      </c>
      <c r="T9" s="265">
        <f t="shared" si="11"/>
        <v>1.6324363584688927E-2</v>
      </c>
      <c r="V9" s="29"/>
      <c r="W9" s="81"/>
      <c r="AE9" s="1"/>
    </row>
    <row r="10" spans="1:31" s="4" customFormat="1" x14ac:dyDescent="0.25">
      <c r="B10" s="242" t="s">
        <v>50</v>
      </c>
      <c r="C10" s="259">
        <v>39171</v>
      </c>
      <c r="D10" s="259">
        <v>153117</v>
      </c>
      <c r="E10" s="259">
        <v>165380</v>
      </c>
      <c r="F10" s="265">
        <f t="shared" si="0"/>
        <v>0.33923824214775672</v>
      </c>
      <c r="G10" s="259">
        <v>177377</v>
      </c>
      <c r="H10" s="267">
        <f t="shared" si="3"/>
        <v>7.2542024428588814E-2</v>
      </c>
      <c r="I10" s="266">
        <f t="shared" si="4"/>
        <v>11997</v>
      </c>
      <c r="J10" s="265">
        <f t="shared" si="5"/>
        <v>0.36816171327401298</v>
      </c>
      <c r="K10" s="259">
        <v>181105</v>
      </c>
      <c r="L10" s="267">
        <f t="shared" si="6"/>
        <v>2.1017381058423545E-2</v>
      </c>
      <c r="M10" s="266">
        <f t="shared" si="7"/>
        <v>3728</v>
      </c>
      <c r="N10" s="265">
        <f t="shared" si="8"/>
        <v>0.37680203563188019</v>
      </c>
      <c r="O10" s="259">
        <v>190558</v>
      </c>
      <c r="P10" s="267">
        <f t="shared" si="9"/>
        <v>5.2196239750420981E-2</v>
      </c>
      <c r="Q10" s="266">
        <f t="shared" si="10"/>
        <v>9453</v>
      </c>
      <c r="R10" s="267">
        <f t="shared" si="1"/>
        <v>3.8647724081590971</v>
      </c>
      <c r="S10" s="266">
        <f t="shared" si="2"/>
        <v>151387</v>
      </c>
      <c r="T10" s="265">
        <f>O10/$O$6</f>
        <v>0.3761018106602772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19665</v>
      </c>
      <c r="D11" s="259">
        <v>19181</v>
      </c>
      <c r="E11" s="259">
        <v>24592</v>
      </c>
      <c r="F11" s="260">
        <f t="shared" si="0"/>
        <v>5.0444714299780105E-2</v>
      </c>
      <c r="G11" s="259">
        <v>22839</v>
      </c>
      <c r="H11" s="271">
        <f t="shared" si="3"/>
        <v>-7.1283344176968133E-2</v>
      </c>
      <c r="I11" s="262">
        <f t="shared" si="4"/>
        <v>-1753</v>
      </c>
      <c r="J11" s="260">
        <f t="shared" si="5"/>
        <v>4.7404372435350596E-2</v>
      </c>
      <c r="K11" s="259">
        <v>25193</v>
      </c>
      <c r="L11" s="267">
        <f t="shared" si="6"/>
        <v>0.1030693112658172</v>
      </c>
      <c r="M11" s="266">
        <f t="shared" si="7"/>
        <v>2354</v>
      </c>
      <c r="N11" s="265">
        <f t="shared" si="8"/>
        <v>5.241585645715998E-2</v>
      </c>
      <c r="O11" s="259">
        <v>20059</v>
      </c>
      <c r="P11" s="267">
        <f t="shared" si="9"/>
        <v>-0.20378676616520464</v>
      </c>
      <c r="Q11" s="266">
        <f t="shared" si="10"/>
        <v>-5134</v>
      </c>
      <c r="R11" s="267">
        <f t="shared" si="1"/>
        <v>2.0035596236969155E-2</v>
      </c>
      <c r="S11" s="266">
        <f t="shared" si="2"/>
        <v>394</v>
      </c>
      <c r="T11" s="265">
        <f t="shared" si="11"/>
        <v>3.9590183671294306E-2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38654</v>
      </c>
      <c r="D12" s="259">
        <v>62976</v>
      </c>
      <c r="E12" s="259">
        <v>76465</v>
      </c>
      <c r="F12" s="265">
        <f t="shared" si="0"/>
        <v>0.15684999507696348</v>
      </c>
      <c r="G12" s="259">
        <v>75359</v>
      </c>
      <c r="H12" s="267">
        <f t="shared" si="3"/>
        <v>-1.4464133917478583E-2</v>
      </c>
      <c r="I12" s="266">
        <f t="shared" si="4"/>
        <v>-1106</v>
      </c>
      <c r="J12" s="265">
        <f t="shared" si="5"/>
        <v>0.15641429582536825</v>
      </c>
      <c r="K12" s="259">
        <v>87725</v>
      </c>
      <c r="L12" s="267">
        <f t="shared" si="6"/>
        <v>0.16409453416313902</v>
      </c>
      <c r="M12" s="266">
        <f t="shared" si="7"/>
        <v>12366</v>
      </c>
      <c r="N12" s="265">
        <f t="shared" si="8"/>
        <v>0.18251819980567455</v>
      </c>
      <c r="O12" s="259">
        <v>89212</v>
      </c>
      <c r="P12" s="267">
        <f t="shared" si="9"/>
        <v>1.695069820461681E-2</v>
      </c>
      <c r="Q12" s="266">
        <f t="shared" si="10"/>
        <v>1487</v>
      </c>
      <c r="R12" s="267">
        <f t="shared" si="1"/>
        <v>1.30796295338128</v>
      </c>
      <c r="S12" s="266">
        <f t="shared" si="2"/>
        <v>50558</v>
      </c>
      <c r="T12" s="265">
        <f t="shared" si="11"/>
        <v>0.17607654746914142</v>
      </c>
      <c r="V12" s="29"/>
      <c r="W12" s="81"/>
      <c r="AE12" s="1"/>
    </row>
    <row r="13" spans="1:31" s="4" customFormat="1" x14ac:dyDescent="0.25">
      <c r="B13" s="242" t="s">
        <v>51</v>
      </c>
      <c r="C13" s="259">
        <v>7418</v>
      </c>
      <c r="D13" s="259">
        <v>15383</v>
      </c>
      <c r="E13" s="259">
        <v>19920</v>
      </c>
      <c r="F13" s="260">
        <f t="shared" si="0"/>
        <v>4.0861203190127669E-2</v>
      </c>
      <c r="G13" s="259">
        <v>16896</v>
      </c>
      <c r="H13" s="271">
        <f t="shared" si="3"/>
        <v>-0.15180722891566267</v>
      </c>
      <c r="I13" s="262">
        <f t="shared" si="4"/>
        <v>-3024</v>
      </c>
      <c r="J13" s="260">
        <f t="shared" si="5"/>
        <v>3.5069148240627158E-2</v>
      </c>
      <c r="K13" s="259">
        <v>16644</v>
      </c>
      <c r="L13" s="267">
        <f t="shared" si="6"/>
        <v>-1.4914772727272707E-2</v>
      </c>
      <c r="M13" s="266">
        <f t="shared" si="7"/>
        <v>-252</v>
      </c>
      <c r="N13" s="265">
        <f t="shared" si="8"/>
        <v>3.4629044372364172E-2</v>
      </c>
      <c r="O13" s="259">
        <v>17318</v>
      </c>
      <c r="P13" s="267">
        <f t="shared" si="9"/>
        <v>4.0495073299687601E-2</v>
      </c>
      <c r="Q13" s="266">
        <f t="shared" si="10"/>
        <v>674</v>
      </c>
      <c r="R13" s="267">
        <f t="shared" si="1"/>
        <v>1.3345915341062282</v>
      </c>
      <c r="S13" s="266">
        <f t="shared" si="2"/>
        <v>9900</v>
      </c>
      <c r="T13" s="265">
        <f t="shared" si="11"/>
        <v>3.4180308131984381E-2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19690</v>
      </c>
      <c r="D14" s="259">
        <v>11499</v>
      </c>
      <c r="E14" s="259">
        <v>14533</v>
      </c>
      <c r="F14" s="265">
        <f t="shared" si="0"/>
        <v>2.9811037447897863E-2</v>
      </c>
      <c r="G14" s="259">
        <v>11059</v>
      </c>
      <c r="H14" s="267">
        <f t="shared" si="3"/>
        <v>-0.23904217986651066</v>
      </c>
      <c r="I14" s="266">
        <f t="shared" si="4"/>
        <v>-3474</v>
      </c>
      <c r="J14" s="265">
        <f t="shared" si="5"/>
        <v>2.2953936457924703E-2</v>
      </c>
      <c r="K14" s="259">
        <v>9469</v>
      </c>
      <c r="L14" s="267">
        <f t="shared" si="6"/>
        <v>-0.14377430147391268</v>
      </c>
      <c r="M14" s="266">
        <f t="shared" si="7"/>
        <v>-1590</v>
      </c>
      <c r="N14" s="265">
        <f t="shared" si="8"/>
        <v>1.970093854613773E-2</v>
      </c>
      <c r="O14" s="259">
        <v>17750</v>
      </c>
      <c r="P14" s="267">
        <f t="shared" si="9"/>
        <v>0.87453796599429712</v>
      </c>
      <c r="Q14" s="266">
        <f t="shared" si="10"/>
        <v>8281</v>
      </c>
      <c r="R14" s="267">
        <f t="shared" si="1"/>
        <v>-9.8527171152869464E-2</v>
      </c>
      <c r="S14" s="266">
        <f t="shared" si="2"/>
        <v>-1940</v>
      </c>
      <c r="T14" s="265">
        <f t="shared" si="11"/>
        <v>3.5032940832816883E-2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8975</v>
      </c>
      <c r="D15" s="259">
        <v>15319</v>
      </c>
      <c r="E15" s="259">
        <v>15555</v>
      </c>
      <c r="F15" s="260">
        <f t="shared" si="0"/>
        <v>3.1907430503134333E-2</v>
      </c>
      <c r="G15" s="259">
        <v>28730</v>
      </c>
      <c r="H15" s="271">
        <f t="shared" si="3"/>
        <v>0.84699453551912574</v>
      </c>
      <c r="I15" s="262">
        <f t="shared" si="4"/>
        <v>13175</v>
      </c>
      <c r="J15" s="260">
        <f t="shared" si="5"/>
        <v>5.9631666012856195E-2</v>
      </c>
      <c r="K15" s="259">
        <v>19172</v>
      </c>
      <c r="L15" s="267">
        <f t="shared" si="6"/>
        <v>-0.33268360598677338</v>
      </c>
      <c r="M15" s="266">
        <f t="shared" si="7"/>
        <v>-9558</v>
      </c>
      <c r="N15" s="265">
        <f t="shared" si="8"/>
        <v>3.98887309965733E-2</v>
      </c>
      <c r="O15" s="259">
        <v>21916</v>
      </c>
      <c r="P15" s="267">
        <f t="shared" si="9"/>
        <v>0.1431253911954935</v>
      </c>
      <c r="Q15" s="266">
        <f t="shared" si="10"/>
        <v>2744</v>
      </c>
      <c r="R15" s="267">
        <f t="shared" si="1"/>
        <v>1.4418941504178271</v>
      </c>
      <c r="S15" s="266">
        <f t="shared" si="2"/>
        <v>12941</v>
      </c>
      <c r="T15" s="265">
        <f t="shared" si="11"/>
        <v>4.3255320072789573E-2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15529</v>
      </c>
      <c r="D16" s="259">
        <f>D6-SUM(D7:D15)</f>
        <v>27902</v>
      </c>
      <c r="E16" s="259">
        <f>E6-SUM(E7:E15)</f>
        <v>29120</v>
      </c>
      <c r="F16" s="265">
        <f t="shared" si="0"/>
        <v>5.9732843217696674E-2</v>
      </c>
      <c r="G16" s="259">
        <f>G6-SUM(G7:G15)</f>
        <v>26496</v>
      </c>
      <c r="H16" s="267">
        <f t="shared" si="3"/>
        <v>-9.0109890109890123E-2</v>
      </c>
      <c r="I16" s="266">
        <f t="shared" si="4"/>
        <v>-2624</v>
      </c>
      <c r="J16" s="265">
        <f t="shared" si="5"/>
        <v>5.4994800650074407E-2</v>
      </c>
      <c r="K16" s="259">
        <f>K6-SUM(K7:K15)</f>
        <v>24222</v>
      </c>
      <c r="L16" s="267">
        <f t="shared" si="6"/>
        <v>-8.5824275362318847E-2</v>
      </c>
      <c r="M16" s="266">
        <f t="shared" si="7"/>
        <v>-2274</v>
      </c>
      <c r="N16" s="265">
        <f t="shared" si="8"/>
        <v>5.0395620811548011E-2</v>
      </c>
      <c r="O16" s="259">
        <f>O6-SUM(O7:O15)</f>
        <v>17220</v>
      </c>
      <c r="P16" s="267">
        <f t="shared" si="9"/>
        <v>-0.28907604656923458</v>
      </c>
      <c r="Q16" s="266">
        <f t="shared" si="10"/>
        <v>-7002</v>
      </c>
      <c r="R16" s="267">
        <f t="shared" si="1"/>
        <v>0.10889303883057511</v>
      </c>
      <c r="S16" s="266">
        <f t="shared" si="2"/>
        <v>1691</v>
      </c>
      <c r="T16" s="265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211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800301</v>
      </c>
      <c r="D136" s="235">
        <v>1017559</v>
      </c>
      <c r="E136" s="235">
        <v>1042721</v>
      </c>
      <c r="F136" s="235">
        <v>1059034</v>
      </c>
      <c r="G136" s="236">
        <f>F136/E136-1</f>
        <v>1.56446451159995E-2</v>
      </c>
      <c r="H136" s="235">
        <f>F136-E136</f>
        <v>16313</v>
      </c>
      <c r="I136" s="236">
        <f>F136/F$136</f>
        <v>1</v>
      </c>
      <c r="J136" s="235">
        <v>1068407</v>
      </c>
      <c r="K136" s="236">
        <f>H136/H$136</f>
        <v>1</v>
      </c>
      <c r="L136" s="236">
        <f>J136/F136-1</f>
        <v>8.8505184913798551E-3</v>
      </c>
      <c r="M136" s="235">
        <f>J136-F136</f>
        <v>9373</v>
      </c>
      <c r="N136" s="236">
        <f>J136/C136-1</f>
        <v>0.33500645382174965</v>
      </c>
      <c r="O136" s="235">
        <f>J136-C136</f>
        <v>268106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247584</v>
      </c>
      <c r="D137" s="259">
        <v>207257</v>
      </c>
      <c r="E137" s="259">
        <v>181700</v>
      </c>
      <c r="F137" s="259">
        <v>161848</v>
      </c>
      <c r="G137" s="265">
        <f t="shared" ref="G137:G146" si="12">F137/E137-1</f>
        <v>-0.1092570170610897</v>
      </c>
      <c r="H137" s="272">
        <f t="shared" ref="H137:H146" si="13">F137-E137</f>
        <v>-19852</v>
      </c>
      <c r="I137" s="267">
        <f t="shared" ref="I137:K146" si="14">F137/F$136</f>
        <v>0.15282606601865473</v>
      </c>
      <c r="J137" s="259">
        <v>147955</v>
      </c>
      <c r="K137" s="267">
        <f t="shared" si="14"/>
        <v>-1.2169435419603998</v>
      </c>
      <c r="L137" s="267">
        <f t="shared" ref="L137:L146" si="15">J137/F137-1</f>
        <v>-8.5839800306460434E-2</v>
      </c>
      <c r="M137" s="266">
        <f t="shared" ref="M137:M146" si="16">J137-F137</f>
        <v>-13893</v>
      </c>
      <c r="N137" s="265">
        <f t="shared" ref="N137:N146" si="17">J137/C137-1</f>
        <v>-0.40240484037740731</v>
      </c>
      <c r="O137" s="259">
        <f t="shared" ref="O137:O146" si="18">J137-C137</f>
        <v>-99629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83468</v>
      </c>
      <c r="D138" s="259">
        <v>124091</v>
      </c>
      <c r="E138" s="259">
        <v>119487</v>
      </c>
      <c r="F138" s="259">
        <v>114632</v>
      </c>
      <c r="G138" s="265">
        <f t="shared" si="12"/>
        <v>-4.063203528417314E-2</v>
      </c>
      <c r="H138" s="272">
        <f t="shared" si="13"/>
        <v>-4855</v>
      </c>
      <c r="I138" s="267">
        <f t="shared" si="14"/>
        <v>0.10824203944349284</v>
      </c>
      <c r="J138" s="259">
        <v>118257</v>
      </c>
      <c r="K138" s="267">
        <f t="shared" si="14"/>
        <v>-0.29761539876172377</v>
      </c>
      <c r="L138" s="267">
        <f t="shared" si="15"/>
        <v>3.1622932514481228E-2</v>
      </c>
      <c r="M138" s="266">
        <f t="shared" si="16"/>
        <v>3625</v>
      </c>
      <c r="N138" s="265">
        <f t="shared" si="17"/>
        <v>0.41679446015239363</v>
      </c>
      <c r="O138" s="259">
        <f t="shared" si="18"/>
        <v>34789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4950</v>
      </c>
      <c r="D139" s="259">
        <v>6762</v>
      </c>
      <c r="E139" s="259">
        <v>20295</v>
      </c>
      <c r="F139" s="259">
        <v>11990</v>
      </c>
      <c r="G139" s="265">
        <f t="shared" si="12"/>
        <v>-0.40921409214092141</v>
      </c>
      <c r="H139" s="272">
        <f t="shared" si="13"/>
        <v>-8305</v>
      </c>
      <c r="I139" s="267">
        <f t="shared" si="14"/>
        <v>1.1321638398767179E-2</v>
      </c>
      <c r="J139" s="259">
        <v>10059</v>
      </c>
      <c r="K139" s="271">
        <f t="shared" si="14"/>
        <v>-0.50910316925151722</v>
      </c>
      <c r="L139" s="267">
        <f t="shared" si="15"/>
        <v>-0.16105087572977483</v>
      </c>
      <c r="M139" s="266">
        <f t="shared" si="16"/>
        <v>-1931</v>
      </c>
      <c r="N139" s="265">
        <f t="shared" si="17"/>
        <v>1.0321212121212122</v>
      </c>
      <c r="O139" s="259">
        <f t="shared" si="18"/>
        <v>5109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181693</v>
      </c>
      <c r="D140" s="259">
        <v>342907</v>
      </c>
      <c r="E140" s="259">
        <v>343297</v>
      </c>
      <c r="F140" s="259">
        <v>382439</v>
      </c>
      <c r="G140" s="265">
        <f t="shared" si="12"/>
        <v>0.1140178912137304</v>
      </c>
      <c r="H140" s="272">
        <f t="shared" si="13"/>
        <v>39142</v>
      </c>
      <c r="I140" s="267">
        <f t="shared" si="14"/>
        <v>0.36112060613729113</v>
      </c>
      <c r="J140" s="259">
        <v>398420</v>
      </c>
      <c r="K140" s="267">
        <f t="shared" si="14"/>
        <v>2.3994360326120274</v>
      </c>
      <c r="L140" s="267">
        <f t="shared" si="15"/>
        <v>4.1787056236419318E-2</v>
      </c>
      <c r="M140" s="266">
        <f t="shared" si="16"/>
        <v>15981</v>
      </c>
      <c r="N140" s="265">
        <f t="shared" si="17"/>
        <v>1.1928197564022831</v>
      </c>
      <c r="O140" s="259">
        <f t="shared" si="18"/>
        <v>216727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44398</v>
      </c>
      <c r="D141" s="259">
        <v>48630</v>
      </c>
      <c r="E141" s="259">
        <v>55684</v>
      </c>
      <c r="F141" s="259">
        <v>49807</v>
      </c>
      <c r="G141" s="265">
        <f t="shared" si="12"/>
        <v>-0.10554198692622652</v>
      </c>
      <c r="H141" s="272">
        <f t="shared" si="13"/>
        <v>-5877</v>
      </c>
      <c r="I141" s="267">
        <f t="shared" si="14"/>
        <v>4.7030595807122343E-2</v>
      </c>
      <c r="J141" s="259">
        <v>52122</v>
      </c>
      <c r="K141" s="271">
        <f t="shared" si="14"/>
        <v>-0.36026481946913502</v>
      </c>
      <c r="L141" s="267">
        <f t="shared" si="15"/>
        <v>4.647941052462512E-2</v>
      </c>
      <c r="M141" s="266">
        <f t="shared" si="16"/>
        <v>2315</v>
      </c>
      <c r="N141" s="265">
        <f t="shared" si="17"/>
        <v>0.17397180053155537</v>
      </c>
      <c r="O141" s="259">
        <f t="shared" si="18"/>
        <v>7724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104557</v>
      </c>
      <c r="D142" s="259">
        <v>134886</v>
      </c>
      <c r="E142" s="259">
        <v>147214</v>
      </c>
      <c r="F142" s="259">
        <v>155988</v>
      </c>
      <c r="G142" s="265">
        <f t="shared" si="12"/>
        <v>5.9600309753148561E-2</v>
      </c>
      <c r="H142" s="272">
        <f t="shared" si="13"/>
        <v>8774</v>
      </c>
      <c r="I142" s="267">
        <f t="shared" si="14"/>
        <v>0.14729272148014133</v>
      </c>
      <c r="J142" s="259">
        <v>178403</v>
      </c>
      <c r="K142" s="267">
        <f t="shared" si="14"/>
        <v>0.53785324587752104</v>
      </c>
      <c r="L142" s="267">
        <f t="shared" si="15"/>
        <v>0.14369695104751656</v>
      </c>
      <c r="M142" s="266">
        <f t="shared" si="16"/>
        <v>22415</v>
      </c>
      <c r="N142" s="265">
        <f t="shared" si="17"/>
        <v>0.7062750461470777</v>
      </c>
      <c r="O142" s="259">
        <f t="shared" si="18"/>
        <v>73846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21732</v>
      </c>
      <c r="D143" s="259">
        <v>33809</v>
      </c>
      <c r="E143" s="259">
        <v>37722</v>
      </c>
      <c r="F143" s="259">
        <v>35821</v>
      </c>
      <c r="G143" s="265">
        <f t="shared" si="12"/>
        <v>-5.0394994963151474E-2</v>
      </c>
      <c r="H143" s="272">
        <f t="shared" si="13"/>
        <v>-1901</v>
      </c>
      <c r="I143" s="267">
        <f t="shared" si="14"/>
        <v>3.3824220940970734E-2</v>
      </c>
      <c r="J143" s="259">
        <v>35565</v>
      </c>
      <c r="K143" s="271">
        <f t="shared" si="14"/>
        <v>-0.1165328265800282</v>
      </c>
      <c r="L143" s="267">
        <f t="shared" si="15"/>
        <v>-7.146645822282971E-3</v>
      </c>
      <c r="M143" s="266">
        <f t="shared" si="16"/>
        <v>-256</v>
      </c>
      <c r="N143" s="265">
        <f t="shared" si="17"/>
        <v>0.63652678078409708</v>
      </c>
      <c r="O143" s="259">
        <f t="shared" si="18"/>
        <v>13833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45216</v>
      </c>
      <c r="D144" s="259">
        <v>29086</v>
      </c>
      <c r="E144" s="259">
        <v>33671</v>
      </c>
      <c r="F144" s="259">
        <v>29209</v>
      </c>
      <c r="G144" s="265">
        <f t="shared" si="12"/>
        <v>-0.13251759674497343</v>
      </c>
      <c r="H144" s="272">
        <f t="shared" si="13"/>
        <v>-4462</v>
      </c>
      <c r="I144" s="267">
        <f t="shared" si="14"/>
        <v>2.7580795328573021E-2</v>
      </c>
      <c r="J144" s="259">
        <v>32990</v>
      </c>
      <c r="K144" s="267">
        <f t="shared" si="14"/>
        <v>-0.27352418316679949</v>
      </c>
      <c r="L144" s="267">
        <f t="shared" si="15"/>
        <v>0.12944640350576875</v>
      </c>
      <c r="M144" s="266">
        <f t="shared" si="16"/>
        <v>3781</v>
      </c>
      <c r="N144" s="265">
        <f t="shared" si="17"/>
        <v>-0.27039101203113947</v>
      </c>
      <c r="O144" s="259">
        <f t="shared" si="18"/>
        <v>-12226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26311</v>
      </c>
      <c r="D145" s="259">
        <v>32375</v>
      </c>
      <c r="E145" s="259">
        <v>43847</v>
      </c>
      <c r="F145" s="259">
        <v>61312</v>
      </c>
      <c r="G145" s="265">
        <f t="shared" si="12"/>
        <v>0.39831687458663079</v>
      </c>
      <c r="H145" s="272">
        <f t="shared" si="13"/>
        <v>17465</v>
      </c>
      <c r="I145" s="267">
        <f t="shared" si="14"/>
        <v>5.7894269683504022E-2</v>
      </c>
      <c r="J145" s="259">
        <v>42953</v>
      </c>
      <c r="K145" s="271">
        <f t="shared" si="14"/>
        <v>1.0706185251026787</v>
      </c>
      <c r="L145" s="267">
        <f t="shared" si="15"/>
        <v>-0.29943567327766174</v>
      </c>
      <c r="M145" s="266">
        <f t="shared" si="16"/>
        <v>-18359</v>
      </c>
      <c r="N145" s="265">
        <f t="shared" si="17"/>
        <v>0.63251111702329821</v>
      </c>
      <c r="O145" s="259">
        <f t="shared" si="18"/>
        <v>16642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40392</v>
      </c>
      <c r="D146" s="259">
        <f>D136-SUM(D137:D145)</f>
        <v>57756</v>
      </c>
      <c r="E146" s="259">
        <f>E136-SUM(E137:E145)</f>
        <v>59804</v>
      </c>
      <c r="F146" s="259">
        <f>F136-SUM(F137:F145)</f>
        <v>55988</v>
      </c>
      <c r="G146" s="265">
        <f t="shared" si="12"/>
        <v>-6.3808440906962693E-2</v>
      </c>
      <c r="H146" s="272">
        <f t="shared" si="13"/>
        <v>-3816</v>
      </c>
      <c r="I146" s="267">
        <f t="shared" si="14"/>
        <v>5.2867046761482635E-2</v>
      </c>
      <c r="J146" s="259">
        <f>J136-SUM(J137:J145)</f>
        <v>51683</v>
      </c>
      <c r="K146" s="267">
        <f t="shared" si="14"/>
        <v>-0.23392386440262367</v>
      </c>
      <c r="L146" s="267">
        <f t="shared" si="15"/>
        <v>-7.689147674501684E-2</v>
      </c>
      <c r="M146" s="266">
        <f t="shared" si="16"/>
        <v>-4305</v>
      </c>
      <c r="N146" s="265">
        <f t="shared" si="17"/>
        <v>0.27953555159437515</v>
      </c>
      <c r="O146" s="259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F47A-B81A-429D-B833-43F630BC35ED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273</v>
      </c>
      <c r="D5" s="248" t="s">
        <v>274</v>
      </c>
      <c r="E5" s="248" t="s">
        <v>275</v>
      </c>
      <c r="F5" s="249" t="str">
        <f>CONCATENATE("%/s total Tenerife ",RIGHT(E5,4))</f>
        <v>%/s total Tenerife 2023</v>
      </c>
      <c r="G5" s="248" t="s">
        <v>276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277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278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94831</v>
      </c>
      <c r="D6" s="250">
        <v>258592</v>
      </c>
      <c r="E6" s="250">
        <v>288981</v>
      </c>
      <c r="F6" s="251">
        <f>E6/$E$6</f>
        <v>1</v>
      </c>
      <c r="G6" s="250">
        <v>292952</v>
      </c>
      <c r="H6" s="251">
        <f>G6/E6-1</f>
        <v>1.3741387842107322E-2</v>
      </c>
      <c r="I6" s="250">
        <f>G6-E6</f>
        <v>3971</v>
      </c>
      <c r="J6" s="251">
        <f>G6/$G$6</f>
        <v>1</v>
      </c>
      <c r="K6" s="250">
        <v>303843</v>
      </c>
      <c r="L6" s="251">
        <f>K6/G6-1</f>
        <v>3.7176738851415925E-2</v>
      </c>
      <c r="M6" s="250">
        <f>K6-G6</f>
        <v>10891</v>
      </c>
      <c r="N6" s="251">
        <f>K6/$K$6</f>
        <v>1</v>
      </c>
      <c r="O6" s="250">
        <v>296421</v>
      </c>
      <c r="P6" s="251">
        <f>O6/K6-1</f>
        <v>-2.4427088990037649E-2</v>
      </c>
      <c r="Q6" s="250">
        <f>O6-K6</f>
        <v>-7422</v>
      </c>
      <c r="R6" s="251">
        <f>IFERROR(O6/C6-1,"-")</f>
        <v>2.1257816536786494</v>
      </c>
      <c r="S6" s="250">
        <f>O6-C6</f>
        <v>201590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35361</v>
      </c>
      <c r="D7" s="259">
        <v>48509</v>
      </c>
      <c r="E7" s="259">
        <v>46203</v>
      </c>
      <c r="F7" s="265">
        <f t="shared" ref="F7:F16" si="0">E7/$E$6</f>
        <v>0.15988248362349081</v>
      </c>
      <c r="G7" s="259">
        <v>42959</v>
      </c>
      <c r="H7" s="267">
        <f>G7/E7-1</f>
        <v>-7.0211891002748716E-2</v>
      </c>
      <c r="I7" s="266">
        <f>G7-E7</f>
        <v>-3244</v>
      </c>
      <c r="J7" s="265">
        <f>G7/$G$6</f>
        <v>0.14664177066550152</v>
      </c>
      <c r="K7" s="259">
        <v>35884</v>
      </c>
      <c r="L7" s="267">
        <f>K7/G7-1</f>
        <v>-0.16469191554738238</v>
      </c>
      <c r="M7" s="266">
        <f>K7-G7</f>
        <v>-7075</v>
      </c>
      <c r="N7" s="265">
        <f>K7/$K$6</f>
        <v>0.11810046635927107</v>
      </c>
      <c r="O7" s="259">
        <v>34925</v>
      </c>
      <c r="P7" s="267">
        <f>O7/K7-1</f>
        <v>-2.6725002786757379E-2</v>
      </c>
      <c r="Q7" s="266">
        <f>O7-K7</f>
        <v>-959</v>
      </c>
      <c r="R7" s="267">
        <f t="shared" ref="R7:R16" si="1">IFERROR(O7/C7-1,"-")</f>
        <v>-1.2329968043890194E-2</v>
      </c>
      <c r="S7" s="266">
        <f t="shared" ref="S7:S16" si="2">O7-C7</f>
        <v>-436</v>
      </c>
      <c r="T7" s="265">
        <f>O7/$O$6</f>
        <v>0.11782228654515031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5932</v>
      </c>
      <c r="D8" s="259">
        <v>30310</v>
      </c>
      <c r="E8" s="259">
        <v>29159</v>
      </c>
      <c r="F8" s="265">
        <f t="shared" si="0"/>
        <v>0.10090282752153255</v>
      </c>
      <c r="G8" s="259">
        <v>26525</v>
      </c>
      <c r="H8" s="267">
        <f t="shared" ref="H8:H16" si="3">G8/E8-1</f>
        <v>-9.0332315923042583E-2</v>
      </c>
      <c r="I8" s="266">
        <f t="shared" ref="I8:I16" si="4">G8-E8</f>
        <v>-2634</v>
      </c>
      <c r="J8" s="265">
        <f t="shared" ref="J8:J16" si="5">G8/$G$6</f>
        <v>9.0543843360004372E-2</v>
      </c>
      <c r="K8" s="259">
        <v>29316</v>
      </c>
      <c r="L8" s="267">
        <f t="shared" ref="L8:L16" si="6">K8/G8-1</f>
        <v>0.10522148916116869</v>
      </c>
      <c r="M8" s="266">
        <f t="shared" ref="M8:M16" si="7">K8-G8</f>
        <v>2791</v>
      </c>
      <c r="N8" s="265">
        <f t="shared" ref="N8:N16" si="8">K8/$K$6</f>
        <v>9.6484039454586737E-2</v>
      </c>
      <c r="O8" s="259">
        <v>30994</v>
      </c>
      <c r="P8" s="267">
        <f t="shared" ref="P8:P16" si="9">O8/K8-1</f>
        <v>5.7238368126620198E-2</v>
      </c>
      <c r="Q8" s="266">
        <f t="shared" ref="Q8:Q16" si="10">O8-K8</f>
        <v>1678</v>
      </c>
      <c r="R8" s="267">
        <f t="shared" si="1"/>
        <v>4.2248819959541466</v>
      </c>
      <c r="S8" s="266">
        <f t="shared" si="2"/>
        <v>25062</v>
      </c>
      <c r="T8" s="265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2" t="s">
        <v>48</v>
      </c>
      <c r="C9" s="259">
        <v>817</v>
      </c>
      <c r="D9" s="259">
        <v>1241</v>
      </c>
      <c r="E9" s="259">
        <v>3098</v>
      </c>
      <c r="F9" s="260">
        <f t="shared" si="0"/>
        <v>1.0720427986615037E-2</v>
      </c>
      <c r="G9" s="259">
        <v>2499</v>
      </c>
      <c r="H9" s="271">
        <f t="shared" si="3"/>
        <v>-0.19335054874112334</v>
      </c>
      <c r="I9" s="262">
        <f t="shared" si="4"/>
        <v>-599</v>
      </c>
      <c r="J9" s="260">
        <f t="shared" si="5"/>
        <v>8.5304077118435791E-3</v>
      </c>
      <c r="K9" s="259">
        <v>1545</v>
      </c>
      <c r="L9" s="267">
        <f t="shared" si="6"/>
        <v>-0.38175270108043213</v>
      </c>
      <c r="M9" s="266">
        <f t="shared" si="7"/>
        <v>-954</v>
      </c>
      <c r="N9" s="265">
        <f t="shared" si="8"/>
        <v>5.0848629061719377E-3</v>
      </c>
      <c r="O9" s="259">
        <v>4539</v>
      </c>
      <c r="P9" s="267">
        <f t="shared" si="9"/>
        <v>1.9378640776699028</v>
      </c>
      <c r="Q9" s="266">
        <f t="shared" si="10"/>
        <v>2994</v>
      </c>
      <c r="R9" s="267">
        <f t="shared" si="1"/>
        <v>4.5556915544675647</v>
      </c>
      <c r="S9" s="266">
        <f t="shared" si="2"/>
        <v>3722</v>
      </c>
      <c r="T9" s="265">
        <f t="shared" si="11"/>
        <v>1.5312680275688969E-2</v>
      </c>
      <c r="V9" s="29"/>
      <c r="W9" s="81"/>
      <c r="AE9" s="1"/>
    </row>
    <row r="10" spans="1:31" s="4" customFormat="1" x14ac:dyDescent="0.25">
      <c r="B10" s="242" t="s">
        <v>50</v>
      </c>
      <c r="C10" s="259">
        <v>21291</v>
      </c>
      <c r="D10" s="259">
        <v>111300</v>
      </c>
      <c r="E10" s="259">
        <v>122647</v>
      </c>
      <c r="F10" s="265">
        <f t="shared" si="0"/>
        <v>0.4244119855630647</v>
      </c>
      <c r="G10" s="259">
        <v>127086</v>
      </c>
      <c r="H10" s="267">
        <f t="shared" si="3"/>
        <v>3.6193302730600729E-2</v>
      </c>
      <c r="I10" s="266">
        <f t="shared" si="4"/>
        <v>4439</v>
      </c>
      <c r="J10" s="265">
        <f t="shared" si="5"/>
        <v>0.43381168245992519</v>
      </c>
      <c r="K10" s="259">
        <v>140084</v>
      </c>
      <c r="L10" s="267">
        <f t="shared" si="6"/>
        <v>0.10227719811780989</v>
      </c>
      <c r="M10" s="266">
        <f t="shared" si="7"/>
        <v>12998</v>
      </c>
      <c r="N10" s="265">
        <f t="shared" si="8"/>
        <v>0.46104073485319719</v>
      </c>
      <c r="O10" s="259">
        <v>134312</v>
      </c>
      <c r="P10" s="267">
        <f t="shared" si="9"/>
        <v>-4.1203849119100022E-2</v>
      </c>
      <c r="Q10" s="266">
        <f t="shared" si="10"/>
        <v>-5772</v>
      </c>
      <c r="R10" s="267">
        <f t="shared" si="1"/>
        <v>5.3083932177915552</v>
      </c>
      <c r="S10" s="266">
        <f t="shared" si="2"/>
        <v>113021</v>
      </c>
      <c r="T10" s="265">
        <f>O10/$O$6</f>
        <v>0.45311229636226852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5105</v>
      </c>
      <c r="D11" s="259">
        <v>11645</v>
      </c>
      <c r="E11" s="259">
        <v>14610</v>
      </c>
      <c r="F11" s="260">
        <f t="shared" si="0"/>
        <v>5.0556957031777178E-2</v>
      </c>
      <c r="G11" s="259">
        <v>16063</v>
      </c>
      <c r="H11" s="271">
        <f t="shared" si="3"/>
        <v>9.9452429842573631E-2</v>
      </c>
      <c r="I11" s="262">
        <f t="shared" si="4"/>
        <v>1453</v>
      </c>
      <c r="J11" s="260">
        <f t="shared" si="5"/>
        <v>5.4831508233430734E-2</v>
      </c>
      <c r="K11" s="259">
        <v>16553</v>
      </c>
      <c r="L11" s="267">
        <f t="shared" si="6"/>
        <v>3.0504887007408277E-2</v>
      </c>
      <c r="M11" s="266">
        <f t="shared" si="7"/>
        <v>490</v>
      </c>
      <c r="N11" s="265">
        <f t="shared" si="8"/>
        <v>5.4478793324183872E-2</v>
      </c>
      <c r="O11" s="259">
        <v>8665</v>
      </c>
      <c r="P11" s="267">
        <f t="shared" si="9"/>
        <v>-0.47652993415090916</v>
      </c>
      <c r="Q11" s="266">
        <f t="shared" si="10"/>
        <v>-7888</v>
      </c>
      <c r="R11" s="267">
        <f t="shared" si="1"/>
        <v>0.6973555337904016</v>
      </c>
      <c r="S11" s="266">
        <f t="shared" si="2"/>
        <v>3560</v>
      </c>
      <c r="T11" s="265">
        <f t="shared" si="11"/>
        <v>2.9232071951717321E-2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17793</v>
      </c>
      <c r="D12" s="259">
        <v>31462</v>
      </c>
      <c r="E12" s="259">
        <v>40904</v>
      </c>
      <c r="F12" s="265">
        <f t="shared" si="0"/>
        <v>0.14154563794851566</v>
      </c>
      <c r="G12" s="259">
        <v>41855</v>
      </c>
      <c r="H12" s="267">
        <f t="shared" si="3"/>
        <v>2.3249559945237586E-2</v>
      </c>
      <c r="I12" s="266">
        <f t="shared" si="4"/>
        <v>951</v>
      </c>
      <c r="J12" s="265">
        <f t="shared" si="5"/>
        <v>0.1428732352057675</v>
      </c>
      <c r="K12" s="259">
        <v>43681</v>
      </c>
      <c r="L12" s="267">
        <f t="shared" si="6"/>
        <v>4.3626806833114262E-2</v>
      </c>
      <c r="M12" s="266">
        <f t="shared" si="7"/>
        <v>1826</v>
      </c>
      <c r="N12" s="265">
        <f t="shared" si="8"/>
        <v>0.14376174537507858</v>
      </c>
      <c r="O12" s="259">
        <v>45322</v>
      </c>
      <c r="P12" s="267">
        <f t="shared" si="9"/>
        <v>3.7567821249513411E-2</v>
      </c>
      <c r="Q12" s="266">
        <f t="shared" si="10"/>
        <v>1641</v>
      </c>
      <c r="R12" s="267">
        <f t="shared" si="1"/>
        <v>1.5471814758612936</v>
      </c>
      <c r="S12" s="266">
        <f t="shared" si="2"/>
        <v>27529</v>
      </c>
      <c r="T12" s="265">
        <f t="shared" si="11"/>
        <v>0.15289739930706664</v>
      </c>
      <c r="V12" s="29"/>
      <c r="W12" s="81"/>
      <c r="AE12" s="1"/>
    </row>
    <row r="13" spans="1:31" s="4" customFormat="1" x14ac:dyDescent="0.25">
      <c r="B13" s="242" t="s">
        <v>51</v>
      </c>
      <c r="C13" s="259">
        <v>3165</v>
      </c>
      <c r="D13" s="259">
        <v>7883</v>
      </c>
      <c r="E13" s="259">
        <v>13965</v>
      </c>
      <c r="F13" s="260">
        <f t="shared" si="0"/>
        <v>4.8324976382530339E-2</v>
      </c>
      <c r="G13" s="259">
        <v>12232</v>
      </c>
      <c r="H13" s="271">
        <f t="shared" si="3"/>
        <v>-0.12409595417114216</v>
      </c>
      <c r="I13" s="262">
        <f t="shared" si="4"/>
        <v>-1733</v>
      </c>
      <c r="J13" s="260">
        <f t="shared" si="5"/>
        <v>4.1754280564734153E-2</v>
      </c>
      <c r="K13" s="259">
        <v>11250</v>
      </c>
      <c r="L13" s="267">
        <f t="shared" si="6"/>
        <v>-8.0281229561805056E-2</v>
      </c>
      <c r="M13" s="266">
        <f t="shared" si="7"/>
        <v>-982</v>
      </c>
      <c r="N13" s="265">
        <f t="shared" si="8"/>
        <v>3.702570077309663E-2</v>
      </c>
      <c r="O13" s="259">
        <v>10298</v>
      </c>
      <c r="P13" s="267">
        <f t="shared" si="9"/>
        <v>-8.4622222222222265E-2</v>
      </c>
      <c r="Q13" s="266">
        <f t="shared" si="10"/>
        <v>-952</v>
      </c>
      <c r="R13" s="267">
        <f t="shared" si="1"/>
        <v>2.2537124802527648</v>
      </c>
      <c r="S13" s="266">
        <f t="shared" si="2"/>
        <v>7133</v>
      </c>
      <c r="T13" s="265">
        <f t="shared" si="11"/>
        <v>3.4741128327615112E-2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3058</v>
      </c>
      <c r="D14" s="259">
        <v>3624</v>
      </c>
      <c r="E14" s="259">
        <v>4946</v>
      </c>
      <c r="F14" s="265">
        <f t="shared" si="0"/>
        <v>1.7115312079340857E-2</v>
      </c>
      <c r="G14" s="259">
        <v>3931</v>
      </c>
      <c r="H14" s="267">
        <f t="shared" si="3"/>
        <v>-0.20521633643348158</v>
      </c>
      <c r="I14" s="266">
        <f t="shared" si="4"/>
        <v>-1015</v>
      </c>
      <c r="J14" s="265">
        <f t="shared" si="5"/>
        <v>1.3418580518310167E-2</v>
      </c>
      <c r="K14" s="259">
        <v>4788</v>
      </c>
      <c r="L14" s="267">
        <f t="shared" si="6"/>
        <v>0.21801068430424819</v>
      </c>
      <c r="M14" s="266">
        <f t="shared" si="7"/>
        <v>857</v>
      </c>
      <c r="N14" s="265">
        <f t="shared" si="8"/>
        <v>1.5758138249029927E-2</v>
      </c>
      <c r="O14" s="259">
        <v>6649</v>
      </c>
      <c r="P14" s="267">
        <f t="shared" si="9"/>
        <v>0.38868003341687563</v>
      </c>
      <c r="Q14" s="266">
        <f t="shared" si="10"/>
        <v>1861</v>
      </c>
      <c r="R14" s="267">
        <f t="shared" si="1"/>
        <v>1.1742969260954874</v>
      </c>
      <c r="S14" s="266">
        <f t="shared" si="2"/>
        <v>3591</v>
      </c>
      <c r="T14" s="265">
        <f t="shared" si="11"/>
        <v>2.2430934380492609E-2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365</v>
      </c>
      <c r="D15" s="259">
        <v>4062</v>
      </c>
      <c r="E15" s="259">
        <v>4261</v>
      </c>
      <c r="F15" s="260">
        <f t="shared" si="0"/>
        <v>1.4744914025489565E-2</v>
      </c>
      <c r="G15" s="259">
        <v>10922</v>
      </c>
      <c r="H15" s="271">
        <f t="shared" si="3"/>
        <v>1.5632480638347808</v>
      </c>
      <c r="I15" s="262">
        <f t="shared" si="4"/>
        <v>6661</v>
      </c>
      <c r="J15" s="260">
        <f t="shared" si="5"/>
        <v>3.7282558234796141E-2</v>
      </c>
      <c r="K15" s="259">
        <v>11731</v>
      </c>
      <c r="L15" s="267">
        <f t="shared" si="6"/>
        <v>7.4070683025087014E-2</v>
      </c>
      <c r="M15" s="266">
        <f t="shared" si="7"/>
        <v>809</v>
      </c>
      <c r="N15" s="265">
        <f t="shared" si="8"/>
        <v>3.8608755179484144E-2</v>
      </c>
      <c r="O15" s="259">
        <v>10492</v>
      </c>
      <c r="P15" s="267">
        <f t="shared" si="9"/>
        <v>-0.10561759440797891</v>
      </c>
      <c r="Q15" s="266">
        <f t="shared" si="10"/>
        <v>-1239</v>
      </c>
      <c r="R15" s="267">
        <f t="shared" si="1"/>
        <v>27.745205479452054</v>
      </c>
      <c r="S15" s="266">
        <f t="shared" si="2"/>
        <v>10127</v>
      </c>
      <c r="T15" s="265">
        <f t="shared" si="11"/>
        <v>3.5395602875639712E-2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1944</v>
      </c>
      <c r="D16" s="259">
        <f>D6-SUM(D7:D15)</f>
        <v>8556</v>
      </c>
      <c r="E16" s="259">
        <f>E6-SUM(E7:E15)</f>
        <v>9188</v>
      </c>
      <c r="F16" s="265">
        <f t="shared" si="0"/>
        <v>3.1794477837643303E-2</v>
      </c>
      <c r="G16" s="259">
        <f>G6-SUM(G7:G15)</f>
        <v>8880</v>
      </c>
      <c r="H16" s="267">
        <f t="shared" si="3"/>
        <v>-3.352198519808447E-2</v>
      </c>
      <c r="I16" s="266">
        <f t="shared" si="4"/>
        <v>-308</v>
      </c>
      <c r="J16" s="265">
        <f t="shared" si="5"/>
        <v>3.0312133045686664E-2</v>
      </c>
      <c r="K16" s="259">
        <f>K6-SUM(K7:K15)</f>
        <v>9011</v>
      </c>
      <c r="L16" s="267">
        <f t="shared" si="6"/>
        <v>1.4752252252252296E-2</v>
      </c>
      <c r="M16" s="266">
        <f t="shared" si="7"/>
        <v>131</v>
      </c>
      <c r="N16" s="265">
        <f t="shared" si="8"/>
        <v>2.9656763525899889E-2</v>
      </c>
      <c r="O16" s="259">
        <f>O6-SUM(O7:O15)</f>
        <v>10225</v>
      </c>
      <c r="P16" s="267">
        <f t="shared" si="9"/>
        <v>0.13472422594606592</v>
      </c>
      <c r="Q16" s="266">
        <f t="shared" si="10"/>
        <v>1214</v>
      </c>
      <c r="R16" s="267">
        <f t="shared" si="1"/>
        <v>4.2597736625514404</v>
      </c>
      <c r="S16" s="266">
        <f t="shared" si="2"/>
        <v>8281</v>
      </c>
      <c r="T16" s="265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215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384253</v>
      </c>
      <c r="D136" s="235">
        <v>593573</v>
      </c>
      <c r="E136" s="235">
        <v>612402</v>
      </c>
      <c r="F136" s="235">
        <v>637010</v>
      </c>
      <c r="G136" s="236">
        <f>F136/E136-1</f>
        <v>4.0182755771535739E-2</v>
      </c>
      <c r="H136" s="235">
        <f>F136-E136</f>
        <v>24608</v>
      </c>
      <c r="I136" s="236">
        <f>F136/F$136</f>
        <v>1</v>
      </c>
      <c r="J136" s="235">
        <v>644247</v>
      </c>
      <c r="K136" s="236">
        <f>H136/H$136</f>
        <v>1</v>
      </c>
      <c r="L136" s="236">
        <f>J136/F136-1</f>
        <v>1.1360889154016451E-2</v>
      </c>
      <c r="M136" s="235">
        <f>J136-F136</f>
        <v>7237</v>
      </c>
      <c r="N136" s="236">
        <f>J136/C136-1</f>
        <v>0.6766219131665856</v>
      </c>
      <c r="O136" s="235">
        <f>J136-C136</f>
        <v>259994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120918</v>
      </c>
      <c r="D137" s="259">
        <v>120397</v>
      </c>
      <c r="E137" s="259">
        <v>106339</v>
      </c>
      <c r="F137" s="259">
        <v>101169</v>
      </c>
      <c r="G137" s="265">
        <f t="shared" ref="G137:G146" si="12">F137/E137-1</f>
        <v>-4.8618098722011727E-2</v>
      </c>
      <c r="H137" s="272">
        <f t="shared" ref="H137:H146" si="13">F137-E137</f>
        <v>-5170</v>
      </c>
      <c r="I137" s="267">
        <f t="shared" ref="I137:K146" si="14">F137/F$136</f>
        <v>0.15881854288001759</v>
      </c>
      <c r="J137" s="259">
        <v>80536</v>
      </c>
      <c r="K137" s="267">
        <f t="shared" si="14"/>
        <v>-0.21009427828348504</v>
      </c>
      <c r="L137" s="267">
        <f t="shared" ref="L137:L146" si="15">J137/F137-1</f>
        <v>-0.2039458727475808</v>
      </c>
      <c r="M137" s="266">
        <f t="shared" ref="M137:M146" si="16">J137-F137</f>
        <v>-20633</v>
      </c>
      <c r="N137" s="265">
        <f t="shared" ref="N137:N145" si="17">J137/C137-1</f>
        <v>-0.33396185844952775</v>
      </c>
      <c r="O137" s="259">
        <f t="shared" ref="O137:O146" si="18">J137-C137</f>
        <v>-40382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39986</v>
      </c>
      <c r="D138" s="259">
        <v>75857</v>
      </c>
      <c r="E138" s="259">
        <v>66877</v>
      </c>
      <c r="F138" s="259">
        <v>64410</v>
      </c>
      <c r="G138" s="265">
        <f t="shared" si="12"/>
        <v>-3.6888616415210018E-2</v>
      </c>
      <c r="H138" s="272">
        <f t="shared" si="13"/>
        <v>-2467</v>
      </c>
      <c r="I138" s="267">
        <f t="shared" si="14"/>
        <v>0.10111301235459412</v>
      </c>
      <c r="J138" s="259">
        <v>66849</v>
      </c>
      <c r="K138" s="267">
        <f t="shared" si="14"/>
        <v>-0.10025195058517555</v>
      </c>
      <c r="L138" s="267">
        <f t="shared" si="15"/>
        <v>3.7866790870982658E-2</v>
      </c>
      <c r="M138" s="266">
        <f t="shared" si="16"/>
        <v>2439</v>
      </c>
      <c r="N138" s="265">
        <f t="shared" si="17"/>
        <v>0.67181013354674146</v>
      </c>
      <c r="O138" s="259">
        <f t="shared" si="18"/>
        <v>26863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2535</v>
      </c>
      <c r="D139" s="259">
        <v>3247</v>
      </c>
      <c r="E139" s="259">
        <v>5439</v>
      </c>
      <c r="F139" s="259">
        <v>4225</v>
      </c>
      <c r="G139" s="265">
        <f t="shared" si="12"/>
        <v>-0.22320279463136605</v>
      </c>
      <c r="H139" s="273">
        <f t="shared" si="13"/>
        <v>-1214</v>
      </c>
      <c r="I139" s="271">
        <f t="shared" si="14"/>
        <v>6.6325489395770865E-3</v>
      </c>
      <c r="J139" s="259">
        <v>4151</v>
      </c>
      <c r="K139" s="271">
        <f t="shared" si="14"/>
        <v>-4.9333550065019507E-2</v>
      </c>
      <c r="L139" s="267">
        <f t="shared" si="15"/>
        <v>-1.7514792899408271E-2</v>
      </c>
      <c r="M139" s="266">
        <f t="shared" si="16"/>
        <v>-74</v>
      </c>
      <c r="N139" s="265">
        <f t="shared" si="17"/>
        <v>0.63747534516765292</v>
      </c>
      <c r="O139" s="259">
        <f t="shared" si="18"/>
        <v>1616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114704</v>
      </c>
      <c r="D140" s="259">
        <v>244952</v>
      </c>
      <c r="E140" s="259">
        <v>250432</v>
      </c>
      <c r="F140" s="259">
        <v>276037</v>
      </c>
      <c r="G140" s="265">
        <f t="shared" si="12"/>
        <v>0.10224332353692822</v>
      </c>
      <c r="H140" s="272">
        <f t="shared" si="13"/>
        <v>25605</v>
      </c>
      <c r="I140" s="267">
        <f t="shared" si="14"/>
        <v>0.43333228677728763</v>
      </c>
      <c r="J140" s="259">
        <v>294370</v>
      </c>
      <c r="K140" s="267">
        <f t="shared" si="14"/>
        <v>1.0405152795838752</v>
      </c>
      <c r="L140" s="267">
        <f t="shared" si="15"/>
        <v>6.6415009582048823E-2</v>
      </c>
      <c r="M140" s="266">
        <f t="shared" si="16"/>
        <v>18333</v>
      </c>
      <c r="N140" s="265">
        <f t="shared" si="17"/>
        <v>1.5663446784767752</v>
      </c>
      <c r="O140" s="259">
        <f t="shared" si="18"/>
        <v>179666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20278</v>
      </c>
      <c r="D141" s="259">
        <v>32271</v>
      </c>
      <c r="E141" s="259">
        <v>36164</v>
      </c>
      <c r="F141" s="259">
        <v>33708</v>
      </c>
      <c r="G141" s="265">
        <f t="shared" si="12"/>
        <v>-6.791284149983412E-2</v>
      </c>
      <c r="H141" s="273">
        <f t="shared" si="13"/>
        <v>-2456</v>
      </c>
      <c r="I141" s="271">
        <f t="shared" si="14"/>
        <v>5.2915966782311107E-2</v>
      </c>
      <c r="J141" s="259">
        <v>31636</v>
      </c>
      <c r="K141" s="271">
        <f t="shared" si="14"/>
        <v>-9.9804941482444731E-2</v>
      </c>
      <c r="L141" s="267">
        <f t="shared" si="15"/>
        <v>-6.146908745698354E-2</v>
      </c>
      <c r="M141" s="266">
        <f t="shared" si="16"/>
        <v>-2072</v>
      </c>
      <c r="N141" s="265">
        <f t="shared" si="17"/>
        <v>0.56011440970509918</v>
      </c>
      <c r="O141" s="259">
        <f t="shared" si="18"/>
        <v>11358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51310</v>
      </c>
      <c r="D142" s="259">
        <v>65021</v>
      </c>
      <c r="E142" s="259">
        <v>80189</v>
      </c>
      <c r="F142" s="259">
        <v>80800</v>
      </c>
      <c r="G142" s="265">
        <f t="shared" si="12"/>
        <v>7.6194989337690089E-3</v>
      </c>
      <c r="H142" s="272">
        <f t="shared" si="13"/>
        <v>611</v>
      </c>
      <c r="I142" s="267">
        <f t="shared" si="14"/>
        <v>0.1268425927379476</v>
      </c>
      <c r="J142" s="259">
        <v>84941</v>
      </c>
      <c r="K142" s="267">
        <f t="shared" si="14"/>
        <v>2.4829323797139143E-2</v>
      </c>
      <c r="L142" s="267">
        <f t="shared" si="15"/>
        <v>5.1250000000000018E-2</v>
      </c>
      <c r="M142" s="266">
        <f t="shared" si="16"/>
        <v>4141</v>
      </c>
      <c r="N142" s="265">
        <f t="shared" si="17"/>
        <v>0.65544728123172868</v>
      </c>
      <c r="O142" s="259">
        <f t="shared" si="18"/>
        <v>33631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10731</v>
      </c>
      <c r="D143" s="259">
        <v>17520</v>
      </c>
      <c r="E143" s="259">
        <v>25698</v>
      </c>
      <c r="F143" s="259">
        <v>23944</v>
      </c>
      <c r="G143" s="265">
        <f t="shared" si="12"/>
        <v>-6.8254338859055186E-2</v>
      </c>
      <c r="H143" s="273">
        <f t="shared" si="13"/>
        <v>-1754</v>
      </c>
      <c r="I143" s="271">
        <f t="shared" si="14"/>
        <v>3.758810693709675E-2</v>
      </c>
      <c r="J143" s="259">
        <v>21878</v>
      </c>
      <c r="K143" s="271">
        <f t="shared" si="14"/>
        <v>-7.1277633289987E-2</v>
      </c>
      <c r="L143" s="267">
        <f t="shared" si="15"/>
        <v>-8.6284664216505158E-2</v>
      </c>
      <c r="M143" s="266">
        <f t="shared" si="16"/>
        <v>-2066</v>
      </c>
      <c r="N143" s="265">
        <f t="shared" si="17"/>
        <v>1.0387661914080701</v>
      </c>
      <c r="O143" s="259">
        <f t="shared" si="18"/>
        <v>11147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11021</v>
      </c>
      <c r="D144" s="259">
        <v>9118</v>
      </c>
      <c r="E144" s="259">
        <v>11319</v>
      </c>
      <c r="F144" s="259">
        <v>10833</v>
      </c>
      <c r="G144" s="265">
        <f t="shared" si="12"/>
        <v>-4.2936655181553096E-2</v>
      </c>
      <c r="H144" s="272">
        <f t="shared" si="13"/>
        <v>-486</v>
      </c>
      <c r="I144" s="267">
        <f t="shared" si="14"/>
        <v>1.7006012464482505E-2</v>
      </c>
      <c r="J144" s="259">
        <v>13384</v>
      </c>
      <c r="K144" s="267">
        <f t="shared" si="14"/>
        <v>-1.9749674902470742E-2</v>
      </c>
      <c r="L144" s="267">
        <f t="shared" si="15"/>
        <v>0.23548416874365374</v>
      </c>
      <c r="M144" s="266">
        <f t="shared" si="16"/>
        <v>2551</v>
      </c>
      <c r="N144" s="265">
        <f t="shared" si="17"/>
        <v>0.21440885582070601</v>
      </c>
      <c r="O144" s="259">
        <f t="shared" si="18"/>
        <v>2363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4744</v>
      </c>
      <c r="D145" s="259">
        <v>9037</v>
      </c>
      <c r="E145" s="259">
        <v>14448</v>
      </c>
      <c r="F145" s="259">
        <v>23750</v>
      </c>
      <c r="G145" s="265">
        <f t="shared" si="12"/>
        <v>0.64382613510520481</v>
      </c>
      <c r="H145" s="273">
        <f t="shared" si="13"/>
        <v>9302</v>
      </c>
      <c r="I145" s="271">
        <f t="shared" si="14"/>
        <v>3.7283559127800195E-2</v>
      </c>
      <c r="J145" s="259">
        <v>26454</v>
      </c>
      <c r="K145" s="271">
        <f t="shared" si="14"/>
        <v>0.37800715214564368</v>
      </c>
      <c r="L145" s="267">
        <f t="shared" si="15"/>
        <v>0.11385263157894743</v>
      </c>
      <c r="M145" s="266">
        <f t="shared" si="16"/>
        <v>2704</v>
      </c>
      <c r="N145" s="265">
        <f t="shared" si="17"/>
        <v>4.5763069139966275</v>
      </c>
      <c r="O145" s="259">
        <f t="shared" si="18"/>
        <v>21710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8026</v>
      </c>
      <c r="D146" s="259">
        <f>D136-SUM(D137:D145)</f>
        <v>16153</v>
      </c>
      <c r="E146" s="259">
        <f>E136-SUM(E137:E145)</f>
        <v>15497</v>
      </c>
      <c r="F146" s="259">
        <f>F136-SUM(F137:F145)</f>
        <v>18134</v>
      </c>
      <c r="G146" s="265">
        <f t="shared" si="12"/>
        <v>0.17016196683229001</v>
      </c>
      <c r="H146" s="272">
        <f t="shared" si="13"/>
        <v>2637</v>
      </c>
      <c r="I146" s="267">
        <f t="shared" si="14"/>
        <v>2.8467370998885418E-2</v>
      </c>
      <c r="J146" s="259">
        <f>J136-SUM(J137:J145)</f>
        <v>20048</v>
      </c>
      <c r="K146" s="267">
        <f t="shared" si="14"/>
        <v>0.10716027308192458</v>
      </c>
      <c r="L146" s="267">
        <f t="shared" si="15"/>
        <v>0.10554759016212634</v>
      </c>
      <c r="M146" s="266">
        <f t="shared" si="16"/>
        <v>1914</v>
      </c>
      <c r="N146" s="265">
        <f>J146/C146-1</f>
        <v>1.4978818838773984</v>
      </c>
      <c r="O146" s="259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E534-3A46-49C5-B567-3E34334853C7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216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273</v>
      </c>
      <c r="D5" s="248" t="s">
        <v>274</v>
      </c>
      <c r="E5" s="248" t="s">
        <v>275</v>
      </c>
      <c r="F5" s="249" t="str">
        <f>CONCATENATE("%/s total Tenerife ",RIGHT(E5,4))</f>
        <v>%/s total Tenerife 2023</v>
      </c>
      <c r="G5" s="248" t="s">
        <v>276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277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278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178327</v>
      </c>
      <c r="D6" s="250">
        <v>188636</v>
      </c>
      <c r="E6" s="250">
        <v>198523</v>
      </c>
      <c r="F6" s="251">
        <f>E6/$E$6</f>
        <v>1</v>
      </c>
      <c r="G6" s="250">
        <v>188839</v>
      </c>
      <c r="H6" s="251">
        <f>G6/E6-1</f>
        <v>-4.8780242087818504E-2</v>
      </c>
      <c r="I6" s="250">
        <f>G6-E6</f>
        <v>-9684</v>
      </c>
      <c r="J6" s="251">
        <f>G6/$G$6</f>
        <v>1</v>
      </c>
      <c r="K6" s="250">
        <v>176794</v>
      </c>
      <c r="L6" s="251">
        <f>K6/G6-1</f>
        <v>-6.378449366921024E-2</v>
      </c>
      <c r="M6" s="250">
        <f>K6-G6</f>
        <v>-12045</v>
      </c>
      <c r="N6" s="251">
        <f>K6/$K$6</f>
        <v>1</v>
      </c>
      <c r="O6" s="250">
        <v>210245</v>
      </c>
      <c r="P6" s="251">
        <f>O6/K6-1</f>
        <v>0.18920890980463145</v>
      </c>
      <c r="Q6" s="250">
        <f>O6-K6</f>
        <v>33451</v>
      </c>
      <c r="R6" s="251">
        <f>IFERROR(O6/C6-1,"-")</f>
        <v>0.1789857957572325</v>
      </c>
      <c r="S6" s="250">
        <f>O6-C6</f>
        <v>31918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60456</v>
      </c>
      <c r="D7" s="259">
        <v>40042</v>
      </c>
      <c r="E7" s="259">
        <v>34459</v>
      </c>
      <c r="F7" s="265">
        <f t="shared" ref="F7:F16" si="0">E7/$E$6</f>
        <v>0.17357686514912629</v>
      </c>
      <c r="G7" s="259">
        <v>26280</v>
      </c>
      <c r="H7" s="267">
        <f>G7/E7-1</f>
        <v>-0.23735453727618328</v>
      </c>
      <c r="I7" s="266">
        <f>G7-E7</f>
        <v>-8179</v>
      </c>
      <c r="J7" s="265">
        <f>G7/$G$6</f>
        <v>0.13916616800554971</v>
      </c>
      <c r="K7" s="259">
        <v>27157</v>
      </c>
      <c r="L7" s="267">
        <f>K7/G7-1</f>
        <v>3.3371385083713845E-2</v>
      </c>
      <c r="M7" s="266">
        <f>K7-G7</f>
        <v>877</v>
      </c>
      <c r="N7" s="265">
        <f>K7/$K$6</f>
        <v>0.15360815412287748</v>
      </c>
      <c r="O7" s="259">
        <v>29671</v>
      </c>
      <c r="P7" s="267">
        <f>O7/K7-1</f>
        <v>9.25728173215008E-2</v>
      </c>
      <c r="Q7" s="266">
        <f>O7-K7</f>
        <v>2514</v>
      </c>
      <c r="R7" s="267">
        <f t="shared" ref="R7:R16" si="1">IFERROR(O7/C7-1,"-")</f>
        <v>-0.50921331216091037</v>
      </c>
      <c r="S7" s="266">
        <f t="shared" ref="S7:S16" si="2">O7-C7</f>
        <v>-30785</v>
      </c>
      <c r="T7" s="265">
        <f>O7/$O$6</f>
        <v>0.14112582938952176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20805</v>
      </c>
      <c r="D8" s="259">
        <v>20975</v>
      </c>
      <c r="E8" s="259">
        <v>20053</v>
      </c>
      <c r="F8" s="265">
        <f t="shared" si="0"/>
        <v>0.10101096598379029</v>
      </c>
      <c r="G8" s="259">
        <v>20016</v>
      </c>
      <c r="H8" s="267">
        <f t="shared" ref="H8:H16" si="3">G8/E8-1</f>
        <v>-1.8451104572881905E-3</v>
      </c>
      <c r="I8" s="266">
        <f t="shared" ref="I8:I16" si="4">G8-E8</f>
        <v>-37</v>
      </c>
      <c r="J8" s="265">
        <f t="shared" ref="J8:J16" si="5">G8/$G$6</f>
        <v>0.10599505398778854</v>
      </c>
      <c r="K8" s="259">
        <v>20361</v>
      </c>
      <c r="L8" s="267">
        <f t="shared" ref="L8:L16" si="6">K8/G8-1</f>
        <v>1.7236211031175008E-2</v>
      </c>
      <c r="M8" s="266">
        <f t="shared" ref="M8:M16" si="7">K8-G8</f>
        <v>345</v>
      </c>
      <c r="N8" s="265">
        <f t="shared" ref="N8:N16" si="8">K8/$K$6</f>
        <v>0.1151679355634241</v>
      </c>
      <c r="O8" s="259">
        <v>28772</v>
      </c>
      <c r="P8" s="267">
        <f t="shared" ref="P8:P16" si="9">O8/K8-1</f>
        <v>0.41309365944698206</v>
      </c>
      <c r="Q8" s="266">
        <f t="shared" ref="Q8:Q16" si="10">O8-K8</f>
        <v>8411</v>
      </c>
      <c r="R8" s="267">
        <f t="shared" si="1"/>
        <v>0.38293679403989422</v>
      </c>
      <c r="S8" s="266">
        <f t="shared" si="2"/>
        <v>7967</v>
      </c>
      <c r="T8" s="265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2" t="s">
        <v>48</v>
      </c>
      <c r="C9" s="259">
        <v>685</v>
      </c>
      <c r="D9" s="259">
        <v>774</v>
      </c>
      <c r="E9" s="259">
        <v>8967</v>
      </c>
      <c r="F9" s="260">
        <f t="shared" si="0"/>
        <v>4.5168569888627517E-2</v>
      </c>
      <c r="G9" s="259">
        <v>4756</v>
      </c>
      <c r="H9" s="271">
        <f t="shared" si="3"/>
        <v>-0.46961079513772719</v>
      </c>
      <c r="I9" s="262">
        <f t="shared" si="4"/>
        <v>-4211</v>
      </c>
      <c r="J9" s="260">
        <f t="shared" si="5"/>
        <v>2.5185475457929769E-2</v>
      </c>
      <c r="K9" s="259">
        <v>2844</v>
      </c>
      <c r="L9" s="267">
        <f t="shared" si="6"/>
        <v>-0.40201850294365016</v>
      </c>
      <c r="M9" s="266">
        <f t="shared" si="7"/>
        <v>-1912</v>
      </c>
      <c r="N9" s="265">
        <f t="shared" si="8"/>
        <v>1.6086518773261536E-2</v>
      </c>
      <c r="O9" s="259">
        <v>3732</v>
      </c>
      <c r="P9" s="267">
        <f t="shared" si="9"/>
        <v>0.31223628691983119</v>
      </c>
      <c r="Q9" s="266">
        <f t="shared" si="10"/>
        <v>888</v>
      </c>
      <c r="R9" s="267">
        <f t="shared" si="1"/>
        <v>4.4481751824817515</v>
      </c>
      <c r="S9" s="266">
        <f t="shared" si="2"/>
        <v>3047</v>
      </c>
      <c r="T9" s="265">
        <f t="shared" si="11"/>
        <v>1.7750719398796643E-2</v>
      </c>
      <c r="V9" s="29"/>
      <c r="W9" s="81"/>
      <c r="AE9" s="1"/>
    </row>
    <row r="10" spans="1:31" s="4" customFormat="1" x14ac:dyDescent="0.25">
      <c r="B10" s="242" t="s">
        <v>50</v>
      </c>
      <c r="C10" s="259">
        <v>17880</v>
      </c>
      <c r="D10" s="259">
        <v>41817</v>
      </c>
      <c r="E10" s="259">
        <v>42733</v>
      </c>
      <c r="F10" s="265">
        <f t="shared" si="0"/>
        <v>0.21525465563184115</v>
      </c>
      <c r="G10" s="259">
        <v>50291</v>
      </c>
      <c r="H10" s="267">
        <f t="shared" si="3"/>
        <v>0.17686565417826983</v>
      </c>
      <c r="I10" s="266">
        <f t="shared" si="4"/>
        <v>7558</v>
      </c>
      <c r="J10" s="265">
        <f t="shared" si="5"/>
        <v>0.26631680955734777</v>
      </c>
      <c r="K10" s="259">
        <v>41021</v>
      </c>
      <c r="L10" s="267">
        <f t="shared" si="6"/>
        <v>-0.18432721560517784</v>
      </c>
      <c r="M10" s="266">
        <f t="shared" si="7"/>
        <v>-9270</v>
      </c>
      <c r="N10" s="265">
        <f t="shared" si="8"/>
        <v>0.23202710499225088</v>
      </c>
      <c r="O10" s="259">
        <v>56246</v>
      </c>
      <c r="P10" s="267">
        <f t="shared" si="9"/>
        <v>0.37115136149776951</v>
      </c>
      <c r="Q10" s="266">
        <f t="shared" si="10"/>
        <v>15225</v>
      </c>
      <c r="R10" s="267">
        <f t="shared" si="1"/>
        <v>2.1457494407158837</v>
      </c>
      <c r="S10" s="266">
        <f t="shared" si="2"/>
        <v>38366</v>
      </c>
      <c r="T10" s="265">
        <f>O10/$O$6</f>
        <v>0.26752598159290353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14560</v>
      </c>
      <c r="D11" s="259">
        <v>7536</v>
      </c>
      <c r="E11" s="259">
        <v>9982</v>
      </c>
      <c r="F11" s="260">
        <f t="shared" si="0"/>
        <v>5.0281327604358182E-2</v>
      </c>
      <c r="G11" s="259">
        <v>6776</v>
      </c>
      <c r="H11" s="271">
        <f t="shared" si="3"/>
        <v>-0.32117812061711082</v>
      </c>
      <c r="I11" s="262">
        <f t="shared" si="4"/>
        <v>-3206</v>
      </c>
      <c r="J11" s="260">
        <f t="shared" si="5"/>
        <v>3.5882418356377656E-2</v>
      </c>
      <c r="K11" s="259">
        <v>8640</v>
      </c>
      <c r="L11" s="267">
        <f t="shared" si="6"/>
        <v>0.27508854781582048</v>
      </c>
      <c r="M11" s="266">
        <f t="shared" si="7"/>
        <v>1864</v>
      </c>
      <c r="N11" s="265">
        <f t="shared" si="8"/>
        <v>4.8870436779528716E-2</v>
      </c>
      <c r="O11" s="259">
        <v>11394</v>
      </c>
      <c r="P11" s="267">
        <f t="shared" si="9"/>
        <v>0.31875000000000009</v>
      </c>
      <c r="Q11" s="266">
        <f t="shared" si="10"/>
        <v>2754</v>
      </c>
      <c r="R11" s="267">
        <f t="shared" si="1"/>
        <v>-0.21744505494505495</v>
      </c>
      <c r="S11" s="266">
        <f t="shared" si="2"/>
        <v>-3166</v>
      </c>
      <c r="T11" s="265">
        <f t="shared" si="11"/>
        <v>5.4193916621084921E-2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20861</v>
      </c>
      <c r="D12" s="259">
        <v>31514</v>
      </c>
      <c r="E12" s="259">
        <v>35561</v>
      </c>
      <c r="F12" s="265">
        <f t="shared" si="0"/>
        <v>0.17912785924049102</v>
      </c>
      <c r="G12" s="259">
        <v>33504</v>
      </c>
      <c r="H12" s="267">
        <f t="shared" si="3"/>
        <v>-5.7844267596524279E-2</v>
      </c>
      <c r="I12" s="266">
        <f t="shared" si="4"/>
        <v>-2057</v>
      </c>
      <c r="J12" s="265">
        <f t="shared" si="5"/>
        <v>0.17742097765821679</v>
      </c>
      <c r="K12" s="259">
        <v>44044</v>
      </c>
      <c r="L12" s="267">
        <f t="shared" si="6"/>
        <v>0.31458930276981856</v>
      </c>
      <c r="M12" s="266">
        <f t="shared" si="7"/>
        <v>10540</v>
      </c>
      <c r="N12" s="265">
        <f t="shared" si="8"/>
        <v>0.24912610156453274</v>
      </c>
      <c r="O12" s="259">
        <v>43890</v>
      </c>
      <c r="P12" s="267">
        <f t="shared" si="9"/>
        <v>-3.4965034965035446E-3</v>
      </c>
      <c r="Q12" s="266">
        <f t="shared" si="10"/>
        <v>-154</v>
      </c>
      <c r="R12" s="267">
        <f t="shared" si="1"/>
        <v>1.1039259862902067</v>
      </c>
      <c r="S12" s="266">
        <f t="shared" si="2"/>
        <v>23029</v>
      </c>
      <c r="T12" s="265">
        <f t="shared" si="11"/>
        <v>0.20875645080739139</v>
      </c>
      <c r="V12" s="29"/>
      <c r="W12" s="81"/>
      <c r="AE12" s="1"/>
    </row>
    <row r="13" spans="1:31" s="4" customFormat="1" x14ac:dyDescent="0.25">
      <c r="B13" s="242" t="s">
        <v>51</v>
      </c>
      <c r="C13" s="259">
        <v>4253</v>
      </c>
      <c r="D13" s="259">
        <v>7500</v>
      </c>
      <c r="E13" s="259">
        <v>5955</v>
      </c>
      <c r="F13" s="260">
        <f t="shared" si="0"/>
        <v>2.9996524332193249E-2</v>
      </c>
      <c r="G13" s="259">
        <v>4664</v>
      </c>
      <c r="H13" s="271">
        <f t="shared" si="3"/>
        <v>-0.21679261125104954</v>
      </c>
      <c r="I13" s="262">
        <f t="shared" si="4"/>
        <v>-1291</v>
      </c>
      <c r="J13" s="260">
        <f t="shared" si="5"/>
        <v>2.4698287959584619E-2</v>
      </c>
      <c r="K13" s="259">
        <v>5394</v>
      </c>
      <c r="L13" s="267">
        <f t="shared" si="6"/>
        <v>0.15651801029159529</v>
      </c>
      <c r="M13" s="266">
        <f t="shared" si="7"/>
        <v>730</v>
      </c>
      <c r="N13" s="265">
        <f t="shared" si="8"/>
        <v>3.0510085183886333E-2</v>
      </c>
      <c r="O13" s="259">
        <v>7020</v>
      </c>
      <c r="P13" s="267">
        <f t="shared" si="9"/>
        <v>0.30144605116796441</v>
      </c>
      <c r="Q13" s="266">
        <f t="shared" si="10"/>
        <v>1626</v>
      </c>
      <c r="R13" s="267">
        <f t="shared" si="1"/>
        <v>0.65059957676933933</v>
      </c>
      <c r="S13" s="266">
        <f t="shared" si="2"/>
        <v>2767</v>
      </c>
      <c r="T13" s="265">
        <f t="shared" si="11"/>
        <v>3.3389616875549956E-2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16632</v>
      </c>
      <c r="D14" s="259">
        <v>7875</v>
      </c>
      <c r="E14" s="259">
        <v>9587</v>
      </c>
      <c r="F14" s="265">
        <f t="shared" si="0"/>
        <v>4.8291633714985169E-2</v>
      </c>
      <c r="G14" s="259">
        <v>7128</v>
      </c>
      <c r="H14" s="267">
        <f t="shared" si="3"/>
        <v>-0.25649316783143838</v>
      </c>
      <c r="I14" s="266">
        <f t="shared" si="4"/>
        <v>-2459</v>
      </c>
      <c r="J14" s="265">
        <f t="shared" si="5"/>
        <v>3.7746440089176492E-2</v>
      </c>
      <c r="K14" s="259">
        <v>4681</v>
      </c>
      <c r="L14" s="267">
        <f t="shared" si="6"/>
        <v>-0.34329405162738491</v>
      </c>
      <c r="M14" s="266">
        <f t="shared" si="7"/>
        <v>-2447</v>
      </c>
      <c r="N14" s="265">
        <f t="shared" si="8"/>
        <v>2.6477142889464574E-2</v>
      </c>
      <c r="O14" s="259">
        <v>11101</v>
      </c>
      <c r="P14" s="267">
        <f t="shared" si="9"/>
        <v>1.3715018158513139</v>
      </c>
      <c r="Q14" s="266">
        <f t="shared" si="10"/>
        <v>6420</v>
      </c>
      <c r="R14" s="267">
        <f t="shared" si="1"/>
        <v>-0.3325517075517076</v>
      </c>
      <c r="S14" s="266">
        <f t="shared" si="2"/>
        <v>-5531</v>
      </c>
      <c r="T14" s="265">
        <f t="shared" si="11"/>
        <v>5.2800304406763539E-2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8610</v>
      </c>
      <c r="D15" s="259">
        <v>11257</v>
      </c>
      <c r="E15" s="259">
        <v>11294</v>
      </c>
      <c r="F15" s="260">
        <f t="shared" si="0"/>
        <v>5.689013363690857E-2</v>
      </c>
      <c r="G15" s="259">
        <v>17808</v>
      </c>
      <c r="H15" s="271">
        <f t="shared" si="3"/>
        <v>0.57676642465025685</v>
      </c>
      <c r="I15" s="262">
        <f t="shared" si="4"/>
        <v>6514</v>
      </c>
      <c r="J15" s="260">
        <f t="shared" si="5"/>
        <v>9.4302554027504912E-2</v>
      </c>
      <c r="K15" s="259">
        <v>7441</v>
      </c>
      <c r="L15" s="267">
        <f t="shared" si="6"/>
        <v>-0.58215408805031443</v>
      </c>
      <c r="M15" s="266">
        <f t="shared" si="7"/>
        <v>-10367</v>
      </c>
      <c r="N15" s="265">
        <f t="shared" si="8"/>
        <v>4.208853241625847E-2</v>
      </c>
      <c r="O15" s="259">
        <v>11424</v>
      </c>
      <c r="P15" s="267">
        <f t="shared" si="9"/>
        <v>0.53527751646284094</v>
      </c>
      <c r="Q15" s="266">
        <f t="shared" si="10"/>
        <v>3983</v>
      </c>
      <c r="R15" s="267">
        <f t="shared" si="1"/>
        <v>0.326829268292683</v>
      </c>
      <c r="S15" s="266">
        <f t="shared" si="2"/>
        <v>2814</v>
      </c>
      <c r="T15" s="265">
        <f t="shared" si="11"/>
        <v>5.4336607291493255E-2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13585</v>
      </c>
      <c r="D16" s="259">
        <f>D6-SUM(D7:D15)</f>
        <v>19346</v>
      </c>
      <c r="E16" s="259">
        <f>E6-SUM(E7:E15)</f>
        <v>19932</v>
      </c>
      <c r="F16" s="265">
        <f t="shared" si="0"/>
        <v>0.10040146481767856</v>
      </c>
      <c r="G16" s="259">
        <f>G6-SUM(G7:G15)</f>
        <v>17616</v>
      </c>
      <c r="H16" s="267">
        <f t="shared" si="3"/>
        <v>-0.11619506321493078</v>
      </c>
      <c r="I16" s="266">
        <f t="shared" si="4"/>
        <v>-2316</v>
      </c>
      <c r="J16" s="265">
        <f t="shared" si="5"/>
        <v>9.328581490052372E-2</v>
      </c>
      <c r="K16" s="259">
        <f>K6-SUM(K7:K15)</f>
        <v>15211</v>
      </c>
      <c r="L16" s="267">
        <f t="shared" si="6"/>
        <v>-0.13652361489554954</v>
      </c>
      <c r="M16" s="266">
        <f t="shared" si="7"/>
        <v>-2405</v>
      </c>
      <c r="N16" s="265">
        <f t="shared" si="8"/>
        <v>8.6037987714515193E-2</v>
      </c>
      <c r="O16" s="259">
        <f>O6-SUM(O7:O15)</f>
        <v>6995</v>
      </c>
      <c r="P16" s="267">
        <f t="shared" si="9"/>
        <v>-0.54013542830846095</v>
      </c>
      <c r="Q16" s="266">
        <f t="shared" si="10"/>
        <v>-8216</v>
      </c>
      <c r="R16" s="267">
        <f t="shared" si="1"/>
        <v>-0.48509385351490619</v>
      </c>
      <c r="S16" s="266">
        <f t="shared" si="2"/>
        <v>-6590</v>
      </c>
      <c r="T16" s="265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416048</v>
      </c>
      <c r="D136" s="235">
        <v>423986</v>
      </c>
      <c r="E136" s="235">
        <v>430319</v>
      </c>
      <c r="F136" s="235">
        <v>422024</v>
      </c>
      <c r="G136" s="236">
        <f>F136/E136-1</f>
        <v>-1.9276397277368629E-2</v>
      </c>
      <c r="H136" s="235">
        <f>F136-E136</f>
        <v>-8295</v>
      </c>
      <c r="I136" s="236">
        <f>F136/F$136</f>
        <v>1</v>
      </c>
      <c r="J136" s="235">
        <v>424160</v>
      </c>
      <c r="K136" s="236">
        <f>H136/H$136</f>
        <v>1</v>
      </c>
      <c r="L136" s="236">
        <f>J136/F136-1</f>
        <v>5.0613235266241396E-3</v>
      </c>
      <c r="M136" s="235">
        <f>J136-F136</f>
        <v>2136</v>
      </c>
      <c r="N136" s="236">
        <f>J136/C136-1</f>
        <v>1.9497750259585445E-2</v>
      </c>
      <c r="O136" s="235">
        <f>J136-C136</f>
        <v>8112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126666</v>
      </c>
      <c r="D137" s="259">
        <v>86860</v>
      </c>
      <c r="E137" s="259">
        <v>75361</v>
      </c>
      <c r="F137" s="259">
        <v>60679</v>
      </c>
      <c r="G137" s="265">
        <f t="shared" ref="G137:G146" si="12">F137/E137-1</f>
        <v>-0.19482225554331811</v>
      </c>
      <c r="H137" s="272">
        <f t="shared" ref="H137:H146" si="13">F137-E137</f>
        <v>-14682</v>
      </c>
      <c r="I137" s="267">
        <f t="shared" ref="I137:K146" si="14">F137/F$136</f>
        <v>0.14378092241199553</v>
      </c>
      <c r="J137" s="259">
        <v>67419</v>
      </c>
      <c r="K137" s="267">
        <f t="shared" si="14"/>
        <v>1.7699819168173598</v>
      </c>
      <c r="L137" s="267">
        <f t="shared" ref="L137:L146" si="15">J137/F137-1</f>
        <v>0.11107631964930209</v>
      </c>
      <c r="M137" s="266">
        <f t="shared" ref="M137:M146" si="16">J137-F137</f>
        <v>6740</v>
      </c>
      <c r="N137" s="265">
        <f t="shared" ref="N137:N146" si="17">J137/C137-1</f>
        <v>-0.467741935483871</v>
      </c>
      <c r="O137" s="259">
        <f t="shared" ref="O137:O146" si="18">J137-C137</f>
        <v>-59247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43482</v>
      </c>
      <c r="D138" s="259">
        <v>48234</v>
      </c>
      <c r="E138" s="259">
        <v>52610</v>
      </c>
      <c r="F138" s="259">
        <v>50222</v>
      </c>
      <c r="G138" s="265">
        <f t="shared" si="12"/>
        <v>-4.5390610150161548E-2</v>
      </c>
      <c r="H138" s="272">
        <f t="shared" si="13"/>
        <v>-2388</v>
      </c>
      <c r="I138" s="267">
        <f t="shared" si="14"/>
        <v>0.11900271074630826</v>
      </c>
      <c r="J138" s="259">
        <v>51408</v>
      </c>
      <c r="K138" s="267">
        <f t="shared" si="14"/>
        <v>0.28788426763110309</v>
      </c>
      <c r="L138" s="267">
        <f t="shared" si="15"/>
        <v>2.3615148739596137E-2</v>
      </c>
      <c r="M138" s="266">
        <f t="shared" si="16"/>
        <v>1186</v>
      </c>
      <c r="N138" s="265">
        <f t="shared" si="17"/>
        <v>0.18228232372016007</v>
      </c>
      <c r="O138" s="259">
        <f t="shared" si="18"/>
        <v>7926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2415</v>
      </c>
      <c r="D139" s="259">
        <v>3515</v>
      </c>
      <c r="E139" s="259">
        <v>14856</v>
      </c>
      <c r="F139" s="259">
        <v>7765</v>
      </c>
      <c r="G139" s="265">
        <f t="shared" si="12"/>
        <v>-0.47731556273559506</v>
      </c>
      <c r="H139" s="273">
        <f t="shared" si="13"/>
        <v>-7091</v>
      </c>
      <c r="I139" s="271">
        <f t="shared" si="14"/>
        <v>1.8399427520709721E-2</v>
      </c>
      <c r="J139" s="259">
        <v>5908</v>
      </c>
      <c r="K139" s="271">
        <f t="shared" si="14"/>
        <v>0.85485232067510553</v>
      </c>
      <c r="L139" s="267">
        <f t="shared" si="15"/>
        <v>-0.23915003219575015</v>
      </c>
      <c r="M139" s="266">
        <f t="shared" si="16"/>
        <v>-1857</v>
      </c>
      <c r="N139" s="265">
        <f t="shared" si="17"/>
        <v>1.4463768115942028</v>
      </c>
      <c r="O139" s="259">
        <f t="shared" si="18"/>
        <v>3493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66989</v>
      </c>
      <c r="D140" s="259">
        <v>97955</v>
      </c>
      <c r="E140" s="259">
        <v>92865</v>
      </c>
      <c r="F140" s="259">
        <v>106402</v>
      </c>
      <c r="G140" s="265">
        <f t="shared" si="12"/>
        <v>0.14577074247563671</v>
      </c>
      <c r="H140" s="272">
        <f t="shared" si="13"/>
        <v>13537</v>
      </c>
      <c r="I140" s="267">
        <f t="shared" si="14"/>
        <v>0.25212310200367749</v>
      </c>
      <c r="J140" s="259">
        <v>104050</v>
      </c>
      <c r="K140" s="267">
        <f t="shared" si="14"/>
        <v>-1.631946955997589</v>
      </c>
      <c r="L140" s="267">
        <f t="shared" si="15"/>
        <v>-2.2104847653239612E-2</v>
      </c>
      <c r="M140" s="266">
        <f t="shared" si="16"/>
        <v>-2352</v>
      </c>
      <c r="N140" s="265">
        <f t="shared" si="17"/>
        <v>0.55324008419292725</v>
      </c>
      <c r="O140" s="259">
        <f t="shared" si="18"/>
        <v>37061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24120</v>
      </c>
      <c r="D141" s="259">
        <v>16359</v>
      </c>
      <c r="E141" s="259">
        <v>19520</v>
      </c>
      <c r="F141" s="259">
        <v>16099</v>
      </c>
      <c r="G141" s="265">
        <f t="shared" si="12"/>
        <v>-0.17525614754098362</v>
      </c>
      <c r="H141" s="273">
        <f t="shared" si="13"/>
        <v>-3421</v>
      </c>
      <c r="I141" s="271">
        <f t="shared" si="14"/>
        <v>3.814711959509412E-2</v>
      </c>
      <c r="J141" s="259">
        <v>20486</v>
      </c>
      <c r="K141" s="271">
        <f t="shared" si="14"/>
        <v>0.41241711874623266</v>
      </c>
      <c r="L141" s="267">
        <f t="shared" si="15"/>
        <v>0.2725013976023356</v>
      </c>
      <c r="M141" s="266">
        <f t="shared" si="16"/>
        <v>4387</v>
      </c>
      <c r="N141" s="265">
        <f t="shared" si="17"/>
        <v>-0.1506633499170813</v>
      </c>
      <c r="O141" s="259">
        <f t="shared" si="18"/>
        <v>-3634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53247</v>
      </c>
      <c r="D142" s="259">
        <v>69865</v>
      </c>
      <c r="E142" s="259">
        <v>67025</v>
      </c>
      <c r="F142" s="259">
        <v>75188</v>
      </c>
      <c r="G142" s="265">
        <f t="shared" si="12"/>
        <v>0.12179037672510251</v>
      </c>
      <c r="H142" s="272">
        <f t="shared" si="13"/>
        <v>8163</v>
      </c>
      <c r="I142" s="267">
        <f t="shared" si="14"/>
        <v>0.17816048376395655</v>
      </c>
      <c r="J142" s="259">
        <v>93462</v>
      </c>
      <c r="K142" s="267">
        <f t="shared" si="14"/>
        <v>-0.98408679927667264</v>
      </c>
      <c r="L142" s="267">
        <f t="shared" si="15"/>
        <v>0.24304410278235888</v>
      </c>
      <c r="M142" s="266">
        <f t="shared" si="16"/>
        <v>18274</v>
      </c>
      <c r="N142" s="265">
        <f t="shared" si="17"/>
        <v>0.75525381711645734</v>
      </c>
      <c r="O142" s="259">
        <f t="shared" si="18"/>
        <v>40215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11001</v>
      </c>
      <c r="D143" s="259">
        <v>16289</v>
      </c>
      <c r="E143" s="259">
        <v>12024</v>
      </c>
      <c r="F143" s="259">
        <v>11877</v>
      </c>
      <c r="G143" s="265">
        <f t="shared" si="12"/>
        <v>-1.2225548902195627E-2</v>
      </c>
      <c r="H143" s="273">
        <f t="shared" si="13"/>
        <v>-147</v>
      </c>
      <c r="I143" s="271">
        <f t="shared" si="14"/>
        <v>2.8142949216158324E-2</v>
      </c>
      <c r="J143" s="259">
        <v>13687</v>
      </c>
      <c r="K143" s="271">
        <f t="shared" si="14"/>
        <v>1.7721518987341773E-2</v>
      </c>
      <c r="L143" s="267">
        <f t="shared" si="15"/>
        <v>0.15239538604024583</v>
      </c>
      <c r="M143" s="266">
        <f t="shared" si="16"/>
        <v>1810</v>
      </c>
      <c r="N143" s="265">
        <f t="shared" si="17"/>
        <v>0.24415962185255879</v>
      </c>
      <c r="O143" s="259">
        <f t="shared" si="18"/>
        <v>2686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34195</v>
      </c>
      <c r="D144" s="259">
        <v>19968</v>
      </c>
      <c r="E144" s="259">
        <v>22352</v>
      </c>
      <c r="F144" s="259">
        <v>18376</v>
      </c>
      <c r="G144" s="265">
        <f t="shared" si="12"/>
        <v>-0.17788117394416603</v>
      </c>
      <c r="H144" s="272">
        <f t="shared" si="13"/>
        <v>-3976</v>
      </c>
      <c r="I144" s="267">
        <f t="shared" si="14"/>
        <v>4.3542547343279052E-2</v>
      </c>
      <c r="J144" s="259">
        <v>19606</v>
      </c>
      <c r="K144" s="267">
        <f t="shared" si="14"/>
        <v>0.47932489451476795</v>
      </c>
      <c r="L144" s="267">
        <f t="shared" si="15"/>
        <v>6.693513278188945E-2</v>
      </c>
      <c r="M144" s="266">
        <f t="shared" si="16"/>
        <v>1230</v>
      </c>
      <c r="N144" s="265">
        <f t="shared" si="17"/>
        <v>-0.42664132183067704</v>
      </c>
      <c r="O144" s="259">
        <f t="shared" si="18"/>
        <v>-14589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21567</v>
      </c>
      <c r="D145" s="259">
        <v>23338</v>
      </c>
      <c r="E145" s="259">
        <v>29399</v>
      </c>
      <c r="F145" s="259">
        <v>37562</v>
      </c>
      <c r="G145" s="265">
        <f t="shared" si="12"/>
        <v>0.27766250552739891</v>
      </c>
      <c r="H145" s="273">
        <f t="shared" si="13"/>
        <v>8163</v>
      </c>
      <c r="I145" s="271">
        <f t="shared" si="14"/>
        <v>8.900441681041836E-2</v>
      </c>
      <c r="J145" s="259">
        <v>16499</v>
      </c>
      <c r="K145" s="271">
        <f t="shared" si="14"/>
        <v>-0.98408679927667264</v>
      </c>
      <c r="L145" s="267">
        <f t="shared" si="15"/>
        <v>-0.56075288855758476</v>
      </c>
      <c r="M145" s="266">
        <f t="shared" si="16"/>
        <v>-21063</v>
      </c>
      <c r="N145" s="265">
        <f t="shared" si="17"/>
        <v>-0.23498864005193121</v>
      </c>
      <c r="O145" s="259">
        <f t="shared" si="18"/>
        <v>-5068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32366</v>
      </c>
      <c r="D146" s="259">
        <f>D136-SUM(D137:D145)</f>
        <v>41603</v>
      </c>
      <c r="E146" s="259">
        <f>E136-SUM(E137:E145)</f>
        <v>44307</v>
      </c>
      <c r="F146" s="259">
        <f>F136-SUM(F137:F145)</f>
        <v>37854</v>
      </c>
      <c r="G146" s="265">
        <f t="shared" si="12"/>
        <v>-0.14564290067032293</v>
      </c>
      <c r="H146" s="272">
        <f t="shared" si="13"/>
        <v>-6453</v>
      </c>
      <c r="I146" s="267">
        <f t="shared" si="14"/>
        <v>8.9696320588402559E-2</v>
      </c>
      <c r="J146" s="259">
        <f>J136-SUM(J137:J145)</f>
        <v>31635</v>
      </c>
      <c r="K146" s="267">
        <f t="shared" si="14"/>
        <v>0.77793851717902351</v>
      </c>
      <c r="L146" s="267">
        <f t="shared" si="15"/>
        <v>-0.16428911079410369</v>
      </c>
      <c r="M146" s="266">
        <f t="shared" si="16"/>
        <v>-6219</v>
      </c>
      <c r="N146" s="265">
        <f t="shared" si="17"/>
        <v>-2.2585429154050596E-2</v>
      </c>
      <c r="O146" s="259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B553-C0DF-49A9-B726-A90BAF317068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324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218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178403</v>
      </c>
      <c r="D8" s="118">
        <f t="shared" ref="D8:D21" si="0">C8/C9-1</f>
        <v>0.14369695104751656</v>
      </c>
    </row>
    <row r="9" spans="1:5" x14ac:dyDescent="0.25">
      <c r="A9" s="1"/>
      <c r="B9" s="116">
        <f>B8-1</f>
        <v>2024</v>
      </c>
      <c r="C9" s="117">
        <v>155988</v>
      </c>
      <c r="D9" s="118">
        <f t="shared" si="0"/>
        <v>5.9600309753148561E-2</v>
      </c>
    </row>
    <row r="10" spans="1:5" x14ac:dyDescent="0.25">
      <c r="A10" s="1"/>
      <c r="B10" s="116">
        <f t="shared" ref="B10:B22" si="1">B9-1</f>
        <v>2023</v>
      </c>
      <c r="C10" s="117">
        <v>147214</v>
      </c>
      <c r="D10" s="118">
        <f t="shared" si="0"/>
        <v>9.1395697107186757E-2</v>
      </c>
    </row>
    <row r="11" spans="1:5" x14ac:dyDescent="0.25">
      <c r="A11" s="1"/>
      <c r="B11" s="116">
        <f t="shared" si="1"/>
        <v>2022</v>
      </c>
      <c r="C11" s="117">
        <v>134886</v>
      </c>
      <c r="D11" s="118">
        <f t="shared" si="0"/>
        <v>0.29007144428397913</v>
      </c>
    </row>
    <row r="12" spans="1:5" x14ac:dyDescent="0.25">
      <c r="A12" s="1" t="s">
        <v>77</v>
      </c>
      <c r="B12" s="116">
        <f t="shared" si="1"/>
        <v>2021</v>
      </c>
      <c r="C12" s="117">
        <v>104557</v>
      </c>
      <c r="D12" s="118">
        <f t="shared" si="0"/>
        <v>0.69815335141543899</v>
      </c>
    </row>
    <row r="13" spans="1:5" x14ac:dyDescent="0.25">
      <c r="A13" s="1" t="s">
        <v>79</v>
      </c>
      <c r="B13" s="116">
        <f t="shared" si="1"/>
        <v>2020</v>
      </c>
      <c r="C13" s="117">
        <v>61571</v>
      </c>
      <c r="D13" s="118">
        <f t="shared" si="0"/>
        <v>-0.48751477418388245</v>
      </c>
    </row>
    <row r="14" spans="1:5" x14ac:dyDescent="0.25">
      <c r="A14" s="1" t="s">
        <v>81</v>
      </c>
      <c r="B14" s="116">
        <f t="shared" si="1"/>
        <v>2019</v>
      </c>
      <c r="C14" s="117">
        <v>120142</v>
      </c>
      <c r="D14" s="118">
        <f t="shared" si="0"/>
        <v>-0.11034263160622915</v>
      </c>
    </row>
    <row r="15" spans="1:5" x14ac:dyDescent="0.25">
      <c r="A15" s="1" t="s">
        <v>83</v>
      </c>
      <c r="B15" s="116">
        <f t="shared" si="1"/>
        <v>2018</v>
      </c>
      <c r="C15" s="117">
        <v>135043</v>
      </c>
      <c r="D15" s="118">
        <f t="shared" si="0"/>
        <v>-0.15583879779712828</v>
      </c>
    </row>
    <row r="16" spans="1:5" x14ac:dyDescent="0.25">
      <c r="A16" s="1" t="s">
        <v>85</v>
      </c>
      <c r="B16" s="116">
        <f t="shared" si="1"/>
        <v>2017</v>
      </c>
      <c r="C16" s="117">
        <v>159973</v>
      </c>
      <c r="D16" s="118">
        <f>C16/C17-1</f>
        <v>-2.5837920787255775E-2</v>
      </c>
    </row>
    <row r="17" spans="1:4" x14ac:dyDescent="0.25">
      <c r="A17" s="1" t="s">
        <v>87</v>
      </c>
      <c r="B17" s="116">
        <f t="shared" si="1"/>
        <v>2016</v>
      </c>
      <c r="C17" s="117">
        <v>164216</v>
      </c>
      <c r="D17" s="118">
        <f t="shared" si="0"/>
        <v>6.7557728312876986E-2</v>
      </c>
    </row>
    <row r="18" spans="1:4" x14ac:dyDescent="0.25">
      <c r="A18" s="1" t="s">
        <v>89</v>
      </c>
      <c r="B18" s="116">
        <f t="shared" si="1"/>
        <v>2015</v>
      </c>
      <c r="C18" s="117">
        <v>153824</v>
      </c>
      <c r="D18" s="118">
        <f t="shared" si="0"/>
        <v>0.17402288147882428</v>
      </c>
    </row>
    <row r="19" spans="1:4" x14ac:dyDescent="0.25">
      <c r="A19" s="1" t="s">
        <v>91</v>
      </c>
      <c r="B19" s="116">
        <f t="shared" si="1"/>
        <v>2014</v>
      </c>
      <c r="C19" s="117">
        <v>131023</v>
      </c>
      <c r="D19" s="118">
        <f t="shared" si="0"/>
        <v>0.10748307369809051</v>
      </c>
    </row>
    <row r="20" spans="1:4" x14ac:dyDescent="0.25">
      <c r="A20" s="1" t="s">
        <v>93</v>
      </c>
      <c r="B20" s="116">
        <f t="shared" si="1"/>
        <v>2013</v>
      </c>
      <c r="C20" s="117">
        <v>118307</v>
      </c>
      <c r="D20" s="118">
        <f>C20/C21-1</f>
        <v>-3.5794899437388006E-3</v>
      </c>
    </row>
    <row r="21" spans="1:4" x14ac:dyDescent="0.25">
      <c r="A21" s="1" t="s">
        <v>95</v>
      </c>
      <c r="B21" s="116">
        <f t="shared" si="1"/>
        <v>2012</v>
      </c>
      <c r="C21" s="117">
        <v>118732</v>
      </c>
      <c r="D21" s="118">
        <f t="shared" si="0"/>
        <v>-7.0066887012641188E-2</v>
      </c>
    </row>
    <row r="22" spans="1:4" x14ac:dyDescent="0.25">
      <c r="A22" s="1" t="s">
        <v>97</v>
      </c>
      <c r="B22" s="116">
        <f t="shared" si="1"/>
        <v>2011</v>
      </c>
      <c r="C22" s="117">
        <v>127678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2C43-BC49-4597-A2B2-CD5E822FCC8F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325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219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84941</v>
      </c>
      <c r="D8" s="118">
        <f t="shared" ref="D8:D21" si="0">C8/C9-1</f>
        <v>5.1250000000000018E-2</v>
      </c>
    </row>
    <row r="9" spans="1:5" x14ac:dyDescent="0.25">
      <c r="A9" s="1"/>
      <c r="B9" s="116">
        <f>B8-1</f>
        <v>2024</v>
      </c>
      <c r="C9" s="117">
        <v>80800</v>
      </c>
      <c r="D9" s="118">
        <f t="shared" si="0"/>
        <v>7.6194989337690089E-3</v>
      </c>
    </row>
    <row r="10" spans="1:5" x14ac:dyDescent="0.25">
      <c r="A10" s="1"/>
      <c r="B10" s="116">
        <f t="shared" ref="B10:B22" si="1">B9-1</f>
        <v>2023</v>
      </c>
      <c r="C10" s="117">
        <v>80189</v>
      </c>
      <c r="D10" s="118">
        <f t="shared" si="0"/>
        <v>0.23327847926054668</v>
      </c>
    </row>
    <row r="11" spans="1:5" x14ac:dyDescent="0.25">
      <c r="A11" s="1"/>
      <c r="B11" s="116">
        <f t="shared" si="1"/>
        <v>2022</v>
      </c>
      <c r="C11" s="117">
        <v>65021</v>
      </c>
      <c r="D11" s="118">
        <f t="shared" si="0"/>
        <v>0.26721886571818354</v>
      </c>
    </row>
    <row r="12" spans="1:5" x14ac:dyDescent="0.25">
      <c r="A12" s="1" t="s">
        <v>77</v>
      </c>
      <c r="B12" s="116">
        <f t="shared" si="1"/>
        <v>2021</v>
      </c>
      <c r="C12" s="117">
        <v>51310</v>
      </c>
      <c r="D12" s="118">
        <f t="shared" si="0"/>
        <v>0.51894612196566015</v>
      </c>
    </row>
    <row r="13" spans="1:5" x14ac:dyDescent="0.25">
      <c r="A13" s="1" t="s">
        <v>79</v>
      </c>
      <c r="B13" s="116">
        <f t="shared" si="1"/>
        <v>2020</v>
      </c>
      <c r="C13" s="117">
        <v>33780</v>
      </c>
      <c r="D13" s="118">
        <f t="shared" si="0"/>
        <v>-0.42809738258896823</v>
      </c>
    </row>
    <row r="14" spans="1:5" x14ac:dyDescent="0.25">
      <c r="A14" s="1" t="s">
        <v>81</v>
      </c>
      <c r="B14" s="116">
        <f t="shared" si="1"/>
        <v>2019</v>
      </c>
      <c r="C14" s="117">
        <v>59066</v>
      </c>
      <c r="D14" s="118">
        <f t="shared" si="0"/>
        <v>-1.2307280692953393E-2</v>
      </c>
    </row>
    <row r="15" spans="1:5" x14ac:dyDescent="0.25">
      <c r="A15" s="1" t="s">
        <v>83</v>
      </c>
      <c r="B15" s="116">
        <f t="shared" si="1"/>
        <v>2018</v>
      </c>
      <c r="C15" s="117">
        <v>59802</v>
      </c>
      <c r="D15" s="118">
        <f>C15/C16-1</f>
        <v>-9.2919548598471069E-2</v>
      </c>
    </row>
    <row r="16" spans="1:5" x14ac:dyDescent="0.25">
      <c r="A16" s="1" t="s">
        <v>85</v>
      </c>
      <c r="B16" s="116">
        <f t="shared" si="1"/>
        <v>2017</v>
      </c>
      <c r="C16" s="117">
        <v>65928</v>
      </c>
      <c r="D16" s="118">
        <f>C16/C17-1</f>
        <v>-6.8168647792964054E-2</v>
      </c>
    </row>
    <row r="17" spans="1:4" x14ac:dyDescent="0.25">
      <c r="A17" s="1" t="s">
        <v>87</v>
      </c>
      <c r="B17" s="116">
        <f t="shared" si="1"/>
        <v>2016</v>
      </c>
      <c r="C17" s="117">
        <v>70751</v>
      </c>
      <c r="D17" s="118">
        <f t="shared" si="0"/>
        <v>0.2092741039533732</v>
      </c>
    </row>
    <row r="18" spans="1:4" x14ac:dyDescent="0.25">
      <c r="A18" s="1" t="s">
        <v>89</v>
      </c>
      <c r="B18" s="116">
        <f t="shared" si="1"/>
        <v>2015</v>
      </c>
      <c r="C18" s="117">
        <v>58507</v>
      </c>
      <c r="D18" s="118">
        <f t="shared" si="0"/>
        <v>0.30616390953943706</v>
      </c>
    </row>
    <row r="19" spans="1:4" x14ac:dyDescent="0.25">
      <c r="A19" s="1" t="s">
        <v>91</v>
      </c>
      <c r="B19" s="116">
        <f t="shared" si="1"/>
        <v>2014</v>
      </c>
      <c r="C19" s="117">
        <v>44793</v>
      </c>
      <c r="D19" s="118">
        <f t="shared" si="0"/>
        <v>-0.16617647058823526</v>
      </c>
    </row>
    <row r="20" spans="1:4" x14ac:dyDescent="0.25">
      <c r="A20" s="1" t="s">
        <v>93</v>
      </c>
      <c r="B20" s="116">
        <f t="shared" si="1"/>
        <v>2013</v>
      </c>
      <c r="C20" s="117">
        <v>53720</v>
      </c>
      <c r="D20" s="118">
        <f>C20/C21-1</f>
        <v>-0.10682517249979218</v>
      </c>
    </row>
    <row r="21" spans="1:4" x14ac:dyDescent="0.25">
      <c r="A21" s="1" t="s">
        <v>95</v>
      </c>
      <c r="B21" s="116">
        <f t="shared" si="1"/>
        <v>2012</v>
      </c>
      <c r="C21" s="117">
        <v>60145</v>
      </c>
      <c r="D21" s="118">
        <f t="shared" si="0"/>
        <v>-8.7010641043156145E-2</v>
      </c>
    </row>
    <row r="22" spans="1:4" x14ac:dyDescent="0.25">
      <c r="A22" s="1" t="s">
        <v>97</v>
      </c>
      <c r="B22" s="116">
        <f t="shared" si="1"/>
        <v>2011</v>
      </c>
      <c r="C22" s="117">
        <v>65877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6709-F553-41C3-B5FD-0CDC76C5BEE7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220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93462</v>
      </c>
      <c r="D8" s="118">
        <f t="shared" ref="D8:D21" si="0">C8/C9-1</f>
        <v>0.24304410278235888</v>
      </c>
    </row>
    <row r="9" spans="1:5" x14ac:dyDescent="0.25">
      <c r="A9" s="1"/>
      <c r="B9" s="116">
        <f>B8-1</f>
        <v>2024</v>
      </c>
      <c r="C9" s="117">
        <v>75188</v>
      </c>
      <c r="D9" s="118">
        <f t="shared" si="0"/>
        <v>0.12179037672510251</v>
      </c>
    </row>
    <row r="10" spans="1:5" x14ac:dyDescent="0.25">
      <c r="A10" s="1"/>
      <c r="B10" s="116">
        <f t="shared" ref="B10:B22" si="1">B9-1</f>
        <v>2023</v>
      </c>
      <c r="C10" s="117">
        <v>67025</v>
      </c>
      <c r="D10" s="118">
        <f t="shared" si="0"/>
        <v>-4.0649824661847855E-2</v>
      </c>
    </row>
    <row r="11" spans="1:5" x14ac:dyDescent="0.25">
      <c r="A11" s="1"/>
      <c r="B11" s="116">
        <f t="shared" si="1"/>
        <v>2022</v>
      </c>
      <c r="C11" s="117">
        <v>69865</v>
      </c>
      <c r="D11" s="118">
        <f t="shared" si="0"/>
        <v>0.31209270005821921</v>
      </c>
    </row>
    <row r="12" spans="1:5" x14ac:dyDescent="0.25">
      <c r="A12" s="1" t="s">
        <v>77</v>
      </c>
      <c r="B12" s="116">
        <f t="shared" si="1"/>
        <v>2021</v>
      </c>
      <c r="C12" s="117">
        <v>53247</v>
      </c>
      <c r="D12" s="118">
        <f t="shared" si="0"/>
        <v>0.91597999352308301</v>
      </c>
    </row>
    <row r="13" spans="1:5" x14ac:dyDescent="0.25">
      <c r="A13" s="1" t="s">
        <v>79</v>
      </c>
      <c r="B13" s="116">
        <f t="shared" si="1"/>
        <v>2020</v>
      </c>
      <c r="C13" s="117">
        <v>27791</v>
      </c>
      <c r="D13" s="118">
        <f t="shared" si="0"/>
        <v>-0.5449767502783418</v>
      </c>
    </row>
    <row r="14" spans="1:5" x14ac:dyDescent="0.25">
      <c r="A14" s="1" t="s">
        <v>81</v>
      </c>
      <c r="B14" s="116">
        <f t="shared" si="1"/>
        <v>2019</v>
      </c>
      <c r="C14" s="117">
        <v>61076</v>
      </c>
      <c r="D14" s="118">
        <f t="shared" si="0"/>
        <v>-0.18826171900958255</v>
      </c>
    </row>
    <row r="15" spans="1:5" x14ac:dyDescent="0.25">
      <c r="A15" s="1" t="s">
        <v>83</v>
      </c>
      <c r="B15" s="116">
        <f t="shared" si="1"/>
        <v>2018</v>
      </c>
      <c r="C15" s="117">
        <v>75241</v>
      </c>
      <c r="D15" s="118">
        <f>C15/C16-1</f>
        <v>-0.19994683396246482</v>
      </c>
    </row>
    <row r="16" spans="1:5" x14ac:dyDescent="0.25">
      <c r="A16" s="1" t="s">
        <v>85</v>
      </c>
      <c r="B16" s="116">
        <f t="shared" si="1"/>
        <v>2017</v>
      </c>
      <c r="C16" s="117">
        <v>94045</v>
      </c>
      <c r="D16" s="118">
        <f>C16/C17-1</f>
        <v>6.2055314823730168E-3</v>
      </c>
    </row>
    <row r="17" spans="1:4" x14ac:dyDescent="0.25">
      <c r="A17" s="1" t="s">
        <v>87</v>
      </c>
      <c r="B17" s="116">
        <f t="shared" si="1"/>
        <v>2016</v>
      </c>
      <c r="C17" s="117">
        <v>93465</v>
      </c>
      <c r="D17" s="118">
        <f t="shared" si="0"/>
        <v>-1.942990232592301E-2</v>
      </c>
    </row>
    <row r="18" spans="1:4" x14ac:dyDescent="0.25">
      <c r="A18" s="1" t="s">
        <v>89</v>
      </c>
      <c r="B18" s="116">
        <f t="shared" si="1"/>
        <v>2015</v>
      </c>
      <c r="C18" s="117">
        <v>95317</v>
      </c>
      <c r="D18" s="118">
        <f t="shared" si="0"/>
        <v>0.10538095790328184</v>
      </c>
    </row>
    <row r="19" spans="1:4" x14ac:dyDescent="0.25">
      <c r="A19" s="1" t="s">
        <v>91</v>
      </c>
      <c r="B19" s="116">
        <f t="shared" si="1"/>
        <v>2014</v>
      </c>
      <c r="C19" s="117">
        <v>86230</v>
      </c>
      <c r="D19" s="118">
        <f t="shared" si="0"/>
        <v>0.33509839441373646</v>
      </c>
    </row>
    <row r="20" spans="1:4" x14ac:dyDescent="0.25">
      <c r="A20" s="1" t="s">
        <v>93</v>
      </c>
      <c r="B20" s="116">
        <f t="shared" si="1"/>
        <v>2013</v>
      </c>
      <c r="C20" s="117">
        <v>64587</v>
      </c>
      <c r="D20" s="118">
        <f>C20/C21-1</f>
        <v>0.10241179783911103</v>
      </c>
    </row>
    <row r="21" spans="1:4" x14ac:dyDescent="0.25">
      <c r="A21" s="1" t="s">
        <v>95</v>
      </c>
      <c r="B21" s="116">
        <f t="shared" si="1"/>
        <v>2012</v>
      </c>
      <c r="C21" s="117">
        <v>58587</v>
      </c>
      <c r="D21" s="118">
        <f t="shared" si="0"/>
        <v>-5.2005630976845074E-2</v>
      </c>
    </row>
    <row r="22" spans="1:4" x14ac:dyDescent="0.25">
      <c r="A22" s="1" t="s">
        <v>97</v>
      </c>
      <c r="B22" s="116">
        <f t="shared" si="1"/>
        <v>2011</v>
      </c>
      <c r="C22" s="117">
        <v>61801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0A33-E05F-4174-AC3A-2E81728F1238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7" t="s">
        <v>60</v>
      </c>
      <c r="D5" s="297"/>
      <c r="E5" s="297"/>
      <c r="F5" s="297"/>
      <c r="G5" s="297"/>
      <c r="H5" s="297"/>
      <c r="I5" s="88"/>
      <c r="J5" s="88"/>
      <c r="K5" s="88"/>
      <c r="L5" s="88"/>
      <c r="M5" s="89"/>
      <c r="N5" s="298" t="s">
        <v>61</v>
      </c>
      <c r="O5" s="298"/>
      <c r="P5" s="298"/>
      <c r="Q5" s="298"/>
      <c r="R5" s="298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236</v>
      </c>
      <c r="O6" s="92" t="s">
        <v>237</v>
      </c>
      <c r="P6" s="92" t="s">
        <v>238</v>
      </c>
      <c r="Q6" s="92" t="s">
        <v>239</v>
      </c>
      <c r="R6" s="92" t="s">
        <v>240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53</v>
      </c>
      <c r="C17" s="101">
        <v>1526</v>
      </c>
      <c r="D17" s="101">
        <v>2270</v>
      </c>
      <c r="E17" s="101">
        <v>2680</v>
      </c>
      <c r="F17" s="101">
        <v>2774</v>
      </c>
      <c r="G17" s="101">
        <v>2946</v>
      </c>
      <c r="H17" s="101">
        <v>2675</v>
      </c>
      <c r="I17" s="102">
        <f t="shared" si="0"/>
        <v>-9.19891378139851E-2</v>
      </c>
      <c r="J17" s="102">
        <f t="shared" si="1"/>
        <v>0.1784140969162995</v>
      </c>
      <c r="K17" s="101">
        <f t="shared" si="2"/>
        <v>-271</v>
      </c>
      <c r="L17" s="101">
        <f t="shared" si="3"/>
        <v>405</v>
      </c>
      <c r="M17" s="95">
        <f>H17/H17</f>
        <v>1</v>
      </c>
      <c r="N17" s="101">
        <v>2710</v>
      </c>
      <c r="O17" s="101">
        <v>2739</v>
      </c>
      <c r="P17" s="101">
        <v>2773</v>
      </c>
      <c r="Q17" s="101">
        <v>2679</v>
      </c>
      <c r="R17" s="101">
        <v>2935</v>
      </c>
      <c r="S17" s="102">
        <f t="shared" si="4"/>
        <v>9.5558044046285984E-2</v>
      </c>
      <c r="T17" s="102">
        <f t="shared" si="5"/>
        <v>8.302583025830268E-2</v>
      </c>
      <c r="U17" s="101">
        <f t="shared" si="6"/>
        <v>256</v>
      </c>
      <c r="V17" s="101">
        <f t="shared" si="7"/>
        <v>225</v>
      </c>
      <c r="W17" s="95">
        <f>R17/R17</f>
        <v>1</v>
      </c>
    </row>
    <row r="18" spans="2:23" x14ac:dyDescent="0.25">
      <c r="B18" s="96" t="s">
        <v>62</v>
      </c>
      <c r="C18" s="97">
        <v>1526</v>
      </c>
      <c r="D18" s="97">
        <v>2270</v>
      </c>
      <c r="E18" s="97">
        <v>2680</v>
      </c>
      <c r="F18" s="97">
        <v>2774</v>
      </c>
      <c r="G18" s="97">
        <v>2946</v>
      </c>
      <c r="H18" s="97">
        <v>2675</v>
      </c>
      <c r="I18" s="98">
        <f t="shared" si="0"/>
        <v>-9.19891378139851E-2</v>
      </c>
      <c r="J18" s="98">
        <f t="shared" si="1"/>
        <v>0.1784140969162995</v>
      </c>
      <c r="K18" s="97">
        <f t="shared" si="2"/>
        <v>-271</v>
      </c>
      <c r="L18" s="97">
        <f t="shared" si="3"/>
        <v>405</v>
      </c>
      <c r="M18" s="98">
        <f>H18/H17</f>
        <v>1</v>
      </c>
      <c r="N18" s="97">
        <v>2710</v>
      </c>
      <c r="O18" s="97">
        <v>2739</v>
      </c>
      <c r="P18" s="97">
        <v>2773</v>
      </c>
      <c r="Q18" s="97">
        <v>2679</v>
      </c>
      <c r="R18" s="97">
        <v>2935</v>
      </c>
      <c r="S18" s="98">
        <f t="shared" si="4"/>
        <v>9.5558044046285984E-2</v>
      </c>
      <c r="T18" s="98">
        <f t="shared" si="5"/>
        <v>8.302583025830268E-2</v>
      </c>
      <c r="U18" s="97">
        <f t="shared" si="6"/>
        <v>256</v>
      </c>
      <c r="V18" s="97">
        <f t="shared" si="7"/>
        <v>225</v>
      </c>
      <c r="W18" s="98">
        <f>R18/R17</f>
        <v>1</v>
      </c>
    </row>
    <row r="19" spans="2:23" x14ac:dyDescent="0.25">
      <c r="B19" s="99" t="s">
        <v>63</v>
      </c>
      <c r="C19" s="53">
        <v>846</v>
      </c>
      <c r="D19" s="53">
        <v>1514</v>
      </c>
      <c r="E19" s="53">
        <v>1660</v>
      </c>
      <c r="F19" s="53">
        <v>1674</v>
      </c>
      <c r="G19" s="53">
        <v>1852</v>
      </c>
      <c r="H19" s="53">
        <v>1836</v>
      </c>
      <c r="I19" s="100">
        <f t="shared" si="0"/>
        <v>-8.6393088552916275E-3</v>
      </c>
      <c r="J19" s="100">
        <f t="shared" si="1"/>
        <v>0.21268163804491413</v>
      </c>
      <c r="K19" s="53">
        <f t="shared" si="2"/>
        <v>-16</v>
      </c>
      <c r="L19" s="53">
        <f t="shared" si="3"/>
        <v>322</v>
      </c>
      <c r="M19" s="100">
        <f>H19/H17</f>
        <v>0.6863551401869159</v>
      </c>
      <c r="N19" s="53">
        <v>1674</v>
      </c>
      <c r="O19" s="53">
        <v>1674</v>
      </c>
      <c r="P19" s="53">
        <v>1681</v>
      </c>
      <c r="Q19" s="53">
        <v>1847</v>
      </c>
      <c r="R19" s="53">
        <v>2117</v>
      </c>
      <c r="S19" s="100">
        <f t="shared" si="4"/>
        <v>0.14618299945858149</v>
      </c>
      <c r="T19" s="100">
        <f t="shared" si="5"/>
        <v>0.2646356033452808</v>
      </c>
      <c r="U19" s="53">
        <f t="shared" si="6"/>
        <v>270</v>
      </c>
      <c r="V19" s="53">
        <f t="shared" si="7"/>
        <v>443</v>
      </c>
      <c r="W19" s="100">
        <f>R19/R17</f>
        <v>0.72129471890971042</v>
      </c>
    </row>
    <row r="20" spans="2:23" x14ac:dyDescent="0.25">
      <c r="B20" s="99" t="s">
        <v>64</v>
      </c>
      <c r="C20" s="53">
        <v>680</v>
      </c>
      <c r="D20" s="53">
        <v>756</v>
      </c>
      <c r="E20" s="53">
        <v>1020</v>
      </c>
      <c r="F20" s="53">
        <v>1100</v>
      </c>
      <c r="G20" s="53">
        <v>1094</v>
      </c>
      <c r="H20" s="53">
        <v>839</v>
      </c>
      <c r="I20" s="100">
        <f t="shared" si="0"/>
        <v>-0.23308957952468012</v>
      </c>
      <c r="J20" s="100">
        <f t="shared" si="1"/>
        <v>0.10978835978835977</v>
      </c>
      <c r="K20" s="53">
        <f t="shared" si="2"/>
        <v>-255</v>
      </c>
      <c r="L20" s="53">
        <f t="shared" si="3"/>
        <v>83</v>
      </c>
      <c r="M20" s="100">
        <f>H20/H17</f>
        <v>0.3136448598130841</v>
      </c>
      <c r="N20" s="53">
        <v>1036</v>
      </c>
      <c r="O20" s="53">
        <v>1065</v>
      </c>
      <c r="P20" s="53">
        <v>1092</v>
      </c>
      <c r="Q20" s="53">
        <v>832</v>
      </c>
      <c r="R20" s="53">
        <v>818</v>
      </c>
      <c r="S20" s="100">
        <f t="shared" si="4"/>
        <v>-1.6826923076923128E-2</v>
      </c>
      <c r="T20" s="100">
        <f t="shared" si="5"/>
        <v>-0.21042471042471045</v>
      </c>
      <c r="U20" s="53">
        <f t="shared" si="6"/>
        <v>-14</v>
      </c>
      <c r="V20" s="53">
        <f t="shared" si="7"/>
        <v>-218</v>
      </c>
      <c r="W20" s="100">
        <f>R20/R17</f>
        <v>0.27870528109028958</v>
      </c>
    </row>
    <row r="21" spans="2:23" x14ac:dyDescent="0.25"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0"/>
        <v>-</v>
      </c>
      <c r="J21" s="98" t="str">
        <f t="shared" si="1"/>
        <v>-</v>
      </c>
      <c r="K21" s="97">
        <f t="shared" si="2"/>
        <v>0</v>
      </c>
      <c r="L21" s="97">
        <f t="shared" si="3"/>
        <v>0</v>
      </c>
      <c r="M21" s="98">
        <f>H21/H17</f>
        <v>0</v>
      </c>
      <c r="N21" s="97" t="s">
        <v>241</v>
      </c>
      <c r="O21" s="97" t="s">
        <v>241</v>
      </c>
      <c r="P21" s="97" t="s">
        <v>241</v>
      </c>
      <c r="Q21" s="97" t="s">
        <v>241</v>
      </c>
      <c r="R21" s="97" t="s">
        <v>241</v>
      </c>
      <c r="S21" s="98" t="str">
        <f t="shared" si="4"/>
        <v>-</v>
      </c>
      <c r="T21" s="98" t="str">
        <f t="shared" si="5"/>
        <v>-</v>
      </c>
      <c r="U21" s="97" t="str">
        <f t="shared" si="6"/>
        <v>-</v>
      </c>
      <c r="V21" s="97" t="str">
        <f t="shared" si="7"/>
        <v>-</v>
      </c>
      <c r="W21" s="98" t="e">
        <f>R21/R17</f>
        <v>#VALUE!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3C435-BD8C-44FD-904B-9ADAE1A800E9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7" t="s">
        <v>66</v>
      </c>
      <c r="D5" s="297"/>
      <c r="E5" s="297"/>
      <c r="F5" s="297"/>
      <c r="G5" s="297"/>
      <c r="H5" s="297"/>
      <c r="I5" s="88"/>
      <c r="J5" s="88"/>
      <c r="K5" s="89"/>
      <c r="L5" s="298" t="s">
        <v>67</v>
      </c>
      <c r="M5" s="298"/>
      <c r="N5" s="298"/>
      <c r="O5" s="298"/>
      <c r="P5" s="298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236</v>
      </c>
      <c r="M6" s="92" t="s">
        <v>237</v>
      </c>
      <c r="N6" s="92" t="s">
        <v>238</v>
      </c>
      <c r="O6" s="92" t="s">
        <v>239</v>
      </c>
      <c r="P6" s="92" t="s">
        <v>240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53</v>
      </c>
      <c r="C17" s="101">
        <v>11</v>
      </c>
      <c r="D17" s="101">
        <v>12</v>
      </c>
      <c r="E17" s="101">
        <v>17</v>
      </c>
      <c r="F17" s="101">
        <v>19</v>
      </c>
      <c r="G17" s="101">
        <v>21</v>
      </c>
      <c r="H17" s="101">
        <v>20</v>
      </c>
      <c r="I17" s="102">
        <f t="shared" si="2"/>
        <v>-4.7619047619047672E-2</v>
      </c>
      <c r="J17" s="101">
        <f t="shared" si="3"/>
        <v>-1</v>
      </c>
      <c r="K17" s="95">
        <f>H17/H17</f>
        <v>1</v>
      </c>
      <c r="L17" s="101">
        <v>17</v>
      </c>
      <c r="M17" s="101">
        <v>18</v>
      </c>
      <c r="N17" s="101">
        <v>20</v>
      </c>
      <c r="O17" s="101">
        <v>20</v>
      </c>
      <c r="P17" s="101">
        <v>20</v>
      </c>
      <c r="Q17" s="102">
        <f t="shared" si="0"/>
        <v>0</v>
      </c>
      <c r="R17" s="101">
        <f t="shared" si="1"/>
        <v>0</v>
      </c>
      <c r="S17" s="95">
        <f>P17/P17</f>
        <v>1</v>
      </c>
    </row>
    <row r="18" spans="1:19" x14ac:dyDescent="0.25">
      <c r="A18" s="1"/>
      <c r="B18" s="96" t="s">
        <v>62</v>
      </c>
      <c r="C18" s="97">
        <v>11</v>
      </c>
      <c r="D18" s="97">
        <v>12</v>
      </c>
      <c r="E18" s="97">
        <v>17</v>
      </c>
      <c r="F18" s="97">
        <v>19</v>
      </c>
      <c r="G18" s="97">
        <v>21</v>
      </c>
      <c r="H18" s="97">
        <v>20</v>
      </c>
      <c r="I18" s="98">
        <f t="shared" si="2"/>
        <v>-4.7619047619047672E-2</v>
      </c>
      <c r="J18" s="97">
        <f t="shared" si="3"/>
        <v>-1</v>
      </c>
      <c r="K18" s="98">
        <f>H18/H17</f>
        <v>1</v>
      </c>
      <c r="L18" s="97">
        <v>17</v>
      </c>
      <c r="M18" s="97">
        <v>18</v>
      </c>
      <c r="N18" s="97">
        <v>20</v>
      </c>
      <c r="O18" s="97">
        <v>20</v>
      </c>
      <c r="P18" s="97">
        <v>20</v>
      </c>
      <c r="Q18" s="98">
        <f t="shared" si="0"/>
        <v>0</v>
      </c>
      <c r="R18" s="97">
        <f t="shared" si="1"/>
        <v>0</v>
      </c>
      <c r="S18" s="98">
        <f>P18/P17</f>
        <v>1</v>
      </c>
    </row>
    <row r="19" spans="1:19" x14ac:dyDescent="0.25">
      <c r="A19" s="108" t="s">
        <v>68</v>
      </c>
      <c r="B19" s="99" t="s">
        <v>63</v>
      </c>
      <c r="C19" s="53">
        <v>4</v>
      </c>
      <c r="D19" s="53">
        <v>7</v>
      </c>
      <c r="E19" s="53">
        <v>7</v>
      </c>
      <c r="F19" s="53">
        <v>7</v>
      </c>
      <c r="G19" s="53">
        <v>8</v>
      </c>
      <c r="H19" s="53">
        <v>8</v>
      </c>
      <c r="I19" s="100">
        <f t="shared" si="2"/>
        <v>0</v>
      </c>
      <c r="J19" s="53">
        <f t="shared" si="3"/>
        <v>0</v>
      </c>
      <c r="K19" s="100">
        <f>H19/H17</f>
        <v>0.4</v>
      </c>
      <c r="L19" s="53">
        <v>7</v>
      </c>
      <c r="M19" s="53">
        <v>7</v>
      </c>
      <c r="N19" s="53">
        <v>7</v>
      </c>
      <c r="O19" s="53">
        <v>8</v>
      </c>
      <c r="P19" s="53">
        <v>9</v>
      </c>
      <c r="Q19" s="100">
        <f t="shared" si="0"/>
        <v>0.125</v>
      </c>
      <c r="R19" s="53">
        <f t="shared" si="1"/>
        <v>1</v>
      </c>
      <c r="S19" s="100">
        <f>P19/P17</f>
        <v>0.45</v>
      </c>
    </row>
    <row r="20" spans="1:19" x14ac:dyDescent="0.25">
      <c r="A20" s="108" t="s">
        <v>69</v>
      </c>
      <c r="B20" s="99" t="s">
        <v>70</v>
      </c>
      <c r="C20" s="53">
        <v>7</v>
      </c>
      <c r="D20" s="53">
        <v>6</v>
      </c>
      <c r="E20" s="53">
        <v>10</v>
      </c>
      <c r="F20" s="53">
        <v>12</v>
      </c>
      <c r="G20" s="53">
        <v>14</v>
      </c>
      <c r="H20" s="53">
        <v>12</v>
      </c>
      <c r="I20" s="100">
        <f t="shared" si="2"/>
        <v>-0.1428571428571429</v>
      </c>
      <c r="J20" s="53">
        <f t="shared" si="3"/>
        <v>-2</v>
      </c>
      <c r="K20" s="100">
        <f>H20/H17</f>
        <v>0.6</v>
      </c>
      <c r="L20" s="53">
        <v>10</v>
      </c>
      <c r="M20" s="53">
        <v>11</v>
      </c>
      <c r="N20" s="53">
        <v>13</v>
      </c>
      <c r="O20" s="53">
        <v>12</v>
      </c>
      <c r="P20" s="53">
        <v>11</v>
      </c>
      <c r="Q20" s="100">
        <f t="shared" si="0"/>
        <v>-8.333333333333337E-2</v>
      </c>
      <c r="R20" s="53">
        <f t="shared" si="1"/>
        <v>-1</v>
      </c>
      <c r="S20" s="100">
        <f>P20/P17</f>
        <v>0.55000000000000004</v>
      </c>
    </row>
    <row r="21" spans="1:19" x14ac:dyDescent="0.25">
      <c r="A21" s="1"/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2"/>
        <v>-</v>
      </c>
      <c r="J21" s="97">
        <f t="shared" si="3"/>
        <v>0</v>
      </c>
      <c r="K21" s="98">
        <f>H21/H17</f>
        <v>0</v>
      </c>
      <c r="L21" s="97" t="s">
        <v>241</v>
      </c>
      <c r="M21" s="97" t="s">
        <v>241</v>
      </c>
      <c r="N21" s="97" t="s">
        <v>241</v>
      </c>
      <c r="O21" s="97" t="s">
        <v>241</v>
      </c>
      <c r="P21" s="97" t="s">
        <v>241</v>
      </c>
      <c r="Q21" s="98" t="str">
        <f t="shared" si="0"/>
        <v>-</v>
      </c>
      <c r="R21" s="97" t="str">
        <f t="shared" si="1"/>
        <v>-</v>
      </c>
      <c r="S21" s="98" t="e">
        <f>P21/P17</f>
        <v>#VALUE!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B022-CE5B-4025-8DE9-71E9FD685ED7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9737-04BD-42A1-B8FE-9B950EF82C57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247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14146</v>
      </c>
      <c r="D9" s="118">
        <v>1.9674847912733373</v>
      </c>
      <c r="E9" s="117">
        <v>23609</v>
      </c>
      <c r="F9" s="118">
        <f t="shared" ref="F9:J21" si="0">IFERROR(E9/C9-1,"-")</f>
        <v>0.66895235402233855</v>
      </c>
      <c r="G9" s="117">
        <v>23403</v>
      </c>
      <c r="H9" s="118">
        <f t="shared" si="0"/>
        <v>-8.7254860434580195E-3</v>
      </c>
      <c r="I9" s="117">
        <v>24602</v>
      </c>
      <c r="J9" s="118">
        <f t="shared" si="0"/>
        <v>5.1232747938298573E-2</v>
      </c>
      <c r="K9" s="117">
        <v>28418</v>
      </c>
      <c r="L9" s="118">
        <f t="shared" ref="L9:L14" si="1">IFERROR(K9/I9-1,"-")</f>
        <v>0.15510934070400784</v>
      </c>
    </row>
    <row r="10" spans="1:13" x14ac:dyDescent="0.25">
      <c r="A10" s="1" t="s">
        <v>77</v>
      </c>
      <c r="B10" s="116" t="s">
        <v>78</v>
      </c>
      <c r="C10" s="117">
        <v>17059</v>
      </c>
      <c r="D10" s="118">
        <v>1.1215023007088671</v>
      </c>
      <c r="E10" s="117">
        <v>22775</v>
      </c>
      <c r="F10" s="118">
        <f t="shared" si="0"/>
        <v>0.33507239580280213</v>
      </c>
      <c r="G10" s="117">
        <v>22625</v>
      </c>
      <c r="H10" s="118">
        <f t="shared" si="0"/>
        <v>-6.5861690450055299E-3</v>
      </c>
      <c r="I10" s="117">
        <v>24926</v>
      </c>
      <c r="J10" s="118">
        <f t="shared" si="0"/>
        <v>0.10170165745856363</v>
      </c>
      <c r="K10" s="117">
        <v>27857</v>
      </c>
      <c r="L10" s="118">
        <f t="shared" si="1"/>
        <v>0.1175880606595523</v>
      </c>
    </row>
    <row r="11" spans="1:13" x14ac:dyDescent="0.25">
      <c r="A11" s="1" t="s">
        <v>79</v>
      </c>
      <c r="B11" s="116" t="s">
        <v>80</v>
      </c>
      <c r="C11" s="117">
        <v>20054</v>
      </c>
      <c r="D11" s="118">
        <v>0.94472459270752518</v>
      </c>
      <c r="E11" s="117">
        <v>25174</v>
      </c>
      <c r="F11" s="118">
        <f t="shared" si="0"/>
        <v>0.25531066121472024</v>
      </c>
      <c r="G11" s="117">
        <v>22971</v>
      </c>
      <c r="H11" s="118">
        <f t="shared" si="0"/>
        <v>-8.7510923969174592E-2</v>
      </c>
      <c r="I11" s="117">
        <v>26883</v>
      </c>
      <c r="J11" s="118">
        <f t="shared" si="0"/>
        <v>0.17030168473292417</v>
      </c>
      <c r="K11" s="117">
        <v>27912</v>
      </c>
      <c r="L11" s="118">
        <f t="shared" si="1"/>
        <v>3.8276978015846508E-2</v>
      </c>
    </row>
    <row r="12" spans="1:13" x14ac:dyDescent="0.25">
      <c r="A12" s="1" t="s">
        <v>81</v>
      </c>
      <c r="B12" s="116" t="s">
        <v>82</v>
      </c>
      <c r="C12" s="117">
        <v>17340</v>
      </c>
      <c r="D12" s="118">
        <v>0.8068146295717411</v>
      </c>
      <c r="E12" s="117">
        <v>19154</v>
      </c>
      <c r="F12" s="118">
        <f t="shared" si="0"/>
        <v>0.10461361014994242</v>
      </c>
      <c r="G12" s="117">
        <v>19029</v>
      </c>
      <c r="H12" s="118">
        <f t="shared" si="0"/>
        <v>-6.5260519995823385E-3</v>
      </c>
      <c r="I12" s="117">
        <v>20857</v>
      </c>
      <c r="J12" s="118">
        <f t="shared" si="0"/>
        <v>9.6063902464659234E-2</v>
      </c>
      <c r="K12" s="117">
        <v>23055</v>
      </c>
      <c r="L12" s="118">
        <f t="shared" si="1"/>
        <v>0.1053842834539962</v>
      </c>
    </row>
    <row r="13" spans="1:13" x14ac:dyDescent="0.25">
      <c r="A13" s="1" t="s">
        <v>83</v>
      </c>
      <c r="B13" s="116" t="s">
        <v>84</v>
      </c>
      <c r="C13" s="117">
        <v>18214</v>
      </c>
      <c r="D13" s="118">
        <v>0.45189318453567151</v>
      </c>
      <c r="E13" s="117">
        <v>17881</v>
      </c>
      <c r="F13" s="118">
        <f t="shared" si="0"/>
        <v>-1.828263972768196E-2</v>
      </c>
      <c r="G13" s="117">
        <v>17439</v>
      </c>
      <c r="H13" s="118">
        <f t="shared" si="0"/>
        <v>-2.4718975448800418E-2</v>
      </c>
      <c r="I13" s="117">
        <v>22620</v>
      </c>
      <c r="J13" s="118">
        <f t="shared" si="0"/>
        <v>0.29709272320660585</v>
      </c>
      <c r="K13" s="117">
        <v>20399</v>
      </c>
      <c r="L13" s="118">
        <f t="shared" si="1"/>
        <v>-9.818744473916885E-2</v>
      </c>
    </row>
    <row r="14" spans="1:13" x14ac:dyDescent="0.25">
      <c r="A14" s="1" t="s">
        <v>85</v>
      </c>
      <c r="B14" s="116" t="s">
        <v>86</v>
      </c>
      <c r="C14" s="117">
        <v>17608</v>
      </c>
      <c r="D14" s="118">
        <v>0.30034709401078197</v>
      </c>
      <c r="E14" s="117">
        <v>17983</v>
      </c>
      <c r="F14" s="118">
        <f t="shared" si="0"/>
        <v>2.1297137664697763E-2</v>
      </c>
      <c r="G14" s="117">
        <v>19479</v>
      </c>
      <c r="H14" s="118">
        <f t="shared" si="0"/>
        <v>8.3189679141411288E-2</v>
      </c>
      <c r="I14" s="117">
        <v>20873</v>
      </c>
      <c r="J14" s="118">
        <f t="shared" si="0"/>
        <v>7.1564248678063658E-2</v>
      </c>
      <c r="K14" s="117">
        <v>19069</v>
      </c>
      <c r="L14" s="118">
        <f t="shared" si="1"/>
        <v>-8.6427442150146083E-2</v>
      </c>
    </row>
    <row r="15" spans="1:13" x14ac:dyDescent="0.25">
      <c r="A15" s="1" t="s">
        <v>87</v>
      </c>
      <c r="B15" s="116" t="s">
        <v>88</v>
      </c>
      <c r="C15" s="117">
        <v>18083</v>
      </c>
      <c r="D15" s="118">
        <v>0.25593832476732881</v>
      </c>
      <c r="E15" s="117">
        <v>17745</v>
      </c>
      <c r="F15" s="118">
        <f t="shared" si="0"/>
        <v>-1.8691588785046731E-2</v>
      </c>
      <c r="G15" s="117">
        <v>21632</v>
      </c>
      <c r="H15" s="118">
        <f t="shared" si="0"/>
        <v>0.21904761904761916</v>
      </c>
      <c r="I15" s="117">
        <v>23873</v>
      </c>
      <c r="J15" s="118">
        <f t="shared" si="0"/>
        <v>0.10359652366863914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15520</v>
      </c>
      <c r="D16" s="118">
        <v>0.1145421903052064</v>
      </c>
      <c r="E16" s="117">
        <v>14993</v>
      </c>
      <c r="F16" s="118">
        <f t="shared" si="0"/>
        <v>-3.39561855670103E-2</v>
      </c>
      <c r="G16" s="117">
        <v>15201</v>
      </c>
      <c r="H16" s="118">
        <f t="shared" si="0"/>
        <v>1.3873140799039563E-2</v>
      </c>
      <c r="I16" s="117">
        <v>16969</v>
      </c>
      <c r="J16" s="118">
        <f t="shared" si="0"/>
        <v>0.11630813762252479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19959</v>
      </c>
      <c r="D17" s="118">
        <v>0.21161901293024954</v>
      </c>
      <c r="E17" s="117">
        <v>15933</v>
      </c>
      <c r="F17" s="118">
        <f t="shared" si="0"/>
        <v>-0.2017135127010371</v>
      </c>
      <c r="G17" s="117">
        <v>19577</v>
      </c>
      <c r="H17" s="118">
        <f t="shared" si="0"/>
        <v>0.22870771355049269</v>
      </c>
      <c r="I17" s="117">
        <v>21810</v>
      </c>
      <c r="J17" s="118">
        <f t="shared" si="0"/>
        <v>0.11406242018695401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21932</v>
      </c>
      <c r="D18" s="118">
        <v>0.11211399016277057</v>
      </c>
      <c r="E18" s="117">
        <v>20553</v>
      </c>
      <c r="F18" s="118">
        <f t="shared" si="0"/>
        <v>-6.2876162684661674E-2</v>
      </c>
      <c r="G18" s="117">
        <v>19337</v>
      </c>
      <c r="H18" s="118">
        <f t="shared" si="0"/>
        <v>-5.9164112295042037E-2</v>
      </c>
      <c r="I18" s="117">
        <v>24469</v>
      </c>
      <c r="J18" s="118">
        <f t="shared" si="0"/>
        <v>0.26539794176966436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25251</v>
      </c>
      <c r="D19" s="118">
        <v>0.11042216358839041</v>
      </c>
      <c r="E19" s="117">
        <v>23667</v>
      </c>
      <c r="F19" s="118">
        <f t="shared" si="0"/>
        <v>-6.2730188903409756E-2</v>
      </c>
      <c r="G19" s="117">
        <v>25085</v>
      </c>
      <c r="H19" s="118">
        <f t="shared" si="0"/>
        <v>5.9914649089449545E-2</v>
      </c>
      <c r="I19" s="117">
        <v>28486</v>
      </c>
      <c r="J19" s="118">
        <f t="shared" si="0"/>
        <v>0.13557903129360183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23965</v>
      </c>
      <c r="D20" s="118">
        <v>0.3169029563688317</v>
      </c>
      <c r="E20" s="117">
        <v>20577</v>
      </c>
      <c r="F20" s="118">
        <f t="shared" si="0"/>
        <v>-0.14137283538493639</v>
      </c>
      <c r="G20" s="117">
        <v>24629</v>
      </c>
      <c r="H20" s="118">
        <f t="shared" si="0"/>
        <v>0.19691889002284113</v>
      </c>
      <c r="I20" s="117">
        <v>26233</v>
      </c>
      <c r="J20" s="118">
        <f t="shared" si="0"/>
        <v>6.5126476917455101E-2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229131</v>
      </c>
      <c r="D21" s="121">
        <v>0.39494575606667559</v>
      </c>
      <c r="E21" s="120">
        <v>240044</v>
      </c>
      <c r="F21" s="121">
        <f t="shared" si="0"/>
        <v>4.7627776250267262E-2</v>
      </c>
      <c r="G21" s="120">
        <v>250407</v>
      </c>
      <c r="H21" s="121">
        <f t="shared" si="0"/>
        <v>4.3171251937144772E-2</v>
      </c>
      <c r="I21" s="120">
        <v>282601</v>
      </c>
      <c r="J21" s="121">
        <f t="shared" si="0"/>
        <v>0.12856669342310711</v>
      </c>
      <c r="K21" s="120">
        <v>146710</v>
      </c>
      <c r="L21" s="121">
        <v>4.2263126860422995E-2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48.75" customHeight="1" thickBot="1" x14ac:dyDescent="0.3">
      <c r="B26" s="277" t="s">
        <v>248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1">
        <f>K$7</f>
        <v>2026</v>
      </c>
      <c r="L29" s="302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6573</v>
      </c>
      <c r="D31" s="118">
        <v>1.5300230946882216</v>
      </c>
      <c r="E31" s="117">
        <v>10452</v>
      </c>
      <c r="F31" s="118">
        <f t="shared" ref="F31:J43" si="2">IFERROR(E31/C31-1,"-")</f>
        <v>0.59014148790506615</v>
      </c>
      <c r="G31" s="117">
        <v>11322</v>
      </c>
      <c r="H31" s="118">
        <f t="shared" si="2"/>
        <v>8.3237657864523529E-2</v>
      </c>
      <c r="I31" s="117">
        <v>11916</v>
      </c>
      <c r="J31" s="118">
        <f t="shared" si="2"/>
        <v>5.246422893481717E-2</v>
      </c>
      <c r="K31" s="117">
        <v>13832</v>
      </c>
      <c r="L31" s="118">
        <f t="shared" ref="L31" si="3">IFERROR(K31/I31-1,"-")</f>
        <v>0.16079221215172868</v>
      </c>
    </row>
    <row r="32" spans="1:13" x14ac:dyDescent="0.25">
      <c r="B32" s="116" t="s">
        <v>78</v>
      </c>
      <c r="C32" s="117">
        <v>8995</v>
      </c>
      <c r="D32" s="118">
        <v>0.77451173801538764</v>
      </c>
      <c r="E32" s="117">
        <v>12083</v>
      </c>
      <c r="F32" s="118">
        <f t="shared" si="2"/>
        <v>0.3433018343524179</v>
      </c>
      <c r="G32" s="117">
        <v>11880</v>
      </c>
      <c r="H32" s="118">
        <f t="shared" si="2"/>
        <v>-1.680046346106101E-2</v>
      </c>
      <c r="I32" s="117">
        <v>13464</v>
      </c>
      <c r="J32" s="118">
        <f t="shared" si="2"/>
        <v>0.1333333333333333</v>
      </c>
      <c r="K32" s="117">
        <v>14864</v>
      </c>
      <c r="L32" s="118">
        <f>IFERROR(K32/I32-1,"-")</f>
        <v>0.10398098633392761</v>
      </c>
    </row>
    <row r="33" spans="2:13" x14ac:dyDescent="0.25">
      <c r="B33" s="116" t="s">
        <v>80</v>
      </c>
      <c r="C33" s="117">
        <v>11575</v>
      </c>
      <c r="D33" s="118">
        <v>0.8757089612704585</v>
      </c>
      <c r="E33" s="117">
        <v>15380</v>
      </c>
      <c r="F33" s="118">
        <f t="shared" si="2"/>
        <v>0.32872570194384454</v>
      </c>
      <c r="G33" s="117">
        <v>12803</v>
      </c>
      <c r="H33" s="118">
        <f t="shared" si="2"/>
        <v>-0.16755526657997399</v>
      </c>
      <c r="I33" s="117">
        <v>15642</v>
      </c>
      <c r="J33" s="118">
        <f t="shared" si="2"/>
        <v>0.22174490353823328</v>
      </c>
      <c r="K33" s="117">
        <v>15932</v>
      </c>
      <c r="L33" s="118">
        <f>IFERROR(K33/I33-1,"-")</f>
        <v>1.8539828666410907E-2</v>
      </c>
    </row>
    <row r="34" spans="2:13" x14ac:dyDescent="0.25">
      <c r="B34" s="116" t="s">
        <v>82</v>
      </c>
      <c r="C34" s="117">
        <v>10703</v>
      </c>
      <c r="D34" s="118">
        <v>0.7171506497673672</v>
      </c>
      <c r="E34" s="117">
        <v>12270</v>
      </c>
      <c r="F34" s="118">
        <f t="shared" si="2"/>
        <v>0.14640754928524702</v>
      </c>
      <c r="G34" s="117">
        <v>11832</v>
      </c>
      <c r="H34" s="118">
        <f t="shared" si="2"/>
        <v>-3.5696821515892374E-2</v>
      </c>
      <c r="I34" s="117">
        <v>12892</v>
      </c>
      <c r="J34" s="118">
        <f t="shared" si="2"/>
        <v>8.9587559161595776E-2</v>
      </c>
      <c r="K34" s="117">
        <v>14031</v>
      </c>
      <c r="L34" s="118">
        <f>IFERROR(K34/I34-1,"-")</f>
        <v>8.8349363946633508E-2</v>
      </c>
    </row>
    <row r="35" spans="2:13" x14ac:dyDescent="0.25">
      <c r="B35" s="116" t="s">
        <v>84</v>
      </c>
      <c r="C35" s="117">
        <v>12721</v>
      </c>
      <c r="D35" s="118">
        <v>0.4691072872156139</v>
      </c>
      <c r="E35" s="117">
        <v>13214</v>
      </c>
      <c r="F35" s="118">
        <f t="shared" si="2"/>
        <v>3.8754814873044552E-2</v>
      </c>
      <c r="G35" s="117">
        <v>12647</v>
      </c>
      <c r="H35" s="118">
        <f t="shared" si="2"/>
        <v>-4.2909035871045886E-2</v>
      </c>
      <c r="I35" s="117">
        <v>17139</v>
      </c>
      <c r="J35" s="118">
        <f t="shared" si="2"/>
        <v>0.3551830473630111</v>
      </c>
      <c r="K35" s="117">
        <v>15337</v>
      </c>
      <c r="L35" s="118">
        <f>IFERROR(K35/I35-1,"-")</f>
        <v>-0.10514032323939548</v>
      </c>
    </row>
    <row r="36" spans="2:13" x14ac:dyDescent="0.25">
      <c r="B36" s="116" t="s">
        <v>86</v>
      </c>
      <c r="C36" s="117">
        <v>12409</v>
      </c>
      <c r="D36" s="118">
        <v>0.25040306328093509</v>
      </c>
      <c r="E36" s="117">
        <v>13066</v>
      </c>
      <c r="F36" s="118">
        <f t="shared" si="2"/>
        <v>5.2945442823757016E-2</v>
      </c>
      <c r="G36" s="117">
        <v>14875</v>
      </c>
      <c r="H36" s="118">
        <f t="shared" si="2"/>
        <v>0.13845094137455982</v>
      </c>
      <c r="I36" s="117">
        <v>16672</v>
      </c>
      <c r="J36" s="118">
        <f t="shared" si="2"/>
        <v>0.12080672268907566</v>
      </c>
      <c r="K36" s="117">
        <v>15216</v>
      </c>
      <c r="L36" s="118">
        <f>IFERROR(K36/I36-1,"-")</f>
        <v>-8.7332053742802285E-2</v>
      </c>
    </row>
    <row r="37" spans="2:13" x14ac:dyDescent="0.25">
      <c r="B37" s="116" t="s">
        <v>88</v>
      </c>
      <c r="C37" s="117">
        <v>12525</v>
      </c>
      <c r="D37" s="118">
        <v>0.26158340048348117</v>
      </c>
      <c r="E37" s="117">
        <v>12511</v>
      </c>
      <c r="F37" s="118">
        <f t="shared" si="2"/>
        <v>-1.117764471057936E-3</v>
      </c>
      <c r="G37" s="117">
        <v>16297</v>
      </c>
      <c r="H37" s="118">
        <f t="shared" si="2"/>
        <v>0.30261369994404919</v>
      </c>
      <c r="I37" s="117">
        <v>17909</v>
      </c>
      <c r="J37" s="118">
        <f t="shared" si="2"/>
        <v>9.8913910535681326E-2</v>
      </c>
      <c r="K37" s="117"/>
      <c r="L37" s="118"/>
    </row>
    <row r="38" spans="2:13" x14ac:dyDescent="0.25">
      <c r="B38" s="116" t="s">
        <v>90</v>
      </c>
      <c r="C38" s="117">
        <v>8882</v>
      </c>
      <c r="D38" s="118">
        <v>-3.2988568317909639E-2</v>
      </c>
      <c r="E38" s="117">
        <v>8822</v>
      </c>
      <c r="F38" s="118">
        <f t="shared" si="2"/>
        <v>-6.7552353073632165E-3</v>
      </c>
      <c r="G38" s="117">
        <v>9303</v>
      </c>
      <c r="H38" s="118">
        <f t="shared" si="2"/>
        <v>5.4522783949217946E-2</v>
      </c>
      <c r="I38" s="117">
        <v>10879</v>
      </c>
      <c r="J38" s="118">
        <f t="shared" si="2"/>
        <v>0.1694077179404494</v>
      </c>
      <c r="K38" s="117"/>
      <c r="L38" s="118"/>
    </row>
    <row r="39" spans="2:13" x14ac:dyDescent="0.25">
      <c r="B39" s="116" t="s">
        <v>92</v>
      </c>
      <c r="C39" s="117">
        <v>12859</v>
      </c>
      <c r="D39" s="118">
        <v>0.16129323579878996</v>
      </c>
      <c r="E39" s="117">
        <v>11310</v>
      </c>
      <c r="F39" s="118">
        <f t="shared" si="2"/>
        <v>-0.12046037794540787</v>
      </c>
      <c r="G39" s="117">
        <v>14314</v>
      </c>
      <c r="H39" s="118">
        <f t="shared" si="2"/>
        <v>0.26560565870910691</v>
      </c>
      <c r="I39" s="117">
        <v>15733</v>
      </c>
      <c r="J39" s="118">
        <f t="shared" si="2"/>
        <v>9.91337152438172E-2</v>
      </c>
      <c r="K39" s="117"/>
      <c r="L39" s="118"/>
    </row>
    <row r="40" spans="2:13" x14ac:dyDescent="0.25">
      <c r="B40" s="116" t="s">
        <v>94</v>
      </c>
      <c r="C40" s="117">
        <v>13163</v>
      </c>
      <c r="D40" s="118">
        <v>4.1211833570637513E-2</v>
      </c>
      <c r="E40" s="117">
        <v>13962</v>
      </c>
      <c r="F40" s="118">
        <f t="shared" si="2"/>
        <v>6.0700448226088222E-2</v>
      </c>
      <c r="G40" s="117">
        <v>12735</v>
      </c>
      <c r="H40" s="118">
        <f t="shared" si="2"/>
        <v>-8.7881392350666054E-2</v>
      </c>
      <c r="I40" s="117">
        <v>16739</v>
      </c>
      <c r="J40" s="118">
        <f t="shared" si="2"/>
        <v>0.3144091087553984</v>
      </c>
      <c r="K40" s="117"/>
      <c r="L40" s="118"/>
    </row>
    <row r="41" spans="2:13" x14ac:dyDescent="0.25">
      <c r="B41" s="116" t="s">
        <v>96</v>
      </c>
      <c r="C41" s="117">
        <v>13787</v>
      </c>
      <c r="D41" s="118">
        <v>3.4594026714693138E-2</v>
      </c>
      <c r="E41" s="117">
        <v>13695</v>
      </c>
      <c r="F41" s="118">
        <f t="shared" si="2"/>
        <v>-6.6729527816058454E-3</v>
      </c>
      <c r="G41" s="117">
        <v>14871</v>
      </c>
      <c r="H41" s="118">
        <f t="shared" si="2"/>
        <v>8.5870755750273808E-2</v>
      </c>
      <c r="I41" s="117">
        <v>15953</v>
      </c>
      <c r="J41" s="118">
        <f t="shared" si="2"/>
        <v>7.2759061260170732E-2</v>
      </c>
      <c r="K41" s="117"/>
      <c r="L41" s="118"/>
    </row>
    <row r="42" spans="2:13" x14ac:dyDescent="0.25">
      <c r="B42" s="116" t="s">
        <v>98</v>
      </c>
      <c r="C42" s="117">
        <v>10694</v>
      </c>
      <c r="D42" s="118">
        <v>9.6933018771156121E-2</v>
      </c>
      <c r="E42" s="117">
        <v>10449</v>
      </c>
      <c r="F42" s="118">
        <f t="shared" si="2"/>
        <v>-2.2910043014774617E-2</v>
      </c>
      <c r="G42" s="117">
        <v>13109</v>
      </c>
      <c r="H42" s="118">
        <f t="shared" si="2"/>
        <v>0.25456981529332956</v>
      </c>
      <c r="I42" s="117">
        <v>13465</v>
      </c>
      <c r="J42" s="118">
        <f t="shared" si="2"/>
        <v>2.7156915096498535E-2</v>
      </c>
      <c r="K42" s="117"/>
      <c r="L42" s="118"/>
    </row>
    <row r="43" spans="2:13" ht="15.75" x14ac:dyDescent="0.25">
      <c r="B43" s="119" t="s">
        <v>32</v>
      </c>
      <c r="C43" s="120">
        <v>134886</v>
      </c>
      <c r="D43" s="121">
        <v>0.29007144428397913</v>
      </c>
      <c r="E43" s="120">
        <v>147214</v>
      </c>
      <c r="F43" s="121">
        <f t="shared" si="2"/>
        <v>9.1395697107186757E-2</v>
      </c>
      <c r="G43" s="120">
        <v>155988</v>
      </c>
      <c r="H43" s="121">
        <f t="shared" si="2"/>
        <v>5.9600309753148561E-2</v>
      </c>
      <c r="I43" s="120">
        <v>178403</v>
      </c>
      <c r="J43" s="121">
        <f t="shared" si="2"/>
        <v>0.14369695104751656</v>
      </c>
      <c r="K43" s="120">
        <v>89212</v>
      </c>
      <c r="L43" s="121">
        <v>1.695069820461681E-2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249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1">
        <f>K$7</f>
        <v>2026</v>
      </c>
      <c r="L51" s="302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3917</v>
      </c>
      <c r="D53" s="118">
        <v>1.7740793201133145</v>
      </c>
      <c r="E53" s="117">
        <v>5450</v>
      </c>
      <c r="F53" s="118">
        <f>IFERROR(E53/C53-1,"-")</f>
        <v>0.39137094715343368</v>
      </c>
      <c r="G53" s="117">
        <v>6531</v>
      </c>
      <c r="H53" s="118">
        <f>IFERROR(G53/E53-1,"-")</f>
        <v>0.19834862385321106</v>
      </c>
      <c r="I53" s="117">
        <v>7025</v>
      </c>
      <c r="J53" s="118">
        <f>IFERROR(I53/G53-1,"-")</f>
        <v>7.5639258919001584E-2</v>
      </c>
      <c r="K53" s="117">
        <v>7706</v>
      </c>
      <c r="L53" s="118">
        <f t="shared" ref="L53:L58" si="4">IFERROR(K53/I53-1,"-")</f>
        <v>9.6939501779359505E-2</v>
      </c>
    </row>
    <row r="54" spans="1:13" x14ac:dyDescent="0.25">
      <c r="A54" s="1">
        <v>2</v>
      </c>
      <c r="B54" s="116" t="s">
        <v>78</v>
      </c>
      <c r="C54" s="117">
        <v>4988</v>
      </c>
      <c r="D54" s="118">
        <v>1.2745098039215685</v>
      </c>
      <c r="E54" s="117">
        <v>6445</v>
      </c>
      <c r="F54" s="118">
        <f t="shared" ref="F54:J65" si="5">IFERROR(E54/C54-1,"-")</f>
        <v>0.29210104250200475</v>
      </c>
      <c r="G54" s="117">
        <v>6868</v>
      </c>
      <c r="H54" s="118">
        <f t="shared" si="5"/>
        <v>6.5632273079906822E-2</v>
      </c>
      <c r="I54" s="117">
        <v>7367</v>
      </c>
      <c r="J54" s="118">
        <f t="shared" si="5"/>
        <v>7.2655794991263845E-2</v>
      </c>
      <c r="K54" s="117">
        <v>8028</v>
      </c>
      <c r="L54" s="118">
        <f t="shared" si="4"/>
        <v>8.9724446857608164E-2</v>
      </c>
    </row>
    <row r="55" spans="1:13" x14ac:dyDescent="0.25">
      <c r="A55" s="1">
        <v>3</v>
      </c>
      <c r="B55" s="116" t="s">
        <v>80</v>
      </c>
      <c r="C55" s="117">
        <v>6328</v>
      </c>
      <c r="D55" s="118">
        <v>1.346310715609937</v>
      </c>
      <c r="E55" s="117">
        <v>8798</v>
      </c>
      <c r="F55" s="118">
        <f t="shared" si="5"/>
        <v>0.3903286978508218</v>
      </c>
      <c r="G55" s="117">
        <v>6861</v>
      </c>
      <c r="H55" s="118">
        <f t="shared" si="5"/>
        <v>-0.22016367356217326</v>
      </c>
      <c r="I55" s="117">
        <v>7666</v>
      </c>
      <c r="J55" s="118">
        <f t="shared" si="5"/>
        <v>0.11732983530097663</v>
      </c>
      <c r="K55" s="117">
        <v>8588</v>
      </c>
      <c r="L55" s="118">
        <f t="shared" si="4"/>
        <v>0.12027132794156015</v>
      </c>
    </row>
    <row r="56" spans="1:13" x14ac:dyDescent="0.25">
      <c r="A56" s="1">
        <v>4</v>
      </c>
      <c r="B56" s="116" t="s">
        <v>82</v>
      </c>
      <c r="C56" s="117">
        <v>4470</v>
      </c>
      <c r="D56" s="118">
        <v>0.41321530192854894</v>
      </c>
      <c r="E56" s="117">
        <v>6595</v>
      </c>
      <c r="F56" s="118">
        <f t="shared" si="5"/>
        <v>0.47539149888143184</v>
      </c>
      <c r="G56" s="117">
        <v>7072</v>
      </c>
      <c r="H56" s="118">
        <f t="shared" si="5"/>
        <v>7.232752084912808E-2</v>
      </c>
      <c r="I56" s="117">
        <v>6138</v>
      </c>
      <c r="J56" s="118">
        <f t="shared" si="5"/>
        <v>-0.13207013574660631</v>
      </c>
      <c r="K56" s="117">
        <v>6621</v>
      </c>
      <c r="L56" s="118">
        <f t="shared" si="4"/>
        <v>7.8690127077223782E-2</v>
      </c>
    </row>
    <row r="57" spans="1:13" x14ac:dyDescent="0.25">
      <c r="A57" s="1">
        <v>5</v>
      </c>
      <c r="B57" s="116" t="s">
        <v>84</v>
      </c>
      <c r="C57" s="117">
        <v>6157</v>
      </c>
      <c r="D57" s="118">
        <v>0.56706541104606778</v>
      </c>
      <c r="E57" s="117">
        <v>6899</v>
      </c>
      <c r="F57" s="118">
        <f t="shared" si="5"/>
        <v>0.12051323696605487</v>
      </c>
      <c r="G57" s="117">
        <v>6981</v>
      </c>
      <c r="H57" s="118">
        <f t="shared" si="5"/>
        <v>1.1885780547905567E-2</v>
      </c>
      <c r="I57" s="117">
        <v>7712</v>
      </c>
      <c r="J57" s="118">
        <f t="shared" si="5"/>
        <v>0.10471279186362992</v>
      </c>
      <c r="K57" s="117">
        <v>7342</v>
      </c>
      <c r="L57" s="118">
        <f t="shared" si="4"/>
        <v>-4.7977178423236566E-2</v>
      </c>
    </row>
    <row r="58" spans="1:13" x14ac:dyDescent="0.25">
      <c r="A58" s="1">
        <v>6</v>
      </c>
      <c r="B58" s="116" t="s">
        <v>86</v>
      </c>
      <c r="C58" s="117">
        <v>5602</v>
      </c>
      <c r="D58" s="118">
        <v>0.27347124346442375</v>
      </c>
      <c r="E58" s="117">
        <v>6717</v>
      </c>
      <c r="F58" s="118">
        <f t="shared" si="5"/>
        <v>0.19903605855051776</v>
      </c>
      <c r="G58" s="117">
        <v>7542</v>
      </c>
      <c r="H58" s="118">
        <f t="shared" si="5"/>
        <v>0.12282268870031254</v>
      </c>
      <c r="I58" s="117">
        <v>7773</v>
      </c>
      <c r="J58" s="118">
        <f t="shared" si="5"/>
        <v>3.0628480509148792E-2</v>
      </c>
      <c r="K58" s="117">
        <v>7037</v>
      </c>
      <c r="L58" s="118">
        <f t="shared" si="4"/>
        <v>-9.4686736137913341E-2</v>
      </c>
    </row>
    <row r="59" spans="1:13" x14ac:dyDescent="0.25">
      <c r="A59" s="1">
        <v>7</v>
      </c>
      <c r="B59" s="116" t="s">
        <v>88</v>
      </c>
      <c r="C59" s="117">
        <v>5240</v>
      </c>
      <c r="D59" s="118">
        <v>-1.5962441314554043E-2</v>
      </c>
      <c r="E59" s="117">
        <v>7120</v>
      </c>
      <c r="F59" s="118">
        <f t="shared" si="5"/>
        <v>0.35877862595419852</v>
      </c>
      <c r="G59" s="117">
        <v>6419</v>
      </c>
      <c r="H59" s="118">
        <f t="shared" si="5"/>
        <v>-9.8455056179775235E-2</v>
      </c>
      <c r="I59" s="117">
        <v>6727</v>
      </c>
      <c r="J59" s="118">
        <f t="shared" si="5"/>
        <v>4.7982551799345741E-2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3658</v>
      </c>
      <c r="D60" s="118">
        <v>-0.27290797058238914</v>
      </c>
      <c r="E60" s="117">
        <v>4888</v>
      </c>
      <c r="F60" s="118">
        <f t="shared" si="5"/>
        <v>0.33624931656642976</v>
      </c>
      <c r="G60" s="117">
        <v>3964</v>
      </c>
      <c r="H60" s="118">
        <f t="shared" si="5"/>
        <v>-0.18903436988543376</v>
      </c>
      <c r="I60" s="117">
        <v>4144</v>
      </c>
      <c r="J60" s="118">
        <f t="shared" si="5"/>
        <v>4.540867810292637E-2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6176</v>
      </c>
      <c r="D61" s="118">
        <v>7.539613442451687E-2</v>
      </c>
      <c r="E61" s="117">
        <v>6477</v>
      </c>
      <c r="F61" s="118">
        <f t="shared" si="5"/>
        <v>4.8737046632124414E-2</v>
      </c>
      <c r="G61" s="117">
        <v>6205</v>
      </c>
      <c r="H61" s="118">
        <f t="shared" si="5"/>
        <v>-4.1994750656167978E-2</v>
      </c>
      <c r="I61" s="117">
        <v>7462</v>
      </c>
      <c r="J61" s="118">
        <f t="shared" si="5"/>
        <v>0.20257856567284449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6564</v>
      </c>
      <c r="D62" s="118">
        <v>7.8363725973385812E-2</v>
      </c>
      <c r="E62" s="117">
        <v>7061</v>
      </c>
      <c r="F62" s="118">
        <f t="shared" si="5"/>
        <v>7.5716026812918891E-2</v>
      </c>
      <c r="G62" s="117">
        <v>7713</v>
      </c>
      <c r="H62" s="118">
        <f t="shared" si="5"/>
        <v>9.2338195722985406E-2</v>
      </c>
      <c r="I62" s="117">
        <v>8287</v>
      </c>
      <c r="J62" s="118">
        <f t="shared" si="5"/>
        <v>7.4419810709192236E-2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6965</v>
      </c>
      <c r="D63" s="118">
        <v>6.502890173410325E-3</v>
      </c>
      <c r="E63" s="117">
        <v>8507</v>
      </c>
      <c r="F63" s="118">
        <f t="shared" si="5"/>
        <v>0.22139267767408466</v>
      </c>
      <c r="G63" s="117">
        <v>8717</v>
      </c>
      <c r="H63" s="118">
        <f t="shared" si="5"/>
        <v>2.4685553073939159E-2</v>
      </c>
      <c r="I63" s="117">
        <v>8655</v>
      </c>
      <c r="J63" s="118">
        <f t="shared" si="5"/>
        <v>-7.1125387174486576E-3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4956</v>
      </c>
      <c r="D64" s="118">
        <v>0.12355474948991163</v>
      </c>
      <c r="E64" s="117">
        <v>5232</v>
      </c>
      <c r="F64" s="118">
        <f t="shared" si="5"/>
        <v>5.5690072639225097E-2</v>
      </c>
      <c r="G64" s="117">
        <v>5927</v>
      </c>
      <c r="H64" s="118">
        <f t="shared" si="5"/>
        <v>0.13283639143730896</v>
      </c>
      <c r="I64" s="117">
        <v>5985</v>
      </c>
      <c r="J64" s="118">
        <f t="shared" si="5"/>
        <v>9.785726337101508E-3</v>
      </c>
      <c r="K64" s="117"/>
      <c r="L64" s="118"/>
    </row>
    <row r="65" spans="1:13" ht="15.75" x14ac:dyDescent="0.25">
      <c r="B65" s="119" t="s">
        <v>32</v>
      </c>
      <c r="C65" s="120">
        <v>65021</v>
      </c>
      <c r="D65" s="121">
        <v>0.26721886571818354</v>
      </c>
      <c r="E65" s="120">
        <v>80189</v>
      </c>
      <c r="F65" s="121">
        <f t="shared" si="5"/>
        <v>0.23327847926054668</v>
      </c>
      <c r="G65" s="120">
        <v>80800</v>
      </c>
      <c r="H65" s="121">
        <f t="shared" si="5"/>
        <v>7.6194989337690089E-3</v>
      </c>
      <c r="I65" s="120">
        <v>84941</v>
      </c>
      <c r="J65" s="121">
        <f t="shared" si="5"/>
        <v>5.1250000000000018E-2</v>
      </c>
      <c r="K65" s="120">
        <v>45322</v>
      </c>
      <c r="L65" s="121">
        <v>3.7567821249513411E-2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7" t="s">
        <v>250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1">
        <f>K$7</f>
        <v>2026</v>
      </c>
      <c r="L73" s="302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2656</v>
      </c>
      <c r="D75" s="118">
        <v>1.2394603709949408</v>
      </c>
      <c r="E75" s="117">
        <v>5002</v>
      </c>
      <c r="F75" s="118">
        <f>IFERROR(E75/C75-1,"-")</f>
        <v>0.88328313253012047</v>
      </c>
      <c r="G75" s="117">
        <v>4791</v>
      </c>
      <c r="H75" s="118">
        <f>IFERROR(G75/E75-1,"-")</f>
        <v>-4.2183126749300248E-2</v>
      </c>
      <c r="I75" s="117">
        <v>4891</v>
      </c>
      <c r="J75" s="118">
        <f>IFERROR(I75/G75-1,"-")</f>
        <v>2.0872469213107925E-2</v>
      </c>
      <c r="K75" s="117">
        <v>6126</v>
      </c>
      <c r="L75" s="118">
        <f t="shared" ref="L75:L80" si="6">IFERROR(K75/I75-1,"-")</f>
        <v>0.25250460028624011</v>
      </c>
    </row>
    <row r="76" spans="1:13" x14ac:dyDescent="0.25">
      <c r="A76" s="1">
        <v>2</v>
      </c>
      <c r="B76" s="116" t="s">
        <v>78</v>
      </c>
      <c r="C76" s="117">
        <v>4007</v>
      </c>
      <c r="D76" s="118">
        <v>0.39325452016689844</v>
      </c>
      <c r="E76" s="117">
        <v>5638</v>
      </c>
      <c r="F76" s="118">
        <f t="shared" ref="F76:J87" si="7">IFERROR(E76/C76-1,"-")</f>
        <v>0.40703768405290752</v>
      </c>
      <c r="G76" s="117">
        <v>5012</v>
      </c>
      <c r="H76" s="118">
        <f t="shared" si="7"/>
        <v>-0.11103228095069173</v>
      </c>
      <c r="I76" s="117">
        <v>6097</v>
      </c>
      <c r="J76" s="118">
        <f t="shared" si="7"/>
        <v>0.21648044692737423</v>
      </c>
      <c r="K76" s="117">
        <v>6836</v>
      </c>
      <c r="L76" s="118">
        <f t="shared" si="6"/>
        <v>0.12120715105789737</v>
      </c>
    </row>
    <row r="77" spans="1:13" x14ac:dyDescent="0.25">
      <c r="A77" s="1">
        <v>3</v>
      </c>
      <c r="B77" s="116" t="s">
        <v>80</v>
      </c>
      <c r="C77" s="117">
        <v>5247</v>
      </c>
      <c r="D77" s="118">
        <v>0.51036269430051817</v>
      </c>
      <c r="E77" s="117">
        <v>6582</v>
      </c>
      <c r="F77" s="118">
        <f t="shared" si="7"/>
        <v>0.25443110348770737</v>
      </c>
      <c r="G77" s="117">
        <v>5942</v>
      </c>
      <c r="H77" s="118">
        <f t="shared" si="7"/>
        <v>-9.7234883014281404E-2</v>
      </c>
      <c r="I77" s="117">
        <v>7976</v>
      </c>
      <c r="J77" s="118">
        <f t="shared" si="7"/>
        <v>0.34230898687310662</v>
      </c>
      <c r="K77" s="117">
        <v>7344</v>
      </c>
      <c r="L77" s="118">
        <f t="shared" si="6"/>
        <v>-7.9237713139418298E-2</v>
      </c>
    </row>
    <row r="78" spans="1:13" x14ac:dyDescent="0.25">
      <c r="A78" s="1">
        <v>4</v>
      </c>
      <c r="B78" s="116" t="s">
        <v>82</v>
      </c>
      <c r="C78" s="117">
        <v>6233</v>
      </c>
      <c r="D78" s="118">
        <v>1.0302931596091205</v>
      </c>
      <c r="E78" s="117">
        <v>5675</v>
      </c>
      <c r="F78" s="118">
        <f t="shared" si="7"/>
        <v>-8.9523503930691528E-2</v>
      </c>
      <c r="G78" s="117">
        <v>4760</v>
      </c>
      <c r="H78" s="118">
        <f t="shared" si="7"/>
        <v>-0.16123348017621142</v>
      </c>
      <c r="I78" s="117">
        <v>6754</v>
      </c>
      <c r="J78" s="118">
        <f t="shared" si="7"/>
        <v>0.41890756302521015</v>
      </c>
      <c r="K78" s="117">
        <v>7410</v>
      </c>
      <c r="L78" s="118">
        <f t="shared" si="6"/>
        <v>9.7127628072253502E-2</v>
      </c>
    </row>
    <row r="79" spans="1:13" x14ac:dyDescent="0.25">
      <c r="A79" s="1">
        <v>5</v>
      </c>
      <c r="B79" s="116" t="s">
        <v>84</v>
      </c>
      <c r="C79" s="117">
        <v>6564</v>
      </c>
      <c r="D79" s="118">
        <v>0.38773784355179708</v>
      </c>
      <c r="E79" s="117">
        <v>6315</v>
      </c>
      <c r="F79" s="118">
        <f t="shared" si="7"/>
        <v>-3.7934186471663578E-2</v>
      </c>
      <c r="G79" s="117">
        <v>5666</v>
      </c>
      <c r="H79" s="118">
        <f t="shared" si="7"/>
        <v>-0.10277117973079963</v>
      </c>
      <c r="I79" s="117">
        <v>9427</v>
      </c>
      <c r="J79" s="118">
        <f t="shared" si="7"/>
        <v>0.66378397458524541</v>
      </c>
      <c r="K79" s="117">
        <v>7995</v>
      </c>
      <c r="L79" s="118">
        <f t="shared" si="6"/>
        <v>-0.15190410522965947</v>
      </c>
    </row>
    <row r="80" spans="1:13" x14ac:dyDescent="0.25">
      <c r="A80" s="1">
        <v>6</v>
      </c>
      <c r="B80" s="116" t="s">
        <v>86</v>
      </c>
      <c r="C80" s="117">
        <v>6807</v>
      </c>
      <c r="D80" s="118">
        <v>0.2320361990950226</v>
      </c>
      <c r="E80" s="117">
        <v>6349</v>
      </c>
      <c r="F80" s="118">
        <f t="shared" si="7"/>
        <v>-6.7283678566181893E-2</v>
      </c>
      <c r="G80" s="117">
        <v>7333</v>
      </c>
      <c r="H80" s="118">
        <f t="shared" si="7"/>
        <v>0.15498503701370292</v>
      </c>
      <c r="I80" s="117">
        <v>8899</v>
      </c>
      <c r="J80" s="118">
        <f t="shared" si="7"/>
        <v>0.21355516159825449</v>
      </c>
      <c r="K80" s="117">
        <v>8179</v>
      </c>
      <c r="L80" s="118">
        <f t="shared" si="6"/>
        <v>-8.0907967187324403E-2</v>
      </c>
    </row>
    <row r="81" spans="1:13" x14ac:dyDescent="0.25">
      <c r="A81" s="1">
        <v>7</v>
      </c>
      <c r="B81" s="116" t="s">
        <v>88</v>
      </c>
      <c r="C81" s="117">
        <v>7285</v>
      </c>
      <c r="D81" s="118">
        <v>0.58266348033890947</v>
      </c>
      <c r="E81" s="117">
        <v>5391</v>
      </c>
      <c r="F81" s="118">
        <f t="shared" si="7"/>
        <v>-0.25998627316403566</v>
      </c>
      <c r="G81" s="117">
        <v>9878</v>
      </c>
      <c r="H81" s="118">
        <f t="shared" si="7"/>
        <v>0.83231311445000933</v>
      </c>
      <c r="I81" s="117">
        <v>11182</v>
      </c>
      <c r="J81" s="118">
        <f t="shared" si="7"/>
        <v>0.13201052844705408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5224</v>
      </c>
      <c r="D82" s="118">
        <v>0.25758305247953772</v>
      </c>
      <c r="E82" s="117">
        <v>3934</v>
      </c>
      <c r="F82" s="118">
        <f t="shared" si="7"/>
        <v>-0.24693721286370596</v>
      </c>
      <c r="G82" s="117">
        <v>5339</v>
      </c>
      <c r="H82" s="118">
        <f t="shared" si="7"/>
        <v>0.35714285714285721</v>
      </c>
      <c r="I82" s="117">
        <v>6735</v>
      </c>
      <c r="J82" s="118">
        <f t="shared" si="7"/>
        <v>0.2614721858025848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6683</v>
      </c>
      <c r="D83" s="118">
        <v>0.25384615384615383</v>
      </c>
      <c r="E83" s="117">
        <v>4833</v>
      </c>
      <c r="F83" s="118">
        <f t="shared" si="7"/>
        <v>-0.27682178662277424</v>
      </c>
      <c r="G83" s="117">
        <v>8109</v>
      </c>
      <c r="H83" s="118">
        <f t="shared" si="7"/>
        <v>0.67783985102420852</v>
      </c>
      <c r="I83" s="117">
        <v>8271</v>
      </c>
      <c r="J83" s="118">
        <f t="shared" si="7"/>
        <v>1.9977802441731418E-2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6599</v>
      </c>
      <c r="D84" s="118">
        <v>6.7124332570556167E-3</v>
      </c>
      <c r="E84" s="117">
        <v>6901</v>
      </c>
      <c r="F84" s="118">
        <f t="shared" si="7"/>
        <v>4.5764509774208317E-2</v>
      </c>
      <c r="G84" s="117">
        <v>5022</v>
      </c>
      <c r="H84" s="118">
        <f t="shared" si="7"/>
        <v>-0.27227937980002903</v>
      </c>
      <c r="I84" s="117">
        <v>8452</v>
      </c>
      <c r="J84" s="118">
        <f t="shared" si="7"/>
        <v>0.68299482277976908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6822</v>
      </c>
      <c r="D85" s="118">
        <v>6.4939119575398108E-2</v>
      </c>
      <c r="E85" s="117">
        <v>5188</v>
      </c>
      <c r="F85" s="118">
        <f t="shared" si="7"/>
        <v>-0.23951920257988857</v>
      </c>
      <c r="G85" s="117">
        <v>6154</v>
      </c>
      <c r="H85" s="118">
        <f t="shared" si="7"/>
        <v>0.18619892058596754</v>
      </c>
      <c r="I85" s="117">
        <v>7298</v>
      </c>
      <c r="J85" s="118">
        <f t="shared" si="7"/>
        <v>0.18589535261618462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5738</v>
      </c>
      <c r="D86" s="118">
        <v>7.4934432371674742E-2</v>
      </c>
      <c r="E86" s="117">
        <v>5217</v>
      </c>
      <c r="F86" s="118">
        <f t="shared" si="7"/>
        <v>-9.079818752178459E-2</v>
      </c>
      <c r="G86" s="117">
        <v>7182</v>
      </c>
      <c r="H86" s="118">
        <f t="shared" si="7"/>
        <v>0.37665324899367447</v>
      </c>
      <c r="I86" s="117">
        <v>7480</v>
      </c>
      <c r="J86" s="118">
        <f t="shared" si="7"/>
        <v>4.1492620439988803E-2</v>
      </c>
      <c r="K86" s="117"/>
      <c r="L86" s="118"/>
    </row>
    <row r="87" spans="1:13" ht="15.75" x14ac:dyDescent="0.25">
      <c r="B87" s="119" t="s">
        <v>32</v>
      </c>
      <c r="C87" s="120">
        <v>69865</v>
      </c>
      <c r="D87" s="121">
        <v>0.31209270005821921</v>
      </c>
      <c r="E87" s="120">
        <v>67025</v>
      </c>
      <c r="F87" s="121">
        <f t="shared" si="7"/>
        <v>-4.0649824661847855E-2</v>
      </c>
      <c r="G87" s="120">
        <v>75188</v>
      </c>
      <c r="H87" s="121">
        <f t="shared" si="7"/>
        <v>0.12179037672510251</v>
      </c>
      <c r="I87" s="120">
        <v>93462</v>
      </c>
      <c r="J87" s="121">
        <f t="shared" si="7"/>
        <v>0.24304410278235888</v>
      </c>
      <c r="K87" s="120">
        <v>43890</v>
      </c>
      <c r="L87" s="121">
        <v>-3.4965034965035446E-3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7" t="s">
        <v>251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1">
        <f>K$7</f>
        <v>2026</v>
      </c>
      <c r="L95" s="302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7573</v>
      </c>
      <c r="D97" s="118">
        <v>2.4914707238358691</v>
      </c>
      <c r="E97" s="117">
        <v>13157</v>
      </c>
      <c r="F97" s="118">
        <f t="shared" ref="F97:J109" si="8">IFERROR(E97/C97-1,"-")</f>
        <v>0.73735639772877337</v>
      </c>
      <c r="G97" s="117">
        <v>12081</v>
      </c>
      <c r="H97" s="118">
        <f t="shared" si="8"/>
        <v>-8.1781561146157977E-2</v>
      </c>
      <c r="I97" s="117">
        <v>12686</v>
      </c>
      <c r="J97" s="118">
        <f t="shared" si="8"/>
        <v>5.0078635874513777E-2</v>
      </c>
      <c r="K97" s="117">
        <v>14586</v>
      </c>
      <c r="L97" s="118">
        <f t="shared" ref="L97:L102" si="9">IFERROR(K97/I97-1,"-")</f>
        <v>0.14977140154501023</v>
      </c>
    </row>
    <row r="98" spans="2:12" x14ac:dyDescent="0.25">
      <c r="B98" s="116" t="s">
        <v>78</v>
      </c>
      <c r="C98" s="117">
        <v>8064</v>
      </c>
      <c r="D98" s="118">
        <v>1.7133243606998656</v>
      </c>
      <c r="E98" s="117">
        <v>10692</v>
      </c>
      <c r="F98" s="118">
        <f t="shared" si="8"/>
        <v>0.32589285714285721</v>
      </c>
      <c r="G98" s="117">
        <v>10745</v>
      </c>
      <c r="H98" s="118">
        <f t="shared" si="8"/>
        <v>4.9569771791992956E-3</v>
      </c>
      <c r="I98" s="117">
        <v>11462</v>
      </c>
      <c r="J98" s="118">
        <f t="shared" si="8"/>
        <v>6.6728711028385401E-2</v>
      </c>
      <c r="K98" s="117">
        <v>12993</v>
      </c>
      <c r="L98" s="118">
        <f t="shared" si="9"/>
        <v>0.13357180247775258</v>
      </c>
    </row>
    <row r="99" spans="2:12" x14ac:dyDescent="0.25">
      <c r="B99" s="116" t="s">
        <v>80</v>
      </c>
      <c r="C99" s="117">
        <v>8479</v>
      </c>
      <c r="D99" s="118">
        <v>1.0475730499879257</v>
      </c>
      <c r="E99" s="117">
        <v>9794</v>
      </c>
      <c r="F99" s="118">
        <f t="shared" si="8"/>
        <v>0.15508904351928288</v>
      </c>
      <c r="G99" s="117">
        <v>10168</v>
      </c>
      <c r="H99" s="118">
        <f t="shared" si="8"/>
        <v>3.8186644884623311E-2</v>
      </c>
      <c r="I99" s="117">
        <v>11241</v>
      </c>
      <c r="J99" s="118">
        <f t="shared" si="8"/>
        <v>0.10552714398111718</v>
      </c>
      <c r="K99" s="117">
        <v>11980</v>
      </c>
      <c r="L99" s="118">
        <f t="shared" si="9"/>
        <v>6.5741482074548552E-2</v>
      </c>
    </row>
    <row r="100" spans="2:12" x14ac:dyDescent="0.25">
      <c r="B100" s="116" t="s">
        <v>82</v>
      </c>
      <c r="C100" s="117">
        <v>6637</v>
      </c>
      <c r="D100" s="118">
        <v>0.97294887039239009</v>
      </c>
      <c r="E100" s="117">
        <v>6884</v>
      </c>
      <c r="F100" s="118">
        <f t="shared" si="8"/>
        <v>3.7215609462106336E-2</v>
      </c>
      <c r="G100" s="117">
        <v>7197</v>
      </c>
      <c r="H100" s="118">
        <f t="shared" si="8"/>
        <v>4.5467751307379345E-2</v>
      </c>
      <c r="I100" s="117">
        <v>7965</v>
      </c>
      <c r="J100" s="118">
        <f t="shared" si="8"/>
        <v>0.10671112963734886</v>
      </c>
      <c r="K100" s="117">
        <v>9024</v>
      </c>
      <c r="L100" s="118">
        <f t="shared" si="9"/>
        <v>0.13295668549905848</v>
      </c>
    </row>
    <row r="101" spans="2:12" x14ac:dyDescent="0.25">
      <c r="B101" s="116" t="s">
        <v>84</v>
      </c>
      <c r="C101" s="117">
        <v>5493</v>
      </c>
      <c r="D101" s="118">
        <v>0.4135357694287185</v>
      </c>
      <c r="E101" s="117">
        <v>4667</v>
      </c>
      <c r="F101" s="118">
        <f t="shared" si="8"/>
        <v>-0.15037320225741857</v>
      </c>
      <c r="G101" s="117">
        <v>4792</v>
      </c>
      <c r="H101" s="118">
        <f t="shared" si="8"/>
        <v>2.678380115706025E-2</v>
      </c>
      <c r="I101" s="117">
        <v>5481</v>
      </c>
      <c r="J101" s="118">
        <f t="shared" si="8"/>
        <v>0.14378130217028384</v>
      </c>
      <c r="K101" s="117">
        <v>5062</v>
      </c>
      <c r="L101" s="118">
        <f t="shared" si="9"/>
        <v>-7.6445904032110934E-2</v>
      </c>
    </row>
    <row r="102" spans="2:12" x14ac:dyDescent="0.25">
      <c r="B102" s="116" t="s">
        <v>86</v>
      </c>
      <c r="C102" s="117">
        <v>5199</v>
      </c>
      <c r="D102" s="118">
        <v>0.43737904340613776</v>
      </c>
      <c r="E102" s="117">
        <v>4917</v>
      </c>
      <c r="F102" s="118">
        <f t="shared" si="8"/>
        <v>-5.424120023081358E-2</v>
      </c>
      <c r="G102" s="117">
        <v>4604</v>
      </c>
      <c r="H102" s="118">
        <f t="shared" si="8"/>
        <v>-6.365670124059386E-2</v>
      </c>
      <c r="I102" s="117">
        <v>4201</v>
      </c>
      <c r="J102" s="118">
        <f t="shared" si="8"/>
        <v>-8.7532580364900081E-2</v>
      </c>
      <c r="K102" s="117">
        <v>3853</v>
      </c>
      <c r="L102" s="118">
        <f t="shared" si="9"/>
        <v>-8.2837419661985212E-2</v>
      </c>
    </row>
    <row r="103" spans="2:12" x14ac:dyDescent="0.25">
      <c r="B103" s="116" t="s">
        <v>88</v>
      </c>
      <c r="C103" s="117">
        <v>5558</v>
      </c>
      <c r="D103" s="118">
        <v>0.24340044742729305</v>
      </c>
      <c r="E103" s="117">
        <v>5234</v>
      </c>
      <c r="F103" s="118">
        <f t="shared" si="8"/>
        <v>-5.8294350485786239E-2</v>
      </c>
      <c r="G103" s="117">
        <v>5335</v>
      </c>
      <c r="H103" s="118">
        <f t="shared" si="8"/>
        <v>1.9296904852885044E-2</v>
      </c>
      <c r="I103" s="117">
        <v>5964</v>
      </c>
      <c r="J103" s="118">
        <f t="shared" si="8"/>
        <v>0.11790065604498601</v>
      </c>
      <c r="K103" s="117"/>
      <c r="L103" s="118"/>
    </row>
    <row r="104" spans="2:12" x14ac:dyDescent="0.25">
      <c r="B104" s="116" t="s">
        <v>90</v>
      </c>
      <c r="C104" s="117">
        <v>6638</v>
      </c>
      <c r="D104" s="118">
        <v>0.4004219409282701</v>
      </c>
      <c r="E104" s="117">
        <v>6171</v>
      </c>
      <c r="F104" s="118">
        <f t="shared" si="8"/>
        <v>-7.0352515818017491E-2</v>
      </c>
      <c r="G104" s="117">
        <v>5898</v>
      </c>
      <c r="H104" s="118">
        <f t="shared" si="8"/>
        <v>-4.4239183276616467E-2</v>
      </c>
      <c r="I104" s="117">
        <v>6090</v>
      </c>
      <c r="J104" s="118">
        <f t="shared" si="8"/>
        <v>3.2553407934893253E-2</v>
      </c>
      <c r="K104" s="117"/>
      <c r="L104" s="118"/>
    </row>
    <row r="105" spans="2:12" x14ac:dyDescent="0.25">
      <c r="B105" s="116" t="s">
        <v>92</v>
      </c>
      <c r="C105" s="117">
        <v>7100</v>
      </c>
      <c r="D105" s="118">
        <v>0.31481481481481488</v>
      </c>
      <c r="E105" s="117">
        <v>4623</v>
      </c>
      <c r="F105" s="118">
        <f t="shared" si="8"/>
        <v>-0.34887323943661974</v>
      </c>
      <c r="G105" s="117">
        <v>5263</v>
      </c>
      <c r="H105" s="118">
        <f t="shared" si="8"/>
        <v>0.13843824356478485</v>
      </c>
      <c r="I105" s="117">
        <v>6077</v>
      </c>
      <c r="J105" s="118">
        <f t="shared" si="8"/>
        <v>0.15466463993919821</v>
      </c>
      <c r="K105" s="117"/>
      <c r="L105" s="118"/>
    </row>
    <row r="106" spans="2:12" x14ac:dyDescent="0.25">
      <c r="B106" s="116" t="s">
        <v>94</v>
      </c>
      <c r="C106" s="117">
        <v>8769</v>
      </c>
      <c r="D106" s="118">
        <v>0.23873428450346101</v>
      </c>
      <c r="E106" s="117">
        <v>6591</v>
      </c>
      <c r="F106" s="118">
        <f t="shared" si="8"/>
        <v>-0.24837495723571668</v>
      </c>
      <c r="G106" s="117">
        <v>6602</v>
      </c>
      <c r="H106" s="118">
        <f t="shared" si="8"/>
        <v>1.6689424973448386E-3</v>
      </c>
      <c r="I106" s="117">
        <v>7730</v>
      </c>
      <c r="J106" s="118">
        <f t="shared" si="8"/>
        <v>0.1708573159648592</v>
      </c>
      <c r="K106" s="117"/>
      <c r="L106" s="118"/>
    </row>
    <row r="107" spans="2:12" x14ac:dyDescent="0.25">
      <c r="B107" s="116" t="s">
        <v>96</v>
      </c>
      <c r="C107" s="117">
        <v>11464</v>
      </c>
      <c r="D107" s="118">
        <v>0.21776078181431902</v>
      </c>
      <c r="E107" s="117">
        <v>9972</v>
      </c>
      <c r="F107" s="118">
        <f t="shared" si="8"/>
        <v>-0.13014654570830431</v>
      </c>
      <c r="G107" s="117">
        <v>10214</v>
      </c>
      <c r="H107" s="118">
        <f t="shared" si="8"/>
        <v>2.4267950260730142E-2</v>
      </c>
      <c r="I107" s="117">
        <v>12533</v>
      </c>
      <c r="J107" s="118">
        <f t="shared" si="8"/>
        <v>0.22704131584100251</v>
      </c>
      <c r="K107" s="117"/>
      <c r="L107" s="118"/>
    </row>
    <row r="108" spans="2:12" x14ac:dyDescent="0.25">
      <c r="B108" s="116" t="s">
        <v>98</v>
      </c>
      <c r="C108" s="117">
        <v>13271</v>
      </c>
      <c r="D108" s="118">
        <v>0.57071842821635688</v>
      </c>
      <c r="E108" s="117">
        <v>10128</v>
      </c>
      <c r="F108" s="118">
        <f t="shared" si="8"/>
        <v>-0.23683219049054327</v>
      </c>
      <c r="G108" s="117">
        <v>11520</v>
      </c>
      <c r="H108" s="118">
        <f t="shared" si="8"/>
        <v>0.13744075829383884</v>
      </c>
      <c r="I108" s="117">
        <v>12768</v>
      </c>
      <c r="J108" s="118">
        <f t="shared" si="8"/>
        <v>0.10833333333333339</v>
      </c>
      <c r="K108" s="117"/>
      <c r="L108" s="118"/>
    </row>
    <row r="109" spans="2:12" ht="15.75" x14ac:dyDescent="0.25">
      <c r="B109" s="119" t="s">
        <v>32</v>
      </c>
      <c r="C109" s="120">
        <v>94245</v>
      </c>
      <c r="D109" s="121">
        <v>0.57861677358838204</v>
      </c>
      <c r="E109" s="120">
        <v>92830</v>
      </c>
      <c r="F109" s="121">
        <f t="shared" si="8"/>
        <v>-1.5014059101278621E-2</v>
      </c>
      <c r="G109" s="120">
        <v>94419</v>
      </c>
      <c r="H109" s="121">
        <f t="shared" si="8"/>
        <v>1.7117311214047248E-2</v>
      </c>
      <c r="I109" s="120">
        <v>104198</v>
      </c>
      <c r="J109" s="121">
        <f t="shared" si="8"/>
        <v>0.10357025598661296</v>
      </c>
      <c r="K109" s="120">
        <v>57498</v>
      </c>
      <c r="L109" s="121">
        <v>8.4131533298137162E-2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7" t="s">
        <v>252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C$7</f>
        <v>2022</v>
      </c>
      <c r="D117" s="302"/>
      <c r="E117" s="301">
        <f>E$7</f>
        <v>2023</v>
      </c>
      <c r="F117" s="302"/>
      <c r="G117" s="301">
        <f>G$7</f>
        <v>2024</v>
      </c>
      <c r="H117" s="302"/>
      <c r="I117" s="301">
        <f>I$7</f>
        <v>2025</v>
      </c>
      <c r="J117" s="302"/>
      <c r="K117" s="301">
        <f>K$7</f>
        <v>2026</v>
      </c>
      <c r="L117" s="302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805</v>
      </c>
      <c r="D119" s="118">
        <v>14.48076923076923</v>
      </c>
      <c r="E119" s="117">
        <v>1683</v>
      </c>
      <c r="F119" s="118">
        <f t="shared" ref="F119:J131" si="10">IFERROR(E119/C119-1,"-")</f>
        <v>1.0906832298136644</v>
      </c>
      <c r="G119" s="117">
        <v>1591</v>
      </c>
      <c r="H119" s="118">
        <f t="shared" si="10"/>
        <v>-5.4664289958407553E-2</v>
      </c>
      <c r="I119" s="117">
        <v>1627</v>
      </c>
      <c r="J119" s="118">
        <f t="shared" si="10"/>
        <v>2.2627278441232024E-2</v>
      </c>
      <c r="K119" s="117">
        <v>1536</v>
      </c>
      <c r="L119" s="118">
        <f t="shared" ref="L119:L124" si="11">IFERROR(K119/I119-1,"-")</f>
        <v>-5.5931161647203465E-2</v>
      </c>
    </row>
    <row r="120" spans="1:13" x14ac:dyDescent="0.25">
      <c r="B120" s="116" t="s">
        <v>78</v>
      </c>
      <c r="C120" s="117">
        <v>857</v>
      </c>
      <c r="D120" s="118">
        <v>11.070422535211268</v>
      </c>
      <c r="E120" s="117">
        <v>1254</v>
      </c>
      <c r="F120" s="118">
        <f t="shared" si="10"/>
        <v>0.46324387397899658</v>
      </c>
      <c r="G120" s="117">
        <v>1571</v>
      </c>
      <c r="H120" s="118">
        <f t="shared" si="10"/>
        <v>0.25279106858054234</v>
      </c>
      <c r="I120" s="117">
        <v>1243</v>
      </c>
      <c r="J120" s="118">
        <f t="shared" si="10"/>
        <v>-0.2087842138765118</v>
      </c>
      <c r="K120" s="117">
        <v>1360</v>
      </c>
      <c r="L120" s="118">
        <f t="shared" si="11"/>
        <v>9.4127111826226795E-2</v>
      </c>
    </row>
    <row r="121" spans="1:13" x14ac:dyDescent="0.25">
      <c r="B121" s="116" t="s">
        <v>80</v>
      </c>
      <c r="C121" s="117">
        <v>816</v>
      </c>
      <c r="D121" s="118">
        <v>4.7062937062937067</v>
      </c>
      <c r="E121" s="117">
        <v>1157</v>
      </c>
      <c r="F121" s="118">
        <f t="shared" si="10"/>
        <v>0.41789215686274517</v>
      </c>
      <c r="G121" s="117">
        <v>1094</v>
      </c>
      <c r="H121" s="118">
        <f t="shared" si="10"/>
        <v>-5.4451166810717377E-2</v>
      </c>
      <c r="I121" s="117">
        <v>1052</v>
      </c>
      <c r="J121" s="118">
        <f t="shared" si="10"/>
        <v>-3.8391224862888484E-2</v>
      </c>
      <c r="K121" s="117">
        <v>938</v>
      </c>
      <c r="L121" s="118">
        <f t="shared" si="11"/>
        <v>-0.10836501901140683</v>
      </c>
    </row>
    <row r="122" spans="1:13" x14ac:dyDescent="0.25">
      <c r="B122" s="116" t="s">
        <v>82</v>
      </c>
      <c r="C122" s="117">
        <v>609</v>
      </c>
      <c r="D122" s="118">
        <v>6.25</v>
      </c>
      <c r="E122" s="117">
        <v>609</v>
      </c>
      <c r="F122" s="118">
        <f t="shared" si="10"/>
        <v>0</v>
      </c>
      <c r="G122" s="117">
        <v>736</v>
      </c>
      <c r="H122" s="118">
        <f t="shared" si="10"/>
        <v>0.20853858784893275</v>
      </c>
      <c r="I122" s="117">
        <v>732</v>
      </c>
      <c r="J122" s="118">
        <f t="shared" si="10"/>
        <v>-5.4347826086956763E-3</v>
      </c>
      <c r="K122" s="117">
        <v>670</v>
      </c>
      <c r="L122" s="118">
        <f t="shared" si="11"/>
        <v>-8.4699453551912551E-2</v>
      </c>
    </row>
    <row r="123" spans="1:13" x14ac:dyDescent="0.25">
      <c r="B123" s="116" t="s">
        <v>84</v>
      </c>
      <c r="C123" s="117">
        <v>466</v>
      </c>
      <c r="D123" s="118">
        <v>2.4776119402985075</v>
      </c>
      <c r="E123" s="117">
        <v>455</v>
      </c>
      <c r="F123" s="118">
        <f t="shared" si="10"/>
        <v>-2.3605150214592308E-2</v>
      </c>
      <c r="G123" s="117">
        <v>385</v>
      </c>
      <c r="H123" s="118">
        <f t="shared" si="10"/>
        <v>-0.15384615384615385</v>
      </c>
      <c r="I123" s="117">
        <v>495</v>
      </c>
      <c r="J123" s="118">
        <f t="shared" si="10"/>
        <v>0.28571428571428581</v>
      </c>
      <c r="K123" s="117">
        <v>433</v>
      </c>
      <c r="L123" s="118">
        <f t="shared" si="11"/>
        <v>-0.12525252525252528</v>
      </c>
    </row>
    <row r="124" spans="1:13" x14ac:dyDescent="0.25">
      <c r="B124" s="116" t="s">
        <v>86</v>
      </c>
      <c r="C124" s="117">
        <v>513</v>
      </c>
      <c r="D124" s="118">
        <v>2.9160305343511452</v>
      </c>
      <c r="E124" s="117">
        <v>875</v>
      </c>
      <c r="F124" s="118">
        <f t="shared" si="10"/>
        <v>0.7056530214424952</v>
      </c>
      <c r="G124" s="117">
        <v>683</v>
      </c>
      <c r="H124" s="118">
        <f t="shared" si="10"/>
        <v>-0.21942857142857142</v>
      </c>
      <c r="I124" s="117">
        <v>360</v>
      </c>
      <c r="J124" s="118">
        <f t="shared" si="10"/>
        <v>-0.47291361639824303</v>
      </c>
      <c r="K124" s="117">
        <v>354</v>
      </c>
      <c r="L124" s="118">
        <f t="shared" si="11"/>
        <v>-1.6666666666666718E-2</v>
      </c>
    </row>
    <row r="125" spans="1:13" x14ac:dyDescent="0.25">
      <c r="B125" s="116" t="s">
        <v>88</v>
      </c>
      <c r="C125" s="117">
        <v>730</v>
      </c>
      <c r="D125" s="118">
        <v>3.195402298850575</v>
      </c>
      <c r="E125" s="117">
        <v>670</v>
      </c>
      <c r="F125" s="118">
        <f t="shared" si="10"/>
        <v>-8.2191780821917804E-2</v>
      </c>
      <c r="G125" s="117">
        <v>605</v>
      </c>
      <c r="H125" s="118">
        <f t="shared" si="10"/>
        <v>-9.7014925373134275E-2</v>
      </c>
      <c r="I125" s="117">
        <v>600</v>
      </c>
      <c r="J125" s="118">
        <f t="shared" si="10"/>
        <v>-8.2644628099173278E-3</v>
      </c>
      <c r="K125" s="117"/>
      <c r="L125" s="118"/>
    </row>
    <row r="126" spans="1:13" x14ac:dyDescent="0.25">
      <c r="B126" s="116" t="s">
        <v>90</v>
      </c>
      <c r="C126" s="117">
        <v>825</v>
      </c>
      <c r="D126" s="118">
        <v>2.2999999999999998</v>
      </c>
      <c r="E126" s="117">
        <v>1478</v>
      </c>
      <c r="F126" s="118">
        <f t="shared" si="10"/>
        <v>0.7915151515151515</v>
      </c>
      <c r="G126" s="117">
        <v>532</v>
      </c>
      <c r="H126" s="118">
        <f t="shared" si="10"/>
        <v>-0.64005412719891752</v>
      </c>
      <c r="I126" s="117">
        <v>645</v>
      </c>
      <c r="J126" s="118">
        <f t="shared" si="10"/>
        <v>0.21240601503759393</v>
      </c>
      <c r="K126" s="117"/>
      <c r="L126" s="118"/>
    </row>
    <row r="127" spans="1:13" x14ac:dyDescent="0.25">
      <c r="B127" s="116" t="s">
        <v>92</v>
      </c>
      <c r="C127" s="117">
        <v>1068</v>
      </c>
      <c r="D127" s="118">
        <v>2.595959595959596</v>
      </c>
      <c r="E127" s="117">
        <v>508</v>
      </c>
      <c r="F127" s="118">
        <f t="shared" si="10"/>
        <v>-0.52434456928838946</v>
      </c>
      <c r="G127" s="117">
        <v>623</v>
      </c>
      <c r="H127" s="118">
        <f t="shared" si="10"/>
        <v>0.22637795275590555</v>
      </c>
      <c r="I127" s="117">
        <v>596</v>
      </c>
      <c r="J127" s="118">
        <f t="shared" si="10"/>
        <v>-4.3338683788122001E-2</v>
      </c>
      <c r="K127" s="117"/>
      <c r="L127" s="118"/>
    </row>
    <row r="128" spans="1:13" x14ac:dyDescent="0.25">
      <c r="A128" s="122"/>
      <c r="B128" s="116" t="s">
        <v>94</v>
      </c>
      <c r="C128" s="117">
        <v>998</v>
      </c>
      <c r="D128" s="118">
        <v>0.666110183639399</v>
      </c>
      <c r="E128" s="117">
        <v>765</v>
      </c>
      <c r="F128" s="118">
        <f t="shared" si="10"/>
        <v>-0.23346693386773543</v>
      </c>
      <c r="G128" s="117">
        <v>620</v>
      </c>
      <c r="H128" s="118">
        <f t="shared" si="10"/>
        <v>-0.18954248366013071</v>
      </c>
      <c r="I128" s="117">
        <v>838</v>
      </c>
      <c r="J128" s="118">
        <f t="shared" si="10"/>
        <v>0.35161290322580641</v>
      </c>
      <c r="K128" s="117"/>
      <c r="L128" s="118"/>
    </row>
    <row r="129" spans="2:13" x14ac:dyDescent="0.25">
      <c r="B129" s="116" t="s">
        <v>96</v>
      </c>
      <c r="C129" s="117">
        <v>917</v>
      </c>
      <c r="D129" s="118">
        <v>0.28251748251748254</v>
      </c>
      <c r="E129" s="117">
        <v>1068</v>
      </c>
      <c r="F129" s="118">
        <f t="shared" si="10"/>
        <v>0.16466739367502736</v>
      </c>
      <c r="G129" s="117">
        <v>1066</v>
      </c>
      <c r="H129" s="118">
        <f t="shared" si="10"/>
        <v>-1.8726591760299671E-3</v>
      </c>
      <c r="I129" s="117">
        <v>1123</v>
      </c>
      <c r="J129" s="118">
        <f t="shared" si="10"/>
        <v>5.3470919324577926E-2</v>
      </c>
      <c r="K129" s="117"/>
      <c r="L129" s="118"/>
    </row>
    <row r="130" spans="2:13" x14ac:dyDescent="0.25">
      <c r="B130" s="116" t="s">
        <v>98</v>
      </c>
      <c r="C130" s="117">
        <v>1313</v>
      </c>
      <c r="D130" s="118">
        <v>0.9139941690962099</v>
      </c>
      <c r="E130" s="117">
        <v>1132</v>
      </c>
      <c r="F130" s="118">
        <f t="shared" si="10"/>
        <v>-0.1378522467631379</v>
      </c>
      <c r="G130" s="117">
        <v>1172</v>
      </c>
      <c r="H130" s="118">
        <f t="shared" si="10"/>
        <v>3.5335689045936425E-2</v>
      </c>
      <c r="I130" s="117">
        <v>1145</v>
      </c>
      <c r="J130" s="118">
        <f t="shared" si="10"/>
        <v>-2.3037542662115995E-2</v>
      </c>
      <c r="K130" s="117"/>
      <c r="L130" s="118"/>
    </row>
    <row r="131" spans="2:13" ht="15.75" x14ac:dyDescent="0.25">
      <c r="B131" s="119" t="s">
        <v>32</v>
      </c>
      <c r="C131" s="120">
        <v>9917</v>
      </c>
      <c r="D131" s="121">
        <v>1.9727218225419665</v>
      </c>
      <c r="E131" s="120">
        <v>11654</v>
      </c>
      <c r="F131" s="121">
        <f t="shared" si="10"/>
        <v>0.17515377634365237</v>
      </c>
      <c r="G131" s="120">
        <v>10678</v>
      </c>
      <c r="H131" s="121">
        <f t="shared" si="10"/>
        <v>-8.3748069332418074E-2</v>
      </c>
      <c r="I131" s="120">
        <v>10456</v>
      </c>
      <c r="J131" s="121">
        <f t="shared" si="10"/>
        <v>-2.0790410189174047E-2</v>
      </c>
      <c r="K131" s="120">
        <v>5291</v>
      </c>
      <c r="L131" s="121">
        <v>-3.9571610092575815E-2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253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C$7</f>
        <v>2022</v>
      </c>
      <c r="D139" s="302"/>
      <c r="E139" s="301">
        <f>E$7</f>
        <v>2023</v>
      </c>
      <c r="F139" s="302"/>
      <c r="G139" s="301">
        <f>G$7</f>
        <v>2024</v>
      </c>
      <c r="H139" s="302"/>
      <c r="I139" s="301">
        <f>I$7</f>
        <v>2025</v>
      </c>
      <c r="J139" s="302"/>
      <c r="K139" s="301">
        <f>K$7</f>
        <v>2026</v>
      </c>
      <c r="L139" s="302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951</v>
      </c>
      <c r="D141" s="118">
        <v>3.0641025641025639</v>
      </c>
      <c r="E141" s="117">
        <v>2175</v>
      </c>
      <c r="F141" s="118">
        <f t="shared" ref="F141:J153" si="12">IFERROR(E141/C141-1,"-")</f>
        <v>1.2870662460567823</v>
      </c>
      <c r="G141" s="117">
        <v>1978</v>
      </c>
      <c r="H141" s="118">
        <f t="shared" si="12"/>
        <v>-9.0574712643678112E-2</v>
      </c>
      <c r="I141" s="117">
        <v>2299</v>
      </c>
      <c r="J141" s="118">
        <f t="shared" si="12"/>
        <v>0.16228513650151677</v>
      </c>
      <c r="K141" s="117">
        <v>2568</v>
      </c>
      <c r="L141" s="118">
        <f t="shared" ref="L141:L146" si="13">IFERROR(K141/I141-1,"-")</f>
        <v>0.11700739451935616</v>
      </c>
    </row>
    <row r="142" spans="2:13" x14ac:dyDescent="0.25">
      <c r="B142" s="116" t="s">
        <v>78</v>
      </c>
      <c r="C142" s="117">
        <v>938</v>
      </c>
      <c r="D142" s="118">
        <v>1.7916666666666665</v>
      </c>
      <c r="E142" s="117">
        <v>1580</v>
      </c>
      <c r="F142" s="118">
        <f t="shared" si="12"/>
        <v>0.68443496801705761</v>
      </c>
      <c r="G142" s="117">
        <v>1621</v>
      </c>
      <c r="H142" s="118">
        <f t="shared" si="12"/>
        <v>2.5949367088607511E-2</v>
      </c>
      <c r="I142" s="117">
        <v>1849</v>
      </c>
      <c r="J142" s="118">
        <f t="shared" si="12"/>
        <v>0.14065391733497834</v>
      </c>
      <c r="K142" s="117">
        <v>1929</v>
      </c>
      <c r="L142" s="118">
        <f t="shared" si="13"/>
        <v>4.326663061114111E-2</v>
      </c>
    </row>
    <row r="143" spans="2:13" x14ac:dyDescent="0.25">
      <c r="B143" s="116" t="s">
        <v>80</v>
      </c>
      <c r="C143" s="117">
        <v>1100</v>
      </c>
      <c r="D143" s="118">
        <v>1.2540983606557377</v>
      </c>
      <c r="E143" s="117">
        <v>1761</v>
      </c>
      <c r="F143" s="118">
        <f t="shared" si="12"/>
        <v>0.60090909090909084</v>
      </c>
      <c r="G143" s="117">
        <v>1731</v>
      </c>
      <c r="H143" s="118">
        <f t="shared" si="12"/>
        <v>-1.7035775127768327E-2</v>
      </c>
      <c r="I143" s="117">
        <v>2042</v>
      </c>
      <c r="J143" s="118">
        <f t="shared" si="12"/>
        <v>0.1796649335644136</v>
      </c>
      <c r="K143" s="117">
        <v>2228</v>
      </c>
      <c r="L143" s="118">
        <f t="shared" si="13"/>
        <v>9.1087169441723903E-2</v>
      </c>
    </row>
    <row r="144" spans="2:13" x14ac:dyDescent="0.25">
      <c r="B144" s="116" t="s">
        <v>82</v>
      </c>
      <c r="C144" s="117">
        <v>852</v>
      </c>
      <c r="D144" s="118">
        <v>1.5740181268882174</v>
      </c>
      <c r="E144" s="117">
        <v>1142</v>
      </c>
      <c r="F144" s="118">
        <f t="shared" si="12"/>
        <v>0.34037558685446001</v>
      </c>
      <c r="G144" s="117">
        <v>987</v>
      </c>
      <c r="H144" s="118">
        <f t="shared" si="12"/>
        <v>-0.13572679509632224</v>
      </c>
      <c r="I144" s="117">
        <v>991</v>
      </c>
      <c r="J144" s="118">
        <f t="shared" si="12"/>
        <v>4.0526849037487711E-3</v>
      </c>
      <c r="K144" s="117">
        <v>1139</v>
      </c>
      <c r="L144" s="118">
        <f t="shared" si="13"/>
        <v>0.14934409687184669</v>
      </c>
    </row>
    <row r="145" spans="1:13" x14ac:dyDescent="0.25">
      <c r="B145" s="116" t="s">
        <v>84</v>
      </c>
      <c r="C145" s="117">
        <v>480</v>
      </c>
      <c r="D145" s="118">
        <v>0.35593220338983045</v>
      </c>
      <c r="E145" s="117">
        <v>474</v>
      </c>
      <c r="F145" s="118">
        <f t="shared" si="12"/>
        <v>-1.2499999999999956E-2</v>
      </c>
      <c r="G145" s="117">
        <v>450</v>
      </c>
      <c r="H145" s="118">
        <f t="shared" si="12"/>
        <v>-5.0632911392405111E-2</v>
      </c>
      <c r="I145" s="117">
        <v>496</v>
      </c>
      <c r="J145" s="118">
        <f t="shared" si="12"/>
        <v>0.10222222222222221</v>
      </c>
      <c r="K145" s="117">
        <v>497</v>
      </c>
      <c r="L145" s="118">
        <f t="shared" si="13"/>
        <v>2.0161290322580072E-3</v>
      </c>
    </row>
    <row r="146" spans="1:13" x14ac:dyDescent="0.25">
      <c r="B146" s="116" t="s">
        <v>86</v>
      </c>
      <c r="C146" s="117">
        <v>330</v>
      </c>
      <c r="D146" s="118">
        <v>-0.13157894736842102</v>
      </c>
      <c r="E146" s="117">
        <v>472</v>
      </c>
      <c r="F146" s="118">
        <f t="shared" si="12"/>
        <v>0.43030303030303041</v>
      </c>
      <c r="G146" s="117">
        <v>414</v>
      </c>
      <c r="H146" s="118">
        <f t="shared" si="12"/>
        <v>-0.1228813559322034</v>
      </c>
      <c r="I146" s="117">
        <v>341</v>
      </c>
      <c r="J146" s="118">
        <f t="shared" si="12"/>
        <v>-0.17632850241545894</v>
      </c>
      <c r="K146" s="117">
        <v>368</v>
      </c>
      <c r="L146" s="118">
        <f t="shared" si="13"/>
        <v>7.9178885630498463E-2</v>
      </c>
    </row>
    <row r="147" spans="1:13" x14ac:dyDescent="0.25">
      <c r="B147" s="116" t="s">
        <v>88</v>
      </c>
      <c r="C147" s="117">
        <v>456</v>
      </c>
      <c r="D147" s="118">
        <v>-8.6956521739129933E-3</v>
      </c>
      <c r="E147" s="117">
        <v>508</v>
      </c>
      <c r="F147" s="118">
        <f t="shared" si="12"/>
        <v>0.11403508771929816</v>
      </c>
      <c r="G147" s="117">
        <v>495</v>
      </c>
      <c r="H147" s="118">
        <f t="shared" si="12"/>
        <v>-2.5590551181102317E-2</v>
      </c>
      <c r="I147" s="117">
        <v>515</v>
      </c>
      <c r="J147" s="118">
        <f t="shared" si="12"/>
        <v>4.0404040404040442E-2</v>
      </c>
      <c r="K147" s="117"/>
      <c r="L147" s="118"/>
    </row>
    <row r="148" spans="1:13" x14ac:dyDescent="0.25">
      <c r="B148" s="116" t="s">
        <v>90</v>
      </c>
      <c r="C148" s="117">
        <v>554</v>
      </c>
      <c r="D148" s="118">
        <v>0.38847117794486219</v>
      </c>
      <c r="E148" s="117">
        <v>557</v>
      </c>
      <c r="F148" s="118">
        <f t="shared" si="12"/>
        <v>5.4151624548737232E-3</v>
      </c>
      <c r="G148" s="117">
        <v>633</v>
      </c>
      <c r="H148" s="118">
        <f t="shared" si="12"/>
        <v>0.13644524236983835</v>
      </c>
      <c r="I148" s="117">
        <v>461</v>
      </c>
      <c r="J148" s="118">
        <f t="shared" si="12"/>
        <v>-0.27172195892575035</v>
      </c>
      <c r="K148" s="117"/>
      <c r="L148" s="118"/>
    </row>
    <row r="149" spans="1:13" x14ac:dyDescent="0.25">
      <c r="B149" s="116" t="s">
        <v>92</v>
      </c>
      <c r="C149" s="117">
        <v>710</v>
      </c>
      <c r="D149" s="118">
        <v>0.4579055441478439</v>
      </c>
      <c r="E149" s="117">
        <v>556</v>
      </c>
      <c r="F149" s="118">
        <f t="shared" si="12"/>
        <v>-0.21690140845070427</v>
      </c>
      <c r="G149" s="117">
        <v>520</v>
      </c>
      <c r="H149" s="118">
        <f t="shared" si="12"/>
        <v>-6.4748201438848962E-2</v>
      </c>
      <c r="I149" s="117">
        <v>664</v>
      </c>
      <c r="J149" s="118">
        <f t="shared" si="12"/>
        <v>0.27692307692307683</v>
      </c>
      <c r="K149" s="117"/>
      <c r="L149" s="118"/>
    </row>
    <row r="150" spans="1:13" x14ac:dyDescent="0.25">
      <c r="A150" s="122"/>
      <c r="B150" s="116" t="s">
        <v>94</v>
      </c>
      <c r="C150" s="117">
        <v>1127</v>
      </c>
      <c r="D150" s="118">
        <v>0.17763845350052243</v>
      </c>
      <c r="E150" s="117">
        <v>849</v>
      </c>
      <c r="F150" s="118">
        <f t="shared" si="12"/>
        <v>-0.24667258207630882</v>
      </c>
      <c r="G150" s="117">
        <v>789</v>
      </c>
      <c r="H150" s="118">
        <f t="shared" si="12"/>
        <v>-7.0671378091872739E-2</v>
      </c>
      <c r="I150" s="117">
        <v>1085</v>
      </c>
      <c r="J150" s="118">
        <f t="shared" si="12"/>
        <v>0.3751584283903675</v>
      </c>
      <c r="K150" s="117"/>
      <c r="L150" s="118"/>
    </row>
    <row r="151" spans="1:13" x14ac:dyDescent="0.25">
      <c r="B151" s="116" t="s">
        <v>96</v>
      </c>
      <c r="C151" s="117">
        <v>1713</v>
      </c>
      <c r="D151" s="118">
        <v>0.11161583387410778</v>
      </c>
      <c r="E151" s="117">
        <v>1379</v>
      </c>
      <c r="F151" s="118">
        <f t="shared" si="12"/>
        <v>-0.19497956800934035</v>
      </c>
      <c r="G151" s="117">
        <v>1624</v>
      </c>
      <c r="H151" s="118">
        <f t="shared" si="12"/>
        <v>0.17766497461928932</v>
      </c>
      <c r="I151" s="117">
        <v>2030</v>
      </c>
      <c r="J151" s="118">
        <f t="shared" si="12"/>
        <v>0.25</v>
      </c>
      <c r="K151" s="117"/>
      <c r="L151" s="118"/>
    </row>
    <row r="152" spans="1:13" x14ac:dyDescent="0.25">
      <c r="B152" s="116" t="s">
        <v>98</v>
      </c>
      <c r="C152" s="117">
        <v>2050</v>
      </c>
      <c r="D152" s="118">
        <v>0.52190051967334816</v>
      </c>
      <c r="E152" s="117">
        <v>1862</v>
      </c>
      <c r="F152" s="118">
        <f t="shared" si="12"/>
        <v>-9.1707317073170702E-2</v>
      </c>
      <c r="G152" s="117">
        <v>1899</v>
      </c>
      <c r="H152" s="118">
        <f t="shared" si="12"/>
        <v>1.9871106337271849E-2</v>
      </c>
      <c r="I152" s="117">
        <v>2644</v>
      </c>
      <c r="J152" s="118">
        <f t="shared" si="12"/>
        <v>0.39231174302264349</v>
      </c>
      <c r="K152" s="117"/>
      <c r="L152" s="118"/>
    </row>
    <row r="153" spans="1:13" ht="15.75" x14ac:dyDescent="0.25">
      <c r="B153" s="119" t="s">
        <v>32</v>
      </c>
      <c r="C153" s="120">
        <v>11261</v>
      </c>
      <c r="D153" s="121">
        <v>0.53964998632759098</v>
      </c>
      <c r="E153" s="120">
        <v>13315</v>
      </c>
      <c r="F153" s="121">
        <f t="shared" si="12"/>
        <v>0.18239943166681472</v>
      </c>
      <c r="G153" s="120">
        <v>13141</v>
      </c>
      <c r="H153" s="121">
        <f t="shared" si="12"/>
        <v>-1.3067968456627832E-2</v>
      </c>
      <c r="I153" s="120">
        <v>15417</v>
      </c>
      <c r="J153" s="121">
        <f t="shared" si="12"/>
        <v>0.17319838672855936</v>
      </c>
      <c r="K153" s="120">
        <v>8729</v>
      </c>
      <c r="L153" s="121">
        <v>8.8675480169618348E-2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254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C$7</f>
        <v>2022</v>
      </c>
      <c r="D161" s="302"/>
      <c r="E161" s="301">
        <f>E$7</f>
        <v>2023</v>
      </c>
      <c r="F161" s="302"/>
      <c r="G161" s="301">
        <f>G$7</f>
        <v>2024</v>
      </c>
      <c r="H161" s="302"/>
      <c r="I161" s="301">
        <f>I$7</f>
        <v>2025</v>
      </c>
      <c r="J161" s="302"/>
      <c r="K161" s="301">
        <f>K$7</f>
        <v>2026</v>
      </c>
      <c r="L161" s="302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659</v>
      </c>
      <c r="D163" s="118">
        <v>1.5944881889763778</v>
      </c>
      <c r="E163" s="117">
        <v>1025</v>
      </c>
      <c r="F163" s="118">
        <f t="shared" ref="F163:J175" si="14">IFERROR(E163/C163-1,"-")</f>
        <v>0.55538694992412752</v>
      </c>
      <c r="G163" s="117">
        <v>871</v>
      </c>
      <c r="H163" s="118">
        <f t="shared" si="14"/>
        <v>-0.15024390243902441</v>
      </c>
      <c r="I163" s="117">
        <v>858</v>
      </c>
      <c r="J163" s="118">
        <f t="shared" si="14"/>
        <v>-1.4925373134328401E-2</v>
      </c>
      <c r="K163" s="117">
        <v>951</v>
      </c>
      <c r="L163" s="118">
        <f t="shared" ref="L163:L168" si="15">IFERROR(K163/I163-1,"-")</f>
        <v>0.10839160839160833</v>
      </c>
    </row>
    <row r="164" spans="2:12" x14ac:dyDescent="0.25">
      <c r="B164" s="116" t="s">
        <v>78</v>
      </c>
      <c r="C164" s="117">
        <v>884</v>
      </c>
      <c r="D164" s="118">
        <v>1.5329512893982806</v>
      </c>
      <c r="E164" s="117">
        <v>854</v>
      </c>
      <c r="F164" s="118">
        <f t="shared" si="14"/>
        <v>-3.3936651583710398E-2</v>
      </c>
      <c r="G164" s="117">
        <v>776</v>
      </c>
      <c r="H164" s="118">
        <f t="shared" si="14"/>
        <v>-9.1334894613583129E-2</v>
      </c>
      <c r="I164" s="117">
        <v>1068</v>
      </c>
      <c r="J164" s="118">
        <f t="shared" si="14"/>
        <v>0.37628865979381443</v>
      </c>
      <c r="K164" s="117">
        <v>906</v>
      </c>
      <c r="L164" s="118">
        <f t="shared" si="15"/>
        <v>-0.151685393258427</v>
      </c>
    </row>
    <row r="165" spans="2:12" x14ac:dyDescent="0.25">
      <c r="B165" s="116" t="s">
        <v>80</v>
      </c>
      <c r="C165" s="117">
        <v>918</v>
      </c>
      <c r="D165" s="118">
        <v>0.6875</v>
      </c>
      <c r="E165" s="117">
        <v>952</v>
      </c>
      <c r="F165" s="118">
        <f t="shared" si="14"/>
        <v>3.7037037037036979E-2</v>
      </c>
      <c r="G165" s="117">
        <v>929</v>
      </c>
      <c r="H165" s="118">
        <f t="shared" si="14"/>
        <v>-2.4159663865546244E-2</v>
      </c>
      <c r="I165" s="117">
        <v>747</v>
      </c>
      <c r="J165" s="118">
        <f t="shared" si="14"/>
        <v>-0.1959095801937567</v>
      </c>
      <c r="K165" s="117">
        <v>1029</v>
      </c>
      <c r="L165" s="118">
        <f t="shared" si="15"/>
        <v>0.3775100401606426</v>
      </c>
    </row>
    <row r="166" spans="2:12" x14ac:dyDescent="0.25">
      <c r="B166" s="116" t="s">
        <v>82</v>
      </c>
      <c r="C166" s="117">
        <v>591</v>
      </c>
      <c r="D166" s="118">
        <v>7.0652173913043459E-2</v>
      </c>
      <c r="E166" s="117">
        <v>615</v>
      </c>
      <c r="F166" s="118">
        <f t="shared" si="14"/>
        <v>4.0609137055837463E-2</v>
      </c>
      <c r="G166" s="117">
        <v>585</v>
      </c>
      <c r="H166" s="118">
        <f t="shared" si="14"/>
        <v>-4.8780487804878092E-2</v>
      </c>
      <c r="I166" s="117">
        <v>630</v>
      </c>
      <c r="J166" s="118">
        <f t="shared" si="14"/>
        <v>7.6923076923076872E-2</v>
      </c>
      <c r="K166" s="117">
        <v>759</v>
      </c>
      <c r="L166" s="118">
        <f t="shared" si="15"/>
        <v>0.2047619047619047</v>
      </c>
    </row>
    <row r="167" spans="2:12" x14ac:dyDescent="0.25">
      <c r="B167" s="116" t="s">
        <v>84</v>
      </c>
      <c r="C167" s="117">
        <v>585</v>
      </c>
      <c r="D167" s="118">
        <v>-0.2714819427148194</v>
      </c>
      <c r="E167" s="117">
        <v>589</v>
      </c>
      <c r="F167" s="118">
        <f t="shared" si="14"/>
        <v>6.8376068376068133E-3</v>
      </c>
      <c r="G167" s="117">
        <v>640</v>
      </c>
      <c r="H167" s="118">
        <f t="shared" si="14"/>
        <v>8.6587436332767442E-2</v>
      </c>
      <c r="I167" s="117">
        <v>580</v>
      </c>
      <c r="J167" s="118">
        <f t="shared" si="14"/>
        <v>-9.375E-2</v>
      </c>
      <c r="K167" s="117">
        <v>541</v>
      </c>
      <c r="L167" s="118">
        <f t="shared" si="15"/>
        <v>-6.7241379310344795E-2</v>
      </c>
    </row>
    <row r="168" spans="2:12" x14ac:dyDescent="0.25">
      <c r="B168" s="116" t="s">
        <v>86</v>
      </c>
      <c r="C168" s="117">
        <v>399</v>
      </c>
      <c r="D168" s="118">
        <v>7.575757575757569E-3</v>
      </c>
      <c r="E168" s="117">
        <v>441</v>
      </c>
      <c r="F168" s="118">
        <f t="shared" si="14"/>
        <v>0.10526315789473695</v>
      </c>
      <c r="G168" s="117">
        <v>365</v>
      </c>
      <c r="H168" s="118">
        <f t="shared" si="14"/>
        <v>-0.17233560090702948</v>
      </c>
      <c r="I168" s="117">
        <v>392</v>
      </c>
      <c r="J168" s="118">
        <f t="shared" si="14"/>
        <v>7.3972602739726057E-2</v>
      </c>
      <c r="K168" s="117">
        <v>316</v>
      </c>
      <c r="L168" s="118">
        <f t="shared" si="15"/>
        <v>-0.19387755102040816</v>
      </c>
    </row>
    <row r="169" spans="2:12" x14ac:dyDescent="0.25">
      <c r="B169" s="116" t="s">
        <v>88</v>
      </c>
      <c r="C169" s="117">
        <v>405</v>
      </c>
      <c r="D169" s="118">
        <v>-0.29809358752166382</v>
      </c>
      <c r="E169" s="117">
        <v>503</v>
      </c>
      <c r="F169" s="118">
        <f t="shared" si="14"/>
        <v>0.24197530864197536</v>
      </c>
      <c r="G169" s="117">
        <v>436</v>
      </c>
      <c r="H169" s="118">
        <f t="shared" si="14"/>
        <v>-0.13320079522862827</v>
      </c>
      <c r="I169" s="117">
        <v>753</v>
      </c>
      <c r="J169" s="118">
        <f t="shared" si="14"/>
        <v>0.72706422018348627</v>
      </c>
      <c r="K169" s="117"/>
      <c r="L169" s="118"/>
    </row>
    <row r="170" spans="2:12" x14ac:dyDescent="0.25">
      <c r="B170" s="116" t="s">
        <v>90</v>
      </c>
      <c r="C170" s="117">
        <v>879</v>
      </c>
      <c r="D170" s="118">
        <v>2.8070175438596578E-2</v>
      </c>
      <c r="E170" s="117">
        <v>818</v>
      </c>
      <c r="F170" s="118">
        <f t="shared" si="14"/>
        <v>-6.9397042093287786E-2</v>
      </c>
      <c r="G170" s="117">
        <v>1062</v>
      </c>
      <c r="H170" s="118">
        <f t="shared" si="14"/>
        <v>0.29828850855745714</v>
      </c>
      <c r="I170" s="117">
        <v>1043</v>
      </c>
      <c r="J170" s="118">
        <f t="shared" si="14"/>
        <v>-1.7890772128060228E-2</v>
      </c>
      <c r="K170" s="117"/>
      <c r="L170" s="118"/>
    </row>
    <row r="171" spans="2:12" x14ac:dyDescent="0.25">
      <c r="B171" s="116" t="s">
        <v>92</v>
      </c>
      <c r="C171" s="117">
        <v>557</v>
      </c>
      <c r="D171" s="118">
        <v>7.2332730560578096E-3</v>
      </c>
      <c r="E171" s="117">
        <v>548</v>
      </c>
      <c r="F171" s="118">
        <f t="shared" si="14"/>
        <v>-1.6157989228007152E-2</v>
      </c>
      <c r="G171" s="117">
        <v>597</v>
      </c>
      <c r="H171" s="118">
        <f t="shared" si="14"/>
        <v>8.9416058394160558E-2</v>
      </c>
      <c r="I171" s="117">
        <v>719</v>
      </c>
      <c r="J171" s="118">
        <f t="shared" si="14"/>
        <v>0.20435510887772201</v>
      </c>
      <c r="K171" s="117"/>
      <c r="L171" s="118"/>
    </row>
    <row r="172" spans="2:12" x14ac:dyDescent="0.25">
      <c r="B172" s="116" t="s">
        <v>94</v>
      </c>
      <c r="C172" s="117">
        <v>660</v>
      </c>
      <c r="D172" s="118">
        <v>4.2654028436019065E-2</v>
      </c>
      <c r="E172" s="117">
        <v>726</v>
      </c>
      <c r="F172" s="118">
        <f t="shared" si="14"/>
        <v>0.10000000000000009</v>
      </c>
      <c r="G172" s="117">
        <v>682</v>
      </c>
      <c r="H172" s="118">
        <f t="shared" si="14"/>
        <v>-6.0606060606060552E-2</v>
      </c>
      <c r="I172" s="117">
        <v>777</v>
      </c>
      <c r="J172" s="118">
        <f t="shared" si="14"/>
        <v>0.13929618768328456</v>
      </c>
      <c r="K172" s="117"/>
      <c r="L172" s="118"/>
    </row>
    <row r="173" spans="2:12" x14ac:dyDescent="0.25">
      <c r="B173" s="116" t="s">
        <v>96</v>
      </c>
      <c r="C173" s="117">
        <v>960</v>
      </c>
      <c r="D173" s="118">
        <v>0.10854503464203225</v>
      </c>
      <c r="E173" s="117">
        <v>984</v>
      </c>
      <c r="F173" s="118">
        <f t="shared" si="14"/>
        <v>2.4999999999999911E-2</v>
      </c>
      <c r="G173" s="117">
        <v>797</v>
      </c>
      <c r="H173" s="118">
        <f t="shared" si="14"/>
        <v>-0.19004065040650409</v>
      </c>
      <c r="I173" s="117">
        <v>1002</v>
      </c>
      <c r="J173" s="118">
        <f t="shared" si="14"/>
        <v>0.25721455457967379</v>
      </c>
      <c r="K173" s="117"/>
      <c r="L173" s="118"/>
    </row>
    <row r="174" spans="2:12" x14ac:dyDescent="0.25">
      <c r="B174" s="116" t="s">
        <v>98</v>
      </c>
      <c r="C174" s="117">
        <v>1027</v>
      </c>
      <c r="D174" s="118">
        <v>0.36569148936170204</v>
      </c>
      <c r="E174" s="117">
        <v>725</v>
      </c>
      <c r="F174" s="118">
        <f t="shared" si="14"/>
        <v>-0.29406037000973706</v>
      </c>
      <c r="G174" s="117">
        <v>847</v>
      </c>
      <c r="H174" s="118">
        <f t="shared" si="14"/>
        <v>0.1682758620689655</v>
      </c>
      <c r="I174" s="117">
        <v>965</v>
      </c>
      <c r="J174" s="118">
        <f t="shared" si="14"/>
        <v>0.13931523022432124</v>
      </c>
      <c r="K174" s="117"/>
      <c r="L174" s="118"/>
    </row>
    <row r="175" spans="2:12" ht="15.75" x14ac:dyDescent="0.25">
      <c r="B175" s="119" t="s">
        <v>32</v>
      </c>
      <c r="C175" s="120">
        <v>8524</v>
      </c>
      <c r="D175" s="121">
        <v>0.19484160358844971</v>
      </c>
      <c r="E175" s="120">
        <v>8780</v>
      </c>
      <c r="F175" s="121">
        <f t="shared" si="14"/>
        <v>3.0032848427968162E-2</v>
      </c>
      <c r="G175" s="120">
        <v>8587</v>
      </c>
      <c r="H175" s="121">
        <f t="shared" si="14"/>
        <v>-2.1981776765375827E-2</v>
      </c>
      <c r="I175" s="120">
        <v>9534</v>
      </c>
      <c r="J175" s="121">
        <f t="shared" si="14"/>
        <v>0.11028298590893204</v>
      </c>
      <c r="K175" s="120">
        <v>4502</v>
      </c>
      <c r="L175" s="121">
        <v>5.3099415204678424E-2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255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C$7</f>
        <v>2022</v>
      </c>
      <c r="D183" s="302"/>
      <c r="E183" s="301">
        <f>E$7</f>
        <v>2023</v>
      </c>
      <c r="F183" s="302"/>
      <c r="G183" s="301">
        <f>G$7</f>
        <v>2024</v>
      </c>
      <c r="H183" s="302"/>
      <c r="I183" s="301">
        <f>I$7</f>
        <v>2025</v>
      </c>
      <c r="J183" s="302"/>
      <c r="K183" s="301">
        <f>K$7</f>
        <v>2026</v>
      </c>
      <c r="L183" s="302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170</v>
      </c>
      <c r="D185" s="118">
        <v>2.9534883720930232</v>
      </c>
      <c r="E185" s="117">
        <v>239</v>
      </c>
      <c r="F185" s="118">
        <f t="shared" ref="F185:J197" si="16">IFERROR(E185/C185-1,"-")</f>
        <v>0.40588235294117636</v>
      </c>
      <c r="G185" s="117">
        <v>283</v>
      </c>
      <c r="H185" s="118">
        <f t="shared" si="16"/>
        <v>0.18410041841004188</v>
      </c>
      <c r="I185" s="117">
        <v>323</v>
      </c>
      <c r="J185" s="118">
        <f t="shared" si="16"/>
        <v>0.14134275618374548</v>
      </c>
      <c r="K185" s="117">
        <v>270</v>
      </c>
      <c r="L185" s="118">
        <f t="shared" ref="L185:L190" si="17">IFERROR(K185/I185-1,"-")</f>
        <v>-0.16408668730650156</v>
      </c>
    </row>
    <row r="186" spans="1:13" x14ac:dyDescent="0.25">
      <c r="B186" s="116" t="s">
        <v>78</v>
      </c>
      <c r="C186" s="117">
        <v>179</v>
      </c>
      <c r="D186" s="118">
        <v>3.8378378378378377</v>
      </c>
      <c r="E186" s="117">
        <v>200</v>
      </c>
      <c r="F186" s="118">
        <f t="shared" si="16"/>
        <v>0.11731843575418988</v>
      </c>
      <c r="G186" s="117">
        <v>198</v>
      </c>
      <c r="H186" s="118">
        <f t="shared" si="16"/>
        <v>-1.0000000000000009E-2</v>
      </c>
      <c r="I186" s="117">
        <v>222</v>
      </c>
      <c r="J186" s="118">
        <f t="shared" si="16"/>
        <v>0.1212121212121211</v>
      </c>
      <c r="K186" s="117">
        <v>272</v>
      </c>
      <c r="L186" s="118">
        <f t="shared" si="17"/>
        <v>0.22522522522522515</v>
      </c>
    </row>
    <row r="187" spans="1:13" x14ac:dyDescent="0.25">
      <c r="B187" s="116" t="s">
        <v>80</v>
      </c>
      <c r="C187" s="117">
        <v>197</v>
      </c>
      <c r="D187" s="118">
        <v>5.15625</v>
      </c>
      <c r="E187" s="117">
        <v>206</v>
      </c>
      <c r="F187" s="118">
        <f t="shared" si="16"/>
        <v>4.5685279187817285E-2</v>
      </c>
      <c r="G187" s="117">
        <v>181</v>
      </c>
      <c r="H187" s="118">
        <f t="shared" si="16"/>
        <v>-0.12135922330097082</v>
      </c>
      <c r="I187" s="117">
        <v>183</v>
      </c>
      <c r="J187" s="118">
        <f t="shared" si="16"/>
        <v>1.1049723756906049E-2</v>
      </c>
      <c r="K187" s="117">
        <v>274</v>
      </c>
      <c r="L187" s="118">
        <f t="shared" si="17"/>
        <v>0.49726775956284164</v>
      </c>
    </row>
    <row r="188" spans="1:13" x14ac:dyDescent="0.25">
      <c r="B188" s="116" t="s">
        <v>82</v>
      </c>
      <c r="C188" s="117">
        <v>118</v>
      </c>
      <c r="D188" s="118">
        <v>2.806451612903226</v>
      </c>
      <c r="E188" s="117">
        <v>119</v>
      </c>
      <c r="F188" s="118">
        <f t="shared" si="16"/>
        <v>8.4745762711864181E-3</v>
      </c>
      <c r="G188" s="117">
        <v>107</v>
      </c>
      <c r="H188" s="118">
        <f t="shared" si="16"/>
        <v>-0.10084033613445376</v>
      </c>
      <c r="I188" s="117">
        <v>135</v>
      </c>
      <c r="J188" s="118">
        <f t="shared" si="16"/>
        <v>0.26168224299065423</v>
      </c>
      <c r="K188" s="117">
        <v>166</v>
      </c>
      <c r="L188" s="118">
        <f t="shared" si="17"/>
        <v>0.22962962962962963</v>
      </c>
    </row>
    <row r="189" spans="1:13" x14ac:dyDescent="0.25">
      <c r="B189" s="116" t="s">
        <v>84</v>
      </c>
      <c r="C189" s="117">
        <v>117</v>
      </c>
      <c r="D189" s="118">
        <v>0.18181818181818188</v>
      </c>
      <c r="E189" s="117">
        <v>90</v>
      </c>
      <c r="F189" s="118">
        <f t="shared" si="16"/>
        <v>-0.23076923076923073</v>
      </c>
      <c r="G189" s="117">
        <v>133</v>
      </c>
      <c r="H189" s="118">
        <f t="shared" si="16"/>
        <v>0.47777777777777786</v>
      </c>
      <c r="I189" s="117">
        <v>153</v>
      </c>
      <c r="J189" s="118">
        <f t="shared" si="16"/>
        <v>0.15037593984962405</v>
      </c>
      <c r="K189" s="117">
        <v>110</v>
      </c>
      <c r="L189" s="118">
        <f t="shared" si="17"/>
        <v>-0.28104575163398693</v>
      </c>
    </row>
    <row r="190" spans="1:13" x14ac:dyDescent="0.25">
      <c r="B190" s="116" t="s">
        <v>125</v>
      </c>
      <c r="C190" s="117">
        <v>96</v>
      </c>
      <c r="D190" s="118">
        <v>0.52380952380952372</v>
      </c>
      <c r="E190" s="117">
        <v>86</v>
      </c>
      <c r="F190" s="118">
        <f t="shared" si="16"/>
        <v>-0.10416666666666663</v>
      </c>
      <c r="G190" s="117">
        <v>117</v>
      </c>
      <c r="H190" s="118">
        <f t="shared" si="16"/>
        <v>0.36046511627906974</v>
      </c>
      <c r="I190" s="117">
        <v>111</v>
      </c>
      <c r="J190" s="118">
        <f t="shared" si="16"/>
        <v>-5.1282051282051322E-2</v>
      </c>
      <c r="K190" s="117">
        <v>80</v>
      </c>
      <c r="L190" s="118">
        <f t="shared" si="17"/>
        <v>-0.27927927927927931</v>
      </c>
    </row>
    <row r="191" spans="1:13" x14ac:dyDescent="0.25">
      <c r="B191" s="116" t="s">
        <v>88</v>
      </c>
      <c r="C191" s="117">
        <v>109</v>
      </c>
      <c r="D191" s="118">
        <v>0.31325301204819267</v>
      </c>
      <c r="E191" s="117">
        <v>136</v>
      </c>
      <c r="F191" s="118">
        <f t="shared" si="16"/>
        <v>0.24770642201834869</v>
      </c>
      <c r="G191" s="117">
        <v>123</v>
      </c>
      <c r="H191" s="118">
        <f t="shared" si="16"/>
        <v>-9.5588235294117641E-2</v>
      </c>
      <c r="I191" s="117">
        <v>186</v>
      </c>
      <c r="J191" s="118">
        <f t="shared" si="16"/>
        <v>0.51219512195121952</v>
      </c>
      <c r="K191" s="117"/>
      <c r="L191" s="118"/>
    </row>
    <row r="192" spans="1:13" x14ac:dyDescent="0.25">
      <c r="B192" s="116" t="s">
        <v>90</v>
      </c>
      <c r="C192" s="117">
        <v>180</v>
      </c>
      <c r="D192" s="118">
        <v>0.74757281553398047</v>
      </c>
      <c r="E192" s="117">
        <v>119</v>
      </c>
      <c r="F192" s="118">
        <f t="shared" si="16"/>
        <v>-0.33888888888888891</v>
      </c>
      <c r="G192" s="117">
        <v>112</v>
      </c>
      <c r="H192" s="118">
        <f t="shared" si="16"/>
        <v>-5.8823529411764719E-2</v>
      </c>
      <c r="I192" s="117">
        <v>259</v>
      </c>
      <c r="J192" s="118">
        <f t="shared" si="16"/>
        <v>1.3125</v>
      </c>
      <c r="K192" s="117"/>
      <c r="L192" s="118"/>
    </row>
    <row r="193" spans="2:13" x14ac:dyDescent="0.25">
      <c r="B193" s="116" t="s">
        <v>92</v>
      </c>
      <c r="C193" s="117">
        <v>97</v>
      </c>
      <c r="D193" s="118">
        <v>0.11494252873563227</v>
      </c>
      <c r="E193" s="117">
        <v>102</v>
      </c>
      <c r="F193" s="118">
        <f t="shared" si="16"/>
        <v>5.1546391752577359E-2</v>
      </c>
      <c r="G193" s="117">
        <v>143</v>
      </c>
      <c r="H193" s="118">
        <f t="shared" si="16"/>
        <v>0.40196078431372539</v>
      </c>
      <c r="I193" s="117">
        <v>145</v>
      </c>
      <c r="J193" s="118">
        <f t="shared" si="16"/>
        <v>1.3986013986013957E-2</v>
      </c>
      <c r="K193" s="117"/>
      <c r="L193" s="118"/>
    </row>
    <row r="194" spans="2:13" x14ac:dyDescent="0.25">
      <c r="B194" s="116" t="s">
        <v>94</v>
      </c>
      <c r="C194" s="117">
        <v>110</v>
      </c>
      <c r="D194" s="118">
        <v>-0.37853107344632764</v>
      </c>
      <c r="E194" s="117">
        <v>137</v>
      </c>
      <c r="F194" s="118">
        <f t="shared" si="16"/>
        <v>0.24545454545454537</v>
      </c>
      <c r="G194" s="117">
        <v>155</v>
      </c>
      <c r="H194" s="118">
        <f t="shared" si="16"/>
        <v>0.13138686131386867</v>
      </c>
      <c r="I194" s="117">
        <v>199</v>
      </c>
      <c r="J194" s="118">
        <f t="shared" si="16"/>
        <v>0.28387096774193554</v>
      </c>
      <c r="K194" s="117"/>
      <c r="L194" s="118"/>
    </row>
    <row r="195" spans="2:13" x14ac:dyDescent="0.25">
      <c r="B195" s="116" t="s">
        <v>96</v>
      </c>
      <c r="C195" s="117">
        <v>182</v>
      </c>
      <c r="D195" s="118">
        <v>-0.54838709677419351</v>
      </c>
      <c r="E195" s="117">
        <v>273</v>
      </c>
      <c r="F195" s="118">
        <f t="shared" si="16"/>
        <v>0.5</v>
      </c>
      <c r="G195" s="117">
        <v>235</v>
      </c>
      <c r="H195" s="118">
        <f t="shared" si="16"/>
        <v>-0.13919413919413914</v>
      </c>
      <c r="I195" s="117">
        <v>324</v>
      </c>
      <c r="J195" s="118">
        <f t="shared" si="16"/>
        <v>0.37872340425531914</v>
      </c>
      <c r="K195" s="117"/>
      <c r="L195" s="118"/>
    </row>
    <row r="196" spans="2:13" x14ac:dyDescent="0.25">
      <c r="B196" s="116" t="s">
        <v>98</v>
      </c>
      <c r="C196" s="117">
        <v>281</v>
      </c>
      <c r="D196" s="118">
        <v>0.4120603015075377</v>
      </c>
      <c r="E196" s="117">
        <v>228</v>
      </c>
      <c r="F196" s="118">
        <f t="shared" si="16"/>
        <v>-0.18861209964412806</v>
      </c>
      <c r="G196" s="117">
        <v>310</v>
      </c>
      <c r="H196" s="118">
        <f t="shared" si="16"/>
        <v>0.35964912280701755</v>
      </c>
      <c r="I196" s="117">
        <v>300</v>
      </c>
      <c r="J196" s="118">
        <f t="shared" si="16"/>
        <v>-3.2258064516129004E-2</v>
      </c>
      <c r="K196" s="117"/>
      <c r="L196" s="118"/>
    </row>
    <row r="197" spans="2:13" ht="15.75" x14ac:dyDescent="0.25">
      <c r="B197" s="119" t="s">
        <v>32</v>
      </c>
      <c r="C197" s="120">
        <v>1836</v>
      </c>
      <c r="D197" s="121">
        <v>0.35298452468680908</v>
      </c>
      <c r="E197" s="120">
        <v>1935</v>
      </c>
      <c r="F197" s="121">
        <f t="shared" si="16"/>
        <v>5.3921568627451011E-2</v>
      </c>
      <c r="G197" s="120">
        <v>2097</v>
      </c>
      <c r="H197" s="121">
        <f t="shared" si="16"/>
        <v>8.3720930232558111E-2</v>
      </c>
      <c r="I197" s="120">
        <v>2540</v>
      </c>
      <c r="J197" s="121">
        <f t="shared" si="16"/>
        <v>0.21125417262756319</v>
      </c>
      <c r="K197" s="120">
        <v>1172</v>
      </c>
      <c r="L197" s="121">
        <v>3.9929015084294583E-2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256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C$7</f>
        <v>2022</v>
      </c>
      <c r="D205" s="302"/>
      <c r="E205" s="301">
        <f>E$7</f>
        <v>2023</v>
      </c>
      <c r="F205" s="302"/>
      <c r="G205" s="301">
        <f>G$7</f>
        <v>2024</v>
      </c>
      <c r="H205" s="302"/>
      <c r="I205" s="301">
        <f>I$7</f>
        <v>2025</v>
      </c>
      <c r="J205" s="302"/>
      <c r="K205" s="301">
        <f>K$7</f>
        <v>2026</v>
      </c>
      <c r="L205" s="302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270</v>
      </c>
      <c r="D207" s="118">
        <v>6.1052631578947372</v>
      </c>
      <c r="E207" s="117">
        <v>297</v>
      </c>
      <c r="F207" s="118">
        <f t="shared" ref="F207:J219" si="18">IFERROR(E207/C207-1,"-")</f>
        <v>0.10000000000000009</v>
      </c>
      <c r="G207" s="117">
        <v>273</v>
      </c>
      <c r="H207" s="118">
        <f t="shared" si="18"/>
        <v>-8.0808080808080773E-2</v>
      </c>
      <c r="I207" s="117">
        <v>376</v>
      </c>
      <c r="J207" s="118">
        <f t="shared" si="18"/>
        <v>0.37728937728937728</v>
      </c>
      <c r="K207" s="117">
        <v>385</v>
      </c>
      <c r="L207" s="118">
        <f t="shared" ref="L207:L212" si="19">IFERROR(K207/I207-1,"-")</f>
        <v>2.3936170212766061E-2</v>
      </c>
    </row>
    <row r="208" spans="2:13" x14ac:dyDescent="0.25">
      <c r="B208" s="116" t="s">
        <v>78</v>
      </c>
      <c r="C208" s="117">
        <v>270</v>
      </c>
      <c r="D208" s="118">
        <v>5.1363636363636367</v>
      </c>
      <c r="E208" s="117">
        <v>263</v>
      </c>
      <c r="F208" s="118">
        <f t="shared" si="18"/>
        <v>-2.5925925925925908E-2</v>
      </c>
      <c r="G208" s="117">
        <v>326</v>
      </c>
      <c r="H208" s="118">
        <f t="shared" si="18"/>
        <v>0.23954372623574138</v>
      </c>
      <c r="I208" s="117">
        <v>304</v>
      </c>
      <c r="J208" s="118">
        <f t="shared" si="18"/>
        <v>-6.7484662576687171E-2</v>
      </c>
      <c r="K208" s="117">
        <v>366</v>
      </c>
      <c r="L208" s="118">
        <f t="shared" si="19"/>
        <v>0.20394736842105265</v>
      </c>
    </row>
    <row r="209" spans="2:13" x14ac:dyDescent="0.25">
      <c r="B209" s="116" t="s">
        <v>80</v>
      </c>
      <c r="C209" s="117">
        <v>212</v>
      </c>
      <c r="D209" s="118">
        <v>3.6086956521739131</v>
      </c>
      <c r="E209" s="117">
        <v>247</v>
      </c>
      <c r="F209" s="118">
        <f t="shared" si="18"/>
        <v>0.16509433962264142</v>
      </c>
      <c r="G209" s="117">
        <v>210</v>
      </c>
      <c r="H209" s="118">
        <f t="shared" si="18"/>
        <v>-0.1497975708502024</v>
      </c>
      <c r="I209" s="117">
        <v>251</v>
      </c>
      <c r="J209" s="118">
        <f t="shared" si="18"/>
        <v>0.19523809523809521</v>
      </c>
      <c r="K209" s="117">
        <v>320</v>
      </c>
      <c r="L209" s="118">
        <f t="shared" si="19"/>
        <v>0.27490039840637448</v>
      </c>
    </row>
    <row r="210" spans="2:13" x14ac:dyDescent="0.25">
      <c r="B210" s="116" t="s">
        <v>82</v>
      </c>
      <c r="C210" s="117">
        <v>157</v>
      </c>
      <c r="D210" s="118">
        <v>2.204081632653061</v>
      </c>
      <c r="E210" s="117">
        <v>160</v>
      </c>
      <c r="F210" s="118">
        <f t="shared" si="18"/>
        <v>1.9108280254777066E-2</v>
      </c>
      <c r="G210" s="117">
        <v>191</v>
      </c>
      <c r="H210" s="118">
        <f t="shared" si="18"/>
        <v>0.19375000000000009</v>
      </c>
      <c r="I210" s="117">
        <v>133</v>
      </c>
      <c r="J210" s="118">
        <f t="shared" si="18"/>
        <v>-0.30366492146596857</v>
      </c>
      <c r="K210" s="117">
        <v>218</v>
      </c>
      <c r="L210" s="118">
        <f t="shared" si="19"/>
        <v>0.63909774436090228</v>
      </c>
    </row>
    <row r="211" spans="2:13" x14ac:dyDescent="0.25">
      <c r="B211" s="116" t="s">
        <v>84</v>
      </c>
      <c r="C211" s="117">
        <v>143</v>
      </c>
      <c r="D211" s="118">
        <v>1.4655172413793105</v>
      </c>
      <c r="E211" s="117">
        <v>160</v>
      </c>
      <c r="F211" s="118">
        <f t="shared" si="18"/>
        <v>0.11888111888111896</v>
      </c>
      <c r="G211" s="117">
        <v>146</v>
      </c>
      <c r="H211" s="118">
        <f t="shared" si="18"/>
        <v>-8.7500000000000022E-2</v>
      </c>
      <c r="I211" s="117">
        <v>131</v>
      </c>
      <c r="J211" s="118">
        <f t="shared" si="18"/>
        <v>-0.10273972602739723</v>
      </c>
      <c r="K211" s="117">
        <v>133</v>
      </c>
      <c r="L211" s="118">
        <f t="shared" si="19"/>
        <v>1.5267175572519109E-2</v>
      </c>
    </row>
    <row r="212" spans="2:13" x14ac:dyDescent="0.25">
      <c r="B212" s="116" t="s">
        <v>86</v>
      </c>
      <c r="C212" s="117">
        <v>125</v>
      </c>
      <c r="D212" s="118">
        <v>0.64473684210526305</v>
      </c>
      <c r="E212" s="117">
        <v>86</v>
      </c>
      <c r="F212" s="118">
        <f t="shared" si="18"/>
        <v>-0.31200000000000006</v>
      </c>
      <c r="G212" s="117">
        <v>103</v>
      </c>
      <c r="H212" s="118">
        <f t="shared" si="18"/>
        <v>0.19767441860465107</v>
      </c>
      <c r="I212" s="117">
        <v>103</v>
      </c>
      <c r="J212" s="118">
        <f t="shared" si="18"/>
        <v>0</v>
      </c>
      <c r="K212" s="117">
        <v>136</v>
      </c>
      <c r="L212" s="118">
        <f t="shared" si="19"/>
        <v>0.32038834951456319</v>
      </c>
    </row>
    <row r="213" spans="2:13" x14ac:dyDescent="0.25">
      <c r="B213" s="116" t="s">
        <v>88</v>
      </c>
      <c r="C213" s="117">
        <v>98</v>
      </c>
      <c r="D213" s="118">
        <v>-0.26315789473684215</v>
      </c>
      <c r="E213" s="117">
        <v>303</v>
      </c>
      <c r="F213" s="118">
        <f t="shared" si="18"/>
        <v>2.0918367346938775</v>
      </c>
      <c r="G213" s="117">
        <v>146</v>
      </c>
      <c r="H213" s="118">
        <f t="shared" si="18"/>
        <v>-0.51815181518151809</v>
      </c>
      <c r="I213" s="117">
        <v>207</v>
      </c>
      <c r="J213" s="118">
        <f t="shared" si="18"/>
        <v>0.41780821917808209</v>
      </c>
      <c r="K213" s="117"/>
      <c r="L213" s="118"/>
    </row>
    <row r="214" spans="2:13" x14ac:dyDescent="0.25">
      <c r="B214" s="116" t="s">
        <v>90</v>
      </c>
      <c r="C214" s="117">
        <v>369</v>
      </c>
      <c r="D214" s="118">
        <v>2.69</v>
      </c>
      <c r="E214" s="117">
        <v>234</v>
      </c>
      <c r="F214" s="118">
        <f t="shared" si="18"/>
        <v>-0.36585365853658536</v>
      </c>
      <c r="G214" s="117">
        <v>193</v>
      </c>
      <c r="H214" s="118">
        <f t="shared" si="18"/>
        <v>-0.17521367521367526</v>
      </c>
      <c r="I214" s="117">
        <v>202</v>
      </c>
      <c r="J214" s="118">
        <f t="shared" si="18"/>
        <v>4.663212435233155E-2</v>
      </c>
      <c r="K214" s="117"/>
      <c r="L214" s="118"/>
    </row>
    <row r="215" spans="2:13" x14ac:dyDescent="0.25">
      <c r="B215" s="116" t="s">
        <v>92</v>
      </c>
      <c r="C215" s="117">
        <v>209</v>
      </c>
      <c r="D215" s="118">
        <v>0.71311475409836067</v>
      </c>
      <c r="E215" s="117">
        <v>146</v>
      </c>
      <c r="F215" s="118">
        <f t="shared" si="18"/>
        <v>-0.30143540669856461</v>
      </c>
      <c r="G215" s="117">
        <v>101</v>
      </c>
      <c r="H215" s="118">
        <f t="shared" si="18"/>
        <v>-0.30821917808219179</v>
      </c>
      <c r="I215" s="117">
        <v>263</v>
      </c>
      <c r="J215" s="118">
        <f t="shared" si="18"/>
        <v>1.6039603960396041</v>
      </c>
      <c r="K215" s="117"/>
      <c r="L215" s="118"/>
    </row>
    <row r="216" spans="2:13" x14ac:dyDescent="0.25">
      <c r="B216" s="116" t="s">
        <v>94</v>
      </c>
      <c r="C216" s="117">
        <v>124</v>
      </c>
      <c r="D216" s="118">
        <v>-0.25748502994011979</v>
      </c>
      <c r="E216" s="117">
        <v>156</v>
      </c>
      <c r="F216" s="118">
        <f t="shared" si="18"/>
        <v>0.25806451612903225</v>
      </c>
      <c r="G216" s="117">
        <v>124</v>
      </c>
      <c r="H216" s="118">
        <f t="shared" si="18"/>
        <v>-0.20512820512820518</v>
      </c>
      <c r="I216" s="117">
        <v>186</v>
      </c>
      <c r="J216" s="118">
        <f t="shared" si="18"/>
        <v>0.5</v>
      </c>
      <c r="K216" s="117"/>
      <c r="L216" s="118"/>
    </row>
    <row r="217" spans="2:13" x14ac:dyDescent="0.25">
      <c r="B217" s="116" t="s">
        <v>96</v>
      </c>
      <c r="C217" s="117">
        <v>302</v>
      </c>
      <c r="D217" s="118">
        <v>0.24793388429752072</v>
      </c>
      <c r="E217" s="117">
        <v>294</v>
      </c>
      <c r="F217" s="118">
        <f t="shared" si="18"/>
        <v>-2.6490066225165587E-2</v>
      </c>
      <c r="G217" s="117">
        <v>296</v>
      </c>
      <c r="H217" s="118">
        <f t="shared" si="18"/>
        <v>6.8027210884353817E-3</v>
      </c>
      <c r="I217" s="117">
        <v>312</v>
      </c>
      <c r="J217" s="118">
        <f t="shared" si="18"/>
        <v>5.4054054054053946E-2</v>
      </c>
      <c r="K217" s="117"/>
      <c r="L217" s="118"/>
    </row>
    <row r="218" spans="2:13" x14ac:dyDescent="0.25">
      <c r="B218" s="116" t="s">
        <v>98</v>
      </c>
      <c r="C218" s="117">
        <v>294</v>
      </c>
      <c r="D218" s="118">
        <v>0.13953488372093026</v>
      </c>
      <c r="E218" s="117">
        <v>291</v>
      </c>
      <c r="F218" s="118">
        <f t="shared" si="18"/>
        <v>-1.0204081632653073E-2</v>
      </c>
      <c r="G218" s="117">
        <v>247</v>
      </c>
      <c r="H218" s="118">
        <f t="shared" si="18"/>
        <v>-0.15120274914089349</v>
      </c>
      <c r="I218" s="117">
        <v>298</v>
      </c>
      <c r="J218" s="118">
        <f t="shared" si="18"/>
        <v>0.20647773279352233</v>
      </c>
      <c r="K218" s="117"/>
      <c r="L218" s="118"/>
    </row>
    <row r="219" spans="2:13" ht="15.75" x14ac:dyDescent="0.25">
      <c r="B219" s="119" t="s">
        <v>32</v>
      </c>
      <c r="C219" s="120">
        <v>2573</v>
      </c>
      <c r="D219" s="121">
        <v>0.93023255813953498</v>
      </c>
      <c r="E219" s="120">
        <v>2637</v>
      </c>
      <c r="F219" s="121">
        <f t="shared" si="18"/>
        <v>2.4873688301593422E-2</v>
      </c>
      <c r="G219" s="120">
        <v>2356</v>
      </c>
      <c r="H219" s="121">
        <f t="shared" si="18"/>
        <v>-0.10656048540007579</v>
      </c>
      <c r="I219" s="120">
        <v>2766</v>
      </c>
      <c r="J219" s="121">
        <f t="shared" si="18"/>
        <v>0.17402376910016981</v>
      </c>
      <c r="K219" s="120">
        <v>1558</v>
      </c>
      <c r="L219" s="121">
        <v>0.20030816640986138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255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C$7</f>
        <v>2022</v>
      </c>
      <c r="D227" s="302"/>
      <c r="E227" s="301">
        <f>E$7</f>
        <v>2023</v>
      </c>
      <c r="F227" s="302"/>
      <c r="G227" s="301">
        <f>G$7</f>
        <v>2024</v>
      </c>
      <c r="H227" s="302"/>
      <c r="I227" s="301">
        <f>I$7</f>
        <v>2025</v>
      </c>
      <c r="J227" s="302"/>
      <c r="K227" s="301">
        <f>K$7</f>
        <v>2026</v>
      </c>
      <c r="L227" s="302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170</v>
      </c>
      <c r="D229" s="118">
        <v>2.9534883720930232</v>
      </c>
      <c r="E229" s="117">
        <v>239</v>
      </c>
      <c r="F229" s="118">
        <f t="shared" ref="F229:J241" si="20">IFERROR(E229/C229-1,"-")</f>
        <v>0.40588235294117636</v>
      </c>
      <c r="G229" s="117">
        <v>283</v>
      </c>
      <c r="H229" s="118">
        <f t="shared" si="20"/>
        <v>0.18410041841004188</v>
      </c>
      <c r="I229" s="117">
        <v>323</v>
      </c>
      <c r="J229" s="118">
        <f t="shared" si="20"/>
        <v>0.14134275618374548</v>
      </c>
      <c r="K229" s="117">
        <v>270</v>
      </c>
      <c r="L229" s="118">
        <f t="shared" ref="L229:L234" si="21">IFERROR(K229/I229-1,"-")</f>
        <v>-0.16408668730650156</v>
      </c>
    </row>
    <row r="230" spans="2:13" x14ac:dyDescent="0.25">
      <c r="B230" s="116" t="s">
        <v>78</v>
      </c>
      <c r="C230" s="117">
        <v>179</v>
      </c>
      <c r="D230" s="118">
        <v>3.8378378378378377</v>
      </c>
      <c r="E230" s="117">
        <v>200</v>
      </c>
      <c r="F230" s="118">
        <f t="shared" si="20"/>
        <v>0.11731843575418988</v>
      </c>
      <c r="G230" s="117">
        <v>198</v>
      </c>
      <c r="H230" s="118">
        <f t="shared" si="20"/>
        <v>-1.0000000000000009E-2</v>
      </c>
      <c r="I230" s="117">
        <v>222</v>
      </c>
      <c r="J230" s="118">
        <f t="shared" si="20"/>
        <v>0.1212121212121211</v>
      </c>
      <c r="K230" s="117">
        <v>272</v>
      </c>
      <c r="L230" s="118">
        <f t="shared" si="21"/>
        <v>0.22522522522522515</v>
      </c>
    </row>
    <row r="231" spans="2:13" x14ac:dyDescent="0.25">
      <c r="B231" s="116" t="s">
        <v>80</v>
      </c>
      <c r="C231" s="117">
        <v>197</v>
      </c>
      <c r="D231" s="118">
        <v>5.15625</v>
      </c>
      <c r="E231" s="117">
        <v>206</v>
      </c>
      <c r="F231" s="118">
        <f t="shared" si="20"/>
        <v>4.5685279187817285E-2</v>
      </c>
      <c r="G231" s="117">
        <v>181</v>
      </c>
      <c r="H231" s="118">
        <f t="shared" si="20"/>
        <v>-0.12135922330097082</v>
      </c>
      <c r="I231" s="117">
        <v>183</v>
      </c>
      <c r="J231" s="118">
        <f t="shared" si="20"/>
        <v>1.1049723756906049E-2</v>
      </c>
      <c r="K231" s="117">
        <v>274</v>
      </c>
      <c r="L231" s="118">
        <f t="shared" si="21"/>
        <v>0.49726775956284164</v>
      </c>
    </row>
    <row r="232" spans="2:13" x14ac:dyDescent="0.25">
      <c r="B232" s="116" t="s">
        <v>82</v>
      </c>
      <c r="C232" s="117">
        <v>118</v>
      </c>
      <c r="D232" s="118">
        <v>2.806451612903226</v>
      </c>
      <c r="E232" s="117">
        <v>119</v>
      </c>
      <c r="F232" s="118">
        <f t="shared" si="20"/>
        <v>8.4745762711864181E-3</v>
      </c>
      <c r="G232" s="117">
        <v>107</v>
      </c>
      <c r="H232" s="118">
        <f t="shared" si="20"/>
        <v>-0.10084033613445376</v>
      </c>
      <c r="I232" s="117">
        <v>135</v>
      </c>
      <c r="J232" s="118">
        <f t="shared" si="20"/>
        <v>0.26168224299065423</v>
      </c>
      <c r="K232" s="117">
        <v>166</v>
      </c>
      <c r="L232" s="118">
        <f t="shared" si="21"/>
        <v>0.22962962962962963</v>
      </c>
    </row>
    <row r="233" spans="2:13" x14ac:dyDescent="0.25">
      <c r="B233" s="116" t="s">
        <v>84</v>
      </c>
      <c r="C233" s="117">
        <v>117</v>
      </c>
      <c r="D233" s="118">
        <v>0.18181818181818188</v>
      </c>
      <c r="E233" s="117">
        <v>90</v>
      </c>
      <c r="F233" s="118">
        <f t="shared" si="20"/>
        <v>-0.23076923076923073</v>
      </c>
      <c r="G233" s="117">
        <v>133</v>
      </c>
      <c r="H233" s="118">
        <f t="shared" si="20"/>
        <v>0.47777777777777786</v>
      </c>
      <c r="I233" s="117">
        <v>153</v>
      </c>
      <c r="J233" s="118">
        <f t="shared" si="20"/>
        <v>0.15037593984962405</v>
      </c>
      <c r="K233" s="117">
        <v>110</v>
      </c>
      <c r="L233" s="118">
        <f t="shared" si="21"/>
        <v>-0.28104575163398693</v>
      </c>
    </row>
    <row r="234" spans="2:13" x14ac:dyDescent="0.25">
      <c r="B234" s="116" t="s">
        <v>86</v>
      </c>
      <c r="C234" s="117">
        <v>96</v>
      </c>
      <c r="D234" s="118">
        <v>0.52380952380952372</v>
      </c>
      <c r="E234" s="117">
        <v>86</v>
      </c>
      <c r="F234" s="118">
        <f t="shared" si="20"/>
        <v>-0.10416666666666663</v>
      </c>
      <c r="G234" s="117">
        <v>117</v>
      </c>
      <c r="H234" s="118">
        <f t="shared" si="20"/>
        <v>0.36046511627906974</v>
      </c>
      <c r="I234" s="117">
        <v>111</v>
      </c>
      <c r="J234" s="118">
        <f t="shared" si="20"/>
        <v>-5.1282051282051322E-2</v>
      </c>
      <c r="K234" s="117">
        <v>80</v>
      </c>
      <c r="L234" s="118">
        <f t="shared" si="21"/>
        <v>-0.27927927927927931</v>
      </c>
    </row>
    <row r="235" spans="2:13" x14ac:dyDescent="0.25">
      <c r="B235" s="116" t="s">
        <v>88</v>
      </c>
      <c r="C235" s="117">
        <v>109</v>
      </c>
      <c r="D235" s="118">
        <v>0.31325301204819267</v>
      </c>
      <c r="E235" s="117">
        <v>136</v>
      </c>
      <c r="F235" s="118">
        <f t="shared" si="20"/>
        <v>0.24770642201834869</v>
      </c>
      <c r="G235" s="117">
        <v>123</v>
      </c>
      <c r="H235" s="118">
        <f t="shared" si="20"/>
        <v>-9.5588235294117641E-2</v>
      </c>
      <c r="I235" s="117">
        <v>186</v>
      </c>
      <c r="J235" s="118">
        <f t="shared" si="20"/>
        <v>0.51219512195121952</v>
      </c>
      <c r="K235" s="117"/>
      <c r="L235" s="118"/>
    </row>
    <row r="236" spans="2:13" x14ac:dyDescent="0.25">
      <c r="B236" s="116" t="s">
        <v>90</v>
      </c>
      <c r="C236" s="117">
        <v>180</v>
      </c>
      <c r="D236" s="118">
        <v>0.74757281553398047</v>
      </c>
      <c r="E236" s="117">
        <v>119</v>
      </c>
      <c r="F236" s="118">
        <f t="shared" si="20"/>
        <v>-0.33888888888888891</v>
      </c>
      <c r="G236" s="117">
        <v>112</v>
      </c>
      <c r="H236" s="118">
        <f t="shared" si="20"/>
        <v>-5.8823529411764719E-2</v>
      </c>
      <c r="I236" s="117">
        <v>259</v>
      </c>
      <c r="J236" s="118">
        <f t="shared" si="20"/>
        <v>1.3125</v>
      </c>
      <c r="K236" s="117"/>
      <c r="L236" s="118"/>
    </row>
    <row r="237" spans="2:13" x14ac:dyDescent="0.25">
      <c r="B237" s="116" t="s">
        <v>92</v>
      </c>
      <c r="C237" s="117">
        <v>97</v>
      </c>
      <c r="D237" s="118">
        <v>0.11494252873563227</v>
      </c>
      <c r="E237" s="117">
        <v>102</v>
      </c>
      <c r="F237" s="118">
        <f t="shared" si="20"/>
        <v>5.1546391752577359E-2</v>
      </c>
      <c r="G237" s="117">
        <v>143</v>
      </c>
      <c r="H237" s="118">
        <f t="shared" si="20"/>
        <v>0.40196078431372539</v>
      </c>
      <c r="I237" s="117">
        <v>145</v>
      </c>
      <c r="J237" s="118">
        <f t="shared" si="20"/>
        <v>1.3986013986013957E-2</v>
      </c>
      <c r="K237" s="117"/>
      <c r="L237" s="118"/>
    </row>
    <row r="238" spans="2:13" x14ac:dyDescent="0.25">
      <c r="B238" s="116" t="s">
        <v>94</v>
      </c>
      <c r="C238" s="117">
        <v>110</v>
      </c>
      <c r="D238" s="118">
        <v>-0.37853107344632764</v>
      </c>
      <c r="E238" s="117">
        <v>137</v>
      </c>
      <c r="F238" s="118">
        <f t="shared" si="20"/>
        <v>0.24545454545454537</v>
      </c>
      <c r="G238" s="117">
        <v>155</v>
      </c>
      <c r="H238" s="118">
        <f t="shared" si="20"/>
        <v>0.13138686131386867</v>
      </c>
      <c r="I238" s="117">
        <v>199</v>
      </c>
      <c r="J238" s="118">
        <f t="shared" si="20"/>
        <v>0.28387096774193554</v>
      </c>
      <c r="K238" s="117"/>
      <c r="L238" s="118"/>
    </row>
    <row r="239" spans="2:13" x14ac:dyDescent="0.25">
      <c r="B239" s="116" t="s">
        <v>96</v>
      </c>
      <c r="C239" s="117">
        <v>182</v>
      </c>
      <c r="D239" s="118">
        <v>-0.54838709677419351</v>
      </c>
      <c r="E239" s="117">
        <v>273</v>
      </c>
      <c r="F239" s="118">
        <f t="shared" si="20"/>
        <v>0.5</v>
      </c>
      <c r="G239" s="117">
        <v>235</v>
      </c>
      <c r="H239" s="118">
        <f t="shared" si="20"/>
        <v>-0.13919413919413914</v>
      </c>
      <c r="I239" s="117">
        <v>324</v>
      </c>
      <c r="J239" s="118">
        <f t="shared" si="20"/>
        <v>0.37872340425531914</v>
      </c>
      <c r="K239" s="117"/>
      <c r="L239" s="118"/>
    </row>
    <row r="240" spans="2:13" x14ac:dyDescent="0.25">
      <c r="B240" s="116" t="s">
        <v>98</v>
      </c>
      <c r="C240" s="117">
        <v>281</v>
      </c>
      <c r="D240" s="118">
        <v>0.4120603015075377</v>
      </c>
      <c r="E240" s="117">
        <v>228</v>
      </c>
      <c r="F240" s="118">
        <f t="shared" si="20"/>
        <v>-0.18861209964412806</v>
      </c>
      <c r="G240" s="117">
        <v>310</v>
      </c>
      <c r="H240" s="118">
        <f t="shared" si="20"/>
        <v>0.35964912280701755</v>
      </c>
      <c r="I240" s="117">
        <v>300</v>
      </c>
      <c r="J240" s="118">
        <f t="shared" si="20"/>
        <v>-3.2258064516129004E-2</v>
      </c>
      <c r="K240" s="117"/>
      <c r="L240" s="118"/>
    </row>
    <row r="241" spans="2:13" ht="15.75" x14ac:dyDescent="0.25">
      <c r="B241" s="119" t="s">
        <v>32</v>
      </c>
      <c r="C241" s="120">
        <v>1836</v>
      </c>
      <c r="D241" s="121">
        <v>0.35298452468680908</v>
      </c>
      <c r="E241" s="120">
        <v>1935</v>
      </c>
      <c r="F241" s="121">
        <f t="shared" si="20"/>
        <v>5.3921568627451011E-2</v>
      </c>
      <c r="G241" s="120">
        <v>2097</v>
      </c>
      <c r="H241" s="121">
        <f t="shared" si="20"/>
        <v>8.3720930232558111E-2</v>
      </c>
      <c r="I241" s="120">
        <v>2540</v>
      </c>
      <c r="J241" s="121">
        <f t="shared" si="20"/>
        <v>0.21125417262756319</v>
      </c>
      <c r="K241" s="120">
        <v>1172</v>
      </c>
      <c r="L241" s="121">
        <v>3.9929015084294583E-2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257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>C$7</f>
        <v>2022</v>
      </c>
      <c r="D249" s="302"/>
      <c r="E249" s="301">
        <f>E$7</f>
        <v>2023</v>
      </c>
      <c r="F249" s="302"/>
      <c r="G249" s="301">
        <f>G$7</f>
        <v>2024</v>
      </c>
      <c r="H249" s="302"/>
      <c r="I249" s="301">
        <f>I$7</f>
        <v>2025</v>
      </c>
      <c r="J249" s="302"/>
      <c r="K249" s="301">
        <f>K$7</f>
        <v>2026</v>
      </c>
      <c r="L249" s="302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168</v>
      </c>
      <c r="D251" s="118">
        <v>83</v>
      </c>
      <c r="E251" s="117">
        <v>190</v>
      </c>
      <c r="F251" s="118">
        <f t="shared" ref="F251:J263" si="22">IFERROR(E251/C251-1,"-")</f>
        <v>0.13095238095238093</v>
      </c>
      <c r="G251" s="117">
        <v>268</v>
      </c>
      <c r="H251" s="118">
        <f t="shared" si="22"/>
        <v>0.41052631578947363</v>
      </c>
      <c r="I251" s="117">
        <v>203</v>
      </c>
      <c r="J251" s="118">
        <f t="shared" si="22"/>
        <v>-0.2425373134328358</v>
      </c>
      <c r="K251" s="117">
        <v>160</v>
      </c>
      <c r="L251" s="118">
        <f t="shared" ref="L251:L256" si="23">IFERROR(K251/I251-1,"-")</f>
        <v>-0.21182266009852213</v>
      </c>
    </row>
    <row r="252" spans="2:13" x14ac:dyDescent="0.25">
      <c r="B252" s="116" t="s">
        <v>78</v>
      </c>
      <c r="C252" s="117">
        <v>110</v>
      </c>
      <c r="D252" s="118">
        <v>54</v>
      </c>
      <c r="E252" s="117">
        <v>153</v>
      </c>
      <c r="F252" s="118">
        <f t="shared" si="22"/>
        <v>0.39090909090909087</v>
      </c>
      <c r="G252" s="117">
        <v>235</v>
      </c>
      <c r="H252" s="118">
        <f t="shared" si="22"/>
        <v>0.53594771241830075</v>
      </c>
      <c r="I252" s="117">
        <v>199</v>
      </c>
      <c r="J252" s="118">
        <f t="shared" si="22"/>
        <v>-0.15319148936170213</v>
      </c>
      <c r="K252" s="117">
        <v>122</v>
      </c>
      <c r="L252" s="118">
        <f t="shared" si="23"/>
        <v>-0.38693467336683418</v>
      </c>
    </row>
    <row r="253" spans="2:13" x14ac:dyDescent="0.25">
      <c r="B253" s="116" t="s">
        <v>80</v>
      </c>
      <c r="C253" s="117">
        <v>124</v>
      </c>
      <c r="D253" s="118">
        <v>30</v>
      </c>
      <c r="E253" s="117">
        <v>264</v>
      </c>
      <c r="F253" s="118">
        <f t="shared" si="22"/>
        <v>1.129032258064516</v>
      </c>
      <c r="G253" s="117">
        <v>198</v>
      </c>
      <c r="H253" s="118">
        <f t="shared" si="22"/>
        <v>-0.25</v>
      </c>
      <c r="I253" s="117">
        <v>146</v>
      </c>
      <c r="J253" s="118">
        <f t="shared" si="22"/>
        <v>-0.26262626262626265</v>
      </c>
      <c r="K253" s="117">
        <v>119</v>
      </c>
      <c r="L253" s="118">
        <f t="shared" si="23"/>
        <v>-0.18493150684931503</v>
      </c>
    </row>
    <row r="254" spans="2:13" x14ac:dyDescent="0.25">
      <c r="B254" s="116" t="s">
        <v>82</v>
      </c>
      <c r="C254" s="117">
        <v>101</v>
      </c>
      <c r="D254" s="118">
        <v>10.222222222222221</v>
      </c>
      <c r="E254" s="117">
        <v>121</v>
      </c>
      <c r="F254" s="118">
        <f t="shared" si="22"/>
        <v>0.19801980198019797</v>
      </c>
      <c r="G254" s="117">
        <v>105</v>
      </c>
      <c r="H254" s="118">
        <f t="shared" si="22"/>
        <v>-0.13223140495867769</v>
      </c>
      <c r="I254" s="117">
        <v>82</v>
      </c>
      <c r="J254" s="118">
        <f t="shared" si="22"/>
        <v>-0.21904761904761905</v>
      </c>
      <c r="K254" s="117">
        <v>78</v>
      </c>
      <c r="L254" s="118">
        <f t="shared" si="23"/>
        <v>-4.8780487804878092E-2</v>
      </c>
    </row>
    <row r="255" spans="2:13" x14ac:dyDescent="0.25">
      <c r="B255" s="116" t="s">
        <v>84</v>
      </c>
      <c r="C255" s="117">
        <v>33</v>
      </c>
      <c r="D255" s="118">
        <v>1.3571428571428572</v>
      </c>
      <c r="E255" s="117">
        <v>21</v>
      </c>
      <c r="F255" s="118">
        <f t="shared" si="22"/>
        <v>-0.36363636363636365</v>
      </c>
      <c r="G255" s="117">
        <v>13</v>
      </c>
      <c r="H255" s="118">
        <f t="shared" si="22"/>
        <v>-0.38095238095238093</v>
      </c>
      <c r="I255" s="117">
        <v>12</v>
      </c>
      <c r="J255" s="118">
        <f t="shared" si="22"/>
        <v>-7.6923076923076872E-2</v>
      </c>
      <c r="K255" s="117">
        <v>22</v>
      </c>
      <c r="L255" s="118">
        <f t="shared" si="23"/>
        <v>0.83333333333333326</v>
      </c>
    </row>
    <row r="256" spans="2:13" x14ac:dyDescent="0.25">
      <c r="B256" s="116" t="s">
        <v>86</v>
      </c>
      <c r="C256" s="117">
        <v>36</v>
      </c>
      <c r="D256" s="118">
        <v>11</v>
      </c>
      <c r="E256" s="117">
        <v>26</v>
      </c>
      <c r="F256" s="118">
        <f t="shared" si="22"/>
        <v>-0.27777777777777779</v>
      </c>
      <c r="G256" s="117">
        <v>39</v>
      </c>
      <c r="H256" s="118">
        <f t="shared" si="22"/>
        <v>0.5</v>
      </c>
      <c r="I256" s="117">
        <v>27</v>
      </c>
      <c r="J256" s="118">
        <f t="shared" si="22"/>
        <v>-0.30769230769230771</v>
      </c>
      <c r="K256" s="117">
        <v>13</v>
      </c>
      <c r="L256" s="118">
        <f t="shared" si="23"/>
        <v>-0.5185185185185186</v>
      </c>
    </row>
    <row r="257" spans="2:13" x14ac:dyDescent="0.25">
      <c r="B257" s="116" t="s">
        <v>88</v>
      </c>
      <c r="C257" s="117">
        <v>30</v>
      </c>
      <c r="D257" s="118">
        <v>0.11111111111111116</v>
      </c>
      <c r="E257" s="117">
        <v>26</v>
      </c>
      <c r="F257" s="118">
        <f t="shared" si="22"/>
        <v>-0.1333333333333333</v>
      </c>
      <c r="G257" s="117">
        <v>46</v>
      </c>
      <c r="H257" s="118">
        <f t="shared" si="22"/>
        <v>0.76923076923076916</v>
      </c>
      <c r="I257" s="117">
        <v>38</v>
      </c>
      <c r="J257" s="118">
        <f t="shared" si="22"/>
        <v>-0.17391304347826086</v>
      </c>
      <c r="K257" s="117"/>
      <c r="L257" s="118"/>
    </row>
    <row r="258" spans="2:13" x14ac:dyDescent="0.25">
      <c r="B258" s="116" t="s">
        <v>90</v>
      </c>
      <c r="C258" s="117">
        <v>21</v>
      </c>
      <c r="D258" s="118">
        <v>5.0000000000000044E-2</v>
      </c>
      <c r="E258" s="117">
        <v>33</v>
      </c>
      <c r="F258" s="118">
        <f t="shared" si="22"/>
        <v>0.5714285714285714</v>
      </c>
      <c r="G258" s="117">
        <v>18</v>
      </c>
      <c r="H258" s="118">
        <f t="shared" si="22"/>
        <v>-0.45454545454545459</v>
      </c>
      <c r="I258" s="117">
        <v>22</v>
      </c>
      <c r="J258" s="118">
        <f t="shared" si="22"/>
        <v>0.22222222222222232</v>
      </c>
      <c r="K258" s="117"/>
      <c r="L258" s="118"/>
    </row>
    <row r="259" spans="2:13" x14ac:dyDescent="0.25">
      <c r="B259" s="116" t="s">
        <v>92</v>
      </c>
      <c r="C259" s="117">
        <v>32</v>
      </c>
      <c r="D259" s="118">
        <v>0.88235294117647056</v>
      </c>
      <c r="E259" s="117">
        <v>28</v>
      </c>
      <c r="F259" s="118">
        <f t="shared" si="22"/>
        <v>-0.125</v>
      </c>
      <c r="G259" s="117">
        <v>24</v>
      </c>
      <c r="H259" s="118">
        <f t="shared" si="22"/>
        <v>-0.1428571428571429</v>
      </c>
      <c r="I259" s="117">
        <v>32</v>
      </c>
      <c r="J259" s="118">
        <f t="shared" si="22"/>
        <v>0.33333333333333326</v>
      </c>
      <c r="K259" s="117"/>
      <c r="L259" s="118"/>
    </row>
    <row r="260" spans="2:13" x14ac:dyDescent="0.25">
      <c r="B260" s="116" t="s">
        <v>94</v>
      </c>
      <c r="C260" s="117">
        <v>130</v>
      </c>
      <c r="D260" s="118">
        <v>0.19266055045871555</v>
      </c>
      <c r="E260" s="117">
        <v>115</v>
      </c>
      <c r="F260" s="118">
        <f t="shared" si="22"/>
        <v>-0.11538461538461542</v>
      </c>
      <c r="G260" s="117">
        <v>112</v>
      </c>
      <c r="H260" s="118">
        <f t="shared" si="22"/>
        <v>-2.6086956521739091E-2</v>
      </c>
      <c r="I260" s="117">
        <v>53</v>
      </c>
      <c r="J260" s="118">
        <f t="shared" si="22"/>
        <v>-0.5267857142857143</v>
      </c>
      <c r="K260" s="117"/>
      <c r="L260" s="118"/>
    </row>
    <row r="261" spans="2:13" x14ac:dyDescent="0.25">
      <c r="B261" s="116" t="s">
        <v>96</v>
      </c>
      <c r="C261" s="117">
        <v>126</v>
      </c>
      <c r="D261" s="118">
        <v>-0.24550898203592819</v>
      </c>
      <c r="E261" s="117">
        <v>177</v>
      </c>
      <c r="F261" s="118">
        <f t="shared" si="22"/>
        <v>0.40476190476190466</v>
      </c>
      <c r="G261" s="117">
        <v>118</v>
      </c>
      <c r="H261" s="118">
        <f t="shared" si="22"/>
        <v>-0.33333333333333337</v>
      </c>
      <c r="I261" s="117">
        <v>170</v>
      </c>
      <c r="J261" s="118">
        <f t="shared" si="22"/>
        <v>0.44067796610169485</v>
      </c>
      <c r="K261" s="117"/>
      <c r="L261" s="118"/>
    </row>
    <row r="262" spans="2:13" x14ac:dyDescent="0.25">
      <c r="B262" s="116" t="s">
        <v>98</v>
      </c>
      <c r="C262" s="117">
        <v>164</v>
      </c>
      <c r="D262" s="118">
        <v>-9.392265193370164E-2</v>
      </c>
      <c r="E262" s="117">
        <v>188</v>
      </c>
      <c r="F262" s="118">
        <f t="shared" si="22"/>
        <v>0.14634146341463405</v>
      </c>
      <c r="G262" s="117">
        <v>158</v>
      </c>
      <c r="H262" s="118">
        <f t="shared" si="22"/>
        <v>-0.15957446808510634</v>
      </c>
      <c r="I262" s="117">
        <v>144</v>
      </c>
      <c r="J262" s="118">
        <f t="shared" si="22"/>
        <v>-8.8607594936708889E-2</v>
      </c>
      <c r="K262" s="117"/>
      <c r="L262" s="118"/>
    </row>
    <row r="263" spans="2:13" ht="15.75" x14ac:dyDescent="0.25">
      <c r="B263" s="119" t="s">
        <v>32</v>
      </c>
      <c r="C263" s="120">
        <v>1075</v>
      </c>
      <c r="D263" s="121">
        <v>0.93693693693693691</v>
      </c>
      <c r="E263" s="120">
        <v>1342</v>
      </c>
      <c r="F263" s="121">
        <f t="shared" si="22"/>
        <v>0.2483720930232558</v>
      </c>
      <c r="G263" s="120">
        <v>1334</v>
      </c>
      <c r="H263" s="121">
        <f t="shared" si="22"/>
        <v>-5.9612518628912037E-3</v>
      </c>
      <c r="I263" s="120">
        <v>1128</v>
      </c>
      <c r="J263" s="121">
        <f t="shared" si="22"/>
        <v>-0.15442278860569714</v>
      </c>
      <c r="K263" s="120">
        <v>514</v>
      </c>
      <c r="L263" s="121">
        <v>-0.23168908819133038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258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>C$7</f>
        <v>2022</v>
      </c>
      <c r="D271" s="302"/>
      <c r="E271" s="301">
        <f>E$7</f>
        <v>2023</v>
      </c>
      <c r="F271" s="302"/>
      <c r="G271" s="301">
        <f>G$7</f>
        <v>2024</v>
      </c>
      <c r="H271" s="302"/>
      <c r="I271" s="301">
        <f>I$7</f>
        <v>2025</v>
      </c>
      <c r="J271" s="302"/>
      <c r="K271" s="301">
        <f>K$7</f>
        <v>2026</v>
      </c>
      <c r="L271" s="302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275</v>
      </c>
      <c r="D273" s="118">
        <v>12.75</v>
      </c>
      <c r="E273" s="117">
        <v>453</v>
      </c>
      <c r="F273" s="118">
        <f t="shared" ref="F273:J285" si="24">IFERROR(E273/C273-1,"-")</f>
        <v>0.64727272727272722</v>
      </c>
      <c r="G273" s="117">
        <v>390</v>
      </c>
      <c r="H273" s="118">
        <f t="shared" si="24"/>
        <v>-0.13907284768211925</v>
      </c>
      <c r="I273" s="117">
        <v>448</v>
      </c>
      <c r="J273" s="118">
        <f t="shared" si="24"/>
        <v>0.14871794871794863</v>
      </c>
      <c r="K273" s="117">
        <v>422</v>
      </c>
      <c r="L273" s="118">
        <f t="shared" ref="L273:L278" si="25">IFERROR(K273/I273-1,"-")</f>
        <v>-5.8035714285714302E-2</v>
      </c>
    </row>
    <row r="274" spans="2:12" x14ac:dyDescent="0.25">
      <c r="B274" s="116" t="s">
        <v>78</v>
      </c>
      <c r="C274" s="117">
        <v>245</v>
      </c>
      <c r="D274" s="118">
        <v>23.5</v>
      </c>
      <c r="E274" s="117">
        <v>313</v>
      </c>
      <c r="F274" s="118">
        <f t="shared" si="24"/>
        <v>0.27755102040816326</v>
      </c>
      <c r="G274" s="117">
        <v>336</v>
      </c>
      <c r="H274" s="118">
        <f t="shared" si="24"/>
        <v>7.348242811501593E-2</v>
      </c>
      <c r="I274" s="117">
        <v>370</v>
      </c>
      <c r="J274" s="118">
        <f t="shared" si="24"/>
        <v>0.10119047619047628</v>
      </c>
      <c r="K274" s="117">
        <v>335</v>
      </c>
      <c r="L274" s="118">
        <f t="shared" si="25"/>
        <v>-9.4594594594594628E-2</v>
      </c>
    </row>
    <row r="275" spans="2:12" x14ac:dyDescent="0.25">
      <c r="B275" s="116" t="s">
        <v>80</v>
      </c>
      <c r="C275" s="117">
        <v>204</v>
      </c>
      <c r="D275" s="118">
        <v>7.5</v>
      </c>
      <c r="E275" s="117">
        <v>321</v>
      </c>
      <c r="F275" s="118">
        <f t="shared" si="24"/>
        <v>0.57352941176470584</v>
      </c>
      <c r="G275" s="117">
        <v>324</v>
      </c>
      <c r="H275" s="118">
        <f t="shared" si="24"/>
        <v>9.3457943925232545E-3</v>
      </c>
      <c r="I275" s="117">
        <v>322</v>
      </c>
      <c r="J275" s="118">
        <f t="shared" si="24"/>
        <v>-6.1728395061728669E-3</v>
      </c>
      <c r="K275" s="117">
        <v>263</v>
      </c>
      <c r="L275" s="118">
        <f t="shared" si="25"/>
        <v>-0.18322981366459623</v>
      </c>
    </row>
    <row r="276" spans="2:12" x14ac:dyDescent="0.25">
      <c r="B276" s="116" t="s">
        <v>82</v>
      </c>
      <c r="C276" s="117">
        <v>203</v>
      </c>
      <c r="D276" s="118">
        <v>4.8</v>
      </c>
      <c r="E276" s="117">
        <v>279</v>
      </c>
      <c r="F276" s="118">
        <f t="shared" si="24"/>
        <v>0.37438423645320196</v>
      </c>
      <c r="G276" s="117">
        <v>205</v>
      </c>
      <c r="H276" s="118">
        <f t="shared" si="24"/>
        <v>-0.26523297491039421</v>
      </c>
      <c r="I276" s="117">
        <v>156</v>
      </c>
      <c r="J276" s="118">
        <f t="shared" si="24"/>
        <v>-0.23902439024390243</v>
      </c>
      <c r="K276" s="117">
        <v>125</v>
      </c>
      <c r="L276" s="118">
        <f t="shared" si="25"/>
        <v>-0.19871794871794868</v>
      </c>
    </row>
    <row r="277" spans="2:12" x14ac:dyDescent="0.25">
      <c r="B277" s="116" t="s">
        <v>84</v>
      </c>
      <c r="C277" s="117">
        <v>52</v>
      </c>
      <c r="D277" s="118">
        <v>1.08</v>
      </c>
      <c r="E277" s="117">
        <v>55</v>
      </c>
      <c r="F277" s="118">
        <f t="shared" si="24"/>
        <v>5.7692307692307709E-2</v>
      </c>
      <c r="G277" s="117">
        <v>46</v>
      </c>
      <c r="H277" s="118">
        <f t="shared" si="24"/>
        <v>-0.16363636363636369</v>
      </c>
      <c r="I277" s="117">
        <v>45</v>
      </c>
      <c r="J277" s="118">
        <f t="shared" si="24"/>
        <v>-2.1739130434782594E-2</v>
      </c>
      <c r="K277" s="117">
        <v>46</v>
      </c>
      <c r="L277" s="118">
        <f t="shared" si="25"/>
        <v>2.2222222222222143E-2</v>
      </c>
    </row>
    <row r="278" spans="2:12" x14ac:dyDescent="0.25">
      <c r="B278" s="116" t="s">
        <v>86</v>
      </c>
      <c r="C278" s="117">
        <v>51</v>
      </c>
      <c r="D278" s="118">
        <v>0.88888888888888884</v>
      </c>
      <c r="E278" s="117">
        <v>33</v>
      </c>
      <c r="F278" s="118">
        <f t="shared" si="24"/>
        <v>-0.3529411764705882</v>
      </c>
      <c r="G278" s="117">
        <v>26</v>
      </c>
      <c r="H278" s="118">
        <f t="shared" si="24"/>
        <v>-0.21212121212121215</v>
      </c>
      <c r="I278" s="117">
        <v>23</v>
      </c>
      <c r="J278" s="118">
        <f t="shared" si="24"/>
        <v>-0.11538461538461542</v>
      </c>
      <c r="K278" s="117">
        <v>25</v>
      </c>
      <c r="L278" s="118">
        <f t="shared" si="25"/>
        <v>8.6956521739130377E-2</v>
      </c>
    </row>
    <row r="279" spans="2:12" x14ac:dyDescent="0.25">
      <c r="B279" s="116" t="s">
        <v>88</v>
      </c>
      <c r="C279" s="117">
        <v>26</v>
      </c>
      <c r="D279" s="118">
        <v>4.0000000000000036E-2</v>
      </c>
      <c r="E279" s="117">
        <v>39</v>
      </c>
      <c r="F279" s="118">
        <f t="shared" si="24"/>
        <v>0.5</v>
      </c>
      <c r="G279" s="117">
        <v>47</v>
      </c>
      <c r="H279" s="118">
        <f t="shared" si="24"/>
        <v>0.20512820512820507</v>
      </c>
      <c r="I279" s="117">
        <v>54</v>
      </c>
      <c r="J279" s="118">
        <f t="shared" si="24"/>
        <v>0.14893617021276606</v>
      </c>
      <c r="K279" s="117"/>
      <c r="L279" s="118"/>
    </row>
    <row r="280" spans="2:12" x14ac:dyDescent="0.25">
      <c r="B280" s="116" t="s">
        <v>90</v>
      </c>
      <c r="C280" s="117">
        <v>15</v>
      </c>
      <c r="D280" s="118">
        <v>-0.4642857142857143</v>
      </c>
      <c r="E280" s="117">
        <v>34</v>
      </c>
      <c r="F280" s="118">
        <f t="shared" si="24"/>
        <v>1.2666666666666666</v>
      </c>
      <c r="G280" s="117">
        <v>38</v>
      </c>
      <c r="H280" s="118">
        <f t="shared" si="24"/>
        <v>0.11764705882352944</v>
      </c>
      <c r="I280" s="117">
        <v>14</v>
      </c>
      <c r="J280" s="118">
        <f t="shared" si="24"/>
        <v>-0.63157894736842102</v>
      </c>
      <c r="K280" s="117"/>
      <c r="L280" s="118"/>
    </row>
    <row r="281" spans="2:12" x14ac:dyDescent="0.25">
      <c r="B281" s="116" t="s">
        <v>92</v>
      </c>
      <c r="C281" s="117">
        <v>34</v>
      </c>
      <c r="D281" s="118">
        <v>3.0303030303030276E-2</v>
      </c>
      <c r="E281" s="117">
        <v>37</v>
      </c>
      <c r="F281" s="118">
        <f t="shared" si="24"/>
        <v>8.8235294117646967E-2</v>
      </c>
      <c r="G281" s="117">
        <v>24</v>
      </c>
      <c r="H281" s="118">
        <f t="shared" si="24"/>
        <v>-0.35135135135135132</v>
      </c>
      <c r="I281" s="117">
        <v>25</v>
      </c>
      <c r="J281" s="118">
        <f t="shared" si="24"/>
        <v>4.1666666666666741E-2</v>
      </c>
      <c r="K281" s="117"/>
      <c r="L281" s="118"/>
    </row>
    <row r="282" spans="2:12" x14ac:dyDescent="0.25">
      <c r="B282" s="116" t="s">
        <v>94</v>
      </c>
      <c r="C282" s="117">
        <v>161</v>
      </c>
      <c r="D282" s="118">
        <v>0.2290076335877862</v>
      </c>
      <c r="E282" s="117">
        <v>242</v>
      </c>
      <c r="F282" s="118">
        <f t="shared" si="24"/>
        <v>0.50310559006211175</v>
      </c>
      <c r="G282" s="117">
        <v>228</v>
      </c>
      <c r="H282" s="118">
        <f t="shared" si="24"/>
        <v>-5.7851239669421517E-2</v>
      </c>
      <c r="I282" s="117">
        <v>83</v>
      </c>
      <c r="J282" s="118">
        <f t="shared" si="24"/>
        <v>-0.63596491228070173</v>
      </c>
      <c r="K282" s="117"/>
      <c r="L282" s="118"/>
    </row>
    <row r="283" spans="2:12" x14ac:dyDescent="0.25">
      <c r="B283" s="116" t="s">
        <v>96</v>
      </c>
      <c r="C283" s="117">
        <v>262</v>
      </c>
      <c r="D283" s="118">
        <v>0.10548523206751059</v>
      </c>
      <c r="E283" s="117">
        <v>292</v>
      </c>
      <c r="F283" s="118">
        <f t="shared" si="24"/>
        <v>0.11450381679389321</v>
      </c>
      <c r="G283" s="117">
        <v>371</v>
      </c>
      <c r="H283" s="118">
        <f t="shared" si="24"/>
        <v>0.27054794520547953</v>
      </c>
      <c r="I283" s="117">
        <v>452</v>
      </c>
      <c r="J283" s="118">
        <f t="shared" si="24"/>
        <v>0.21832884097035032</v>
      </c>
      <c r="K283" s="117"/>
      <c r="L283" s="118"/>
    </row>
    <row r="284" spans="2:12" x14ac:dyDescent="0.25">
      <c r="B284" s="116" t="s">
        <v>98</v>
      </c>
      <c r="C284" s="117">
        <v>357</v>
      </c>
      <c r="D284" s="118">
        <v>0.10185185185185186</v>
      </c>
      <c r="E284" s="117">
        <v>357</v>
      </c>
      <c r="F284" s="118">
        <f t="shared" si="24"/>
        <v>0</v>
      </c>
      <c r="G284" s="117">
        <v>467</v>
      </c>
      <c r="H284" s="118">
        <f t="shared" si="24"/>
        <v>0.3081232492997199</v>
      </c>
      <c r="I284" s="117">
        <v>375</v>
      </c>
      <c r="J284" s="118">
        <f t="shared" si="24"/>
        <v>-0.19700214132762317</v>
      </c>
      <c r="K284" s="117"/>
      <c r="L284" s="118"/>
    </row>
    <row r="285" spans="2:12" ht="15.75" x14ac:dyDescent="0.25">
      <c r="B285" s="119" t="s">
        <v>32</v>
      </c>
      <c r="C285" s="120">
        <v>1885</v>
      </c>
      <c r="D285" s="121">
        <v>1.0511425462459196</v>
      </c>
      <c r="E285" s="120">
        <v>2455</v>
      </c>
      <c r="F285" s="121">
        <f t="shared" si="24"/>
        <v>0.3023872679045092</v>
      </c>
      <c r="G285" s="120">
        <v>2502</v>
      </c>
      <c r="H285" s="121">
        <f t="shared" si="24"/>
        <v>1.91446028513238E-2</v>
      </c>
      <c r="I285" s="120">
        <v>2367</v>
      </c>
      <c r="J285" s="121">
        <f t="shared" si="24"/>
        <v>-5.3956834532374098E-2</v>
      </c>
      <c r="K285" s="120">
        <v>1216</v>
      </c>
      <c r="L285" s="121">
        <v>-0.10850439882697949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EE12-A038-478F-B1BE-F5AB28DA03F5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7" t="s">
        <v>247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</row>
    <row r="7" spans="1:18" ht="22.5" thickTop="1" thickBot="1" x14ac:dyDescent="0.3">
      <c r="B7" s="112"/>
      <c r="C7" s="124">
        <v>2019</v>
      </c>
      <c r="D7" s="301">
        <v>2020</v>
      </c>
      <c r="E7" s="302"/>
      <c r="F7" s="301">
        <v>2021</v>
      </c>
      <c r="G7" s="302"/>
      <c r="H7" s="301">
        <v>2022</v>
      </c>
      <c r="I7" s="302"/>
      <c r="J7" s="301">
        <v>2023</v>
      </c>
      <c r="K7" s="302"/>
      <c r="L7" s="303">
        <v>2024</v>
      </c>
      <c r="M7" s="302"/>
      <c r="N7" s="303">
        <v>2025</v>
      </c>
      <c r="O7" s="304"/>
      <c r="P7" s="303">
        <v>2026</v>
      </c>
      <c r="Q7" s="304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259</v>
      </c>
      <c r="L8" s="115" t="s">
        <v>74</v>
      </c>
      <c r="M8" s="114" t="s">
        <v>260</v>
      </c>
      <c r="N8" s="115" t="s">
        <v>74</v>
      </c>
      <c r="O8" s="114" t="s">
        <v>261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20553</v>
      </c>
      <c r="D9" s="117">
        <v>20553</v>
      </c>
      <c r="E9" s="118">
        <f t="shared" ref="E9:E21" si="0">D9/C9-1</f>
        <v>0</v>
      </c>
      <c r="F9" s="117">
        <v>4767</v>
      </c>
      <c r="G9" s="118">
        <f>F9/D9-1</f>
        <v>-0.76806305648810391</v>
      </c>
      <c r="H9" s="117">
        <v>14146</v>
      </c>
      <c r="I9" s="118">
        <f>IFERROR(H9/F9-1,"-")</f>
        <v>1.9674847912733373</v>
      </c>
      <c r="J9" s="117">
        <v>23609</v>
      </c>
      <c r="K9" s="118">
        <f>IFERROR(J9/H9-1,"-")</f>
        <v>0.66895235402233855</v>
      </c>
      <c r="L9" s="117">
        <v>23403</v>
      </c>
      <c r="M9" s="118">
        <f t="shared" ref="M9:M21" si="1">IFERROR(L9/J9-1,"-")</f>
        <v>-8.7254860434580195E-3</v>
      </c>
      <c r="N9" s="117">
        <v>24602</v>
      </c>
      <c r="O9" s="118">
        <f>IFERROR(N9/L9-1,"-")</f>
        <v>5.1232747938298573E-2</v>
      </c>
      <c r="P9" s="117">
        <v>28418</v>
      </c>
      <c r="Q9" s="118">
        <f t="shared" ref="Q9:Q20" si="2">IFERROR(P9/N9-1,"-")</f>
        <v>0.15510934070400784</v>
      </c>
    </row>
    <row r="10" spans="1:18" x14ac:dyDescent="0.25">
      <c r="A10" s="1" t="s">
        <v>77</v>
      </c>
      <c r="B10" s="116" t="s">
        <v>78</v>
      </c>
      <c r="C10" s="117">
        <v>20929</v>
      </c>
      <c r="D10" s="117">
        <v>23364</v>
      </c>
      <c r="E10" s="118">
        <f t="shared" si="0"/>
        <v>0.11634574036026568</v>
      </c>
      <c r="F10" s="117">
        <v>8041</v>
      </c>
      <c r="G10" s="118">
        <f t="shared" ref="G10:G20" si="3">F10/D10-1</f>
        <v>-0.65583804143126179</v>
      </c>
      <c r="H10" s="117">
        <v>17059</v>
      </c>
      <c r="I10" s="118">
        <f t="shared" ref="G10:I21" si="4">IFERROR(H10/F10-1,"-")</f>
        <v>1.1215023007088671</v>
      </c>
      <c r="J10" s="117">
        <v>22775</v>
      </c>
      <c r="K10" s="118">
        <f t="shared" ref="K10:K21" si="5">IFERROR(J10/H10-1,"-")</f>
        <v>0.33507239580280213</v>
      </c>
      <c r="L10" s="117">
        <v>22625</v>
      </c>
      <c r="M10" s="118">
        <f t="shared" si="1"/>
        <v>-6.5861690450055299E-3</v>
      </c>
      <c r="N10" s="117">
        <v>24926</v>
      </c>
      <c r="O10" s="118">
        <f t="shared" ref="O10:O21" si="6">IFERROR(N10/L10-1,"-")</f>
        <v>0.10170165745856363</v>
      </c>
      <c r="P10" s="117">
        <v>27857</v>
      </c>
      <c r="Q10" s="118">
        <f t="shared" si="2"/>
        <v>0.1175880606595523</v>
      </c>
    </row>
    <row r="11" spans="1:18" x14ac:dyDescent="0.25">
      <c r="A11" s="1" t="s">
        <v>79</v>
      </c>
      <c r="B11" s="116" t="s">
        <v>80</v>
      </c>
      <c r="C11" s="117">
        <v>21779</v>
      </c>
      <c r="D11" s="117">
        <v>8936</v>
      </c>
      <c r="E11" s="118">
        <f t="shared" si="0"/>
        <v>-0.58969649662518941</v>
      </c>
      <c r="F11" s="117">
        <v>10312</v>
      </c>
      <c r="G11" s="118">
        <f t="shared" si="3"/>
        <v>0.15398388540734098</v>
      </c>
      <c r="H11" s="117">
        <v>20054</v>
      </c>
      <c r="I11" s="118">
        <f t="shared" si="4"/>
        <v>0.94472459270752518</v>
      </c>
      <c r="J11" s="117">
        <v>25174</v>
      </c>
      <c r="K11" s="118">
        <f t="shared" si="5"/>
        <v>0.25531066121472024</v>
      </c>
      <c r="L11" s="117">
        <v>22971</v>
      </c>
      <c r="M11" s="118">
        <f t="shared" si="1"/>
        <v>-8.7510923969174592E-2</v>
      </c>
      <c r="N11" s="117">
        <v>26883</v>
      </c>
      <c r="O11" s="118">
        <f t="shared" si="6"/>
        <v>0.17030168473292417</v>
      </c>
      <c r="P11" s="117">
        <v>27912</v>
      </c>
      <c r="Q11" s="118">
        <f t="shared" si="2"/>
        <v>3.8276978015846508E-2</v>
      </c>
    </row>
    <row r="12" spans="1:18" x14ac:dyDescent="0.25">
      <c r="A12" s="1" t="s">
        <v>81</v>
      </c>
      <c r="B12" s="116" t="s">
        <v>82</v>
      </c>
      <c r="C12" s="117">
        <v>16758</v>
      </c>
      <c r="D12" s="117">
        <v>0</v>
      </c>
      <c r="E12" s="118">
        <f t="shared" si="0"/>
        <v>-1</v>
      </c>
      <c r="F12" s="117">
        <v>9597</v>
      </c>
      <c r="G12" s="118" t="str">
        <f t="shared" si="4"/>
        <v>-</v>
      </c>
      <c r="H12" s="117">
        <v>17340</v>
      </c>
      <c r="I12" s="118">
        <f t="shared" si="4"/>
        <v>0.8068146295717411</v>
      </c>
      <c r="J12" s="117">
        <v>19154</v>
      </c>
      <c r="K12" s="118">
        <f t="shared" si="5"/>
        <v>0.10461361014994242</v>
      </c>
      <c r="L12" s="117">
        <v>19029</v>
      </c>
      <c r="M12" s="118">
        <f t="shared" si="1"/>
        <v>-6.5260519995823385E-3</v>
      </c>
      <c r="N12" s="117">
        <v>20857</v>
      </c>
      <c r="O12" s="118">
        <f t="shared" si="6"/>
        <v>9.6063902464659234E-2</v>
      </c>
      <c r="P12" s="117">
        <v>23055</v>
      </c>
      <c r="Q12" s="118">
        <f t="shared" si="2"/>
        <v>0.1053842834539962</v>
      </c>
    </row>
    <row r="13" spans="1:18" x14ac:dyDescent="0.25">
      <c r="A13" s="1" t="s">
        <v>83</v>
      </c>
      <c r="B13" s="116" t="s">
        <v>84</v>
      </c>
      <c r="C13" s="117">
        <v>17027</v>
      </c>
      <c r="D13" s="117">
        <v>0</v>
      </c>
      <c r="E13" s="118">
        <f t="shared" si="0"/>
        <v>-1</v>
      </c>
      <c r="F13" s="117">
        <v>12545</v>
      </c>
      <c r="G13" s="118" t="str">
        <f t="shared" si="4"/>
        <v>-</v>
      </c>
      <c r="H13" s="117">
        <v>18214</v>
      </c>
      <c r="I13" s="118">
        <f t="shared" si="4"/>
        <v>0.45189318453567151</v>
      </c>
      <c r="J13" s="117">
        <v>17881</v>
      </c>
      <c r="K13" s="118">
        <f t="shared" si="5"/>
        <v>-1.828263972768196E-2</v>
      </c>
      <c r="L13" s="117">
        <v>17439</v>
      </c>
      <c r="M13" s="118">
        <f t="shared" si="1"/>
        <v>-2.4718975448800418E-2</v>
      </c>
      <c r="N13" s="117">
        <v>22620</v>
      </c>
      <c r="O13" s="118">
        <f t="shared" si="6"/>
        <v>0.29709272320660585</v>
      </c>
      <c r="P13" s="117">
        <v>20399</v>
      </c>
      <c r="Q13" s="118">
        <f t="shared" si="2"/>
        <v>-9.818744473916885E-2</v>
      </c>
    </row>
    <row r="14" spans="1:18" x14ac:dyDescent="0.25">
      <c r="A14" s="1" t="s">
        <v>85</v>
      </c>
      <c r="B14" s="116" t="s">
        <v>86</v>
      </c>
      <c r="C14" s="117">
        <v>15071</v>
      </c>
      <c r="D14" s="117">
        <v>0</v>
      </c>
      <c r="E14" s="118">
        <f t="shared" si="0"/>
        <v>-1</v>
      </c>
      <c r="F14" s="117">
        <v>13541</v>
      </c>
      <c r="G14" s="118" t="str">
        <f t="shared" si="4"/>
        <v>-</v>
      </c>
      <c r="H14" s="117">
        <v>17608</v>
      </c>
      <c r="I14" s="118">
        <f t="shared" si="4"/>
        <v>0.30034709401078197</v>
      </c>
      <c r="J14" s="117">
        <v>17983</v>
      </c>
      <c r="K14" s="118">
        <f t="shared" si="5"/>
        <v>2.1297137664697763E-2</v>
      </c>
      <c r="L14" s="117">
        <v>19479</v>
      </c>
      <c r="M14" s="118">
        <f t="shared" si="1"/>
        <v>8.3189679141411288E-2</v>
      </c>
      <c r="N14" s="117">
        <v>20873</v>
      </c>
      <c r="O14" s="118">
        <f t="shared" si="6"/>
        <v>7.1564248678063658E-2</v>
      </c>
      <c r="P14" s="117">
        <v>19069</v>
      </c>
      <c r="Q14" s="118">
        <f t="shared" si="2"/>
        <v>-8.6427442150146083E-2</v>
      </c>
    </row>
    <row r="15" spans="1:18" x14ac:dyDescent="0.25">
      <c r="A15" s="1" t="s">
        <v>87</v>
      </c>
      <c r="B15" s="116" t="s">
        <v>88</v>
      </c>
      <c r="C15" s="117">
        <v>17228</v>
      </c>
      <c r="D15" s="117">
        <v>0</v>
      </c>
      <c r="E15" s="118">
        <f t="shared" si="0"/>
        <v>-1</v>
      </c>
      <c r="F15" s="117">
        <v>14398</v>
      </c>
      <c r="G15" s="118" t="str">
        <f t="shared" si="4"/>
        <v>-</v>
      </c>
      <c r="H15" s="117">
        <v>18083</v>
      </c>
      <c r="I15" s="118">
        <f t="shared" si="4"/>
        <v>0.25593832476732881</v>
      </c>
      <c r="J15" s="117">
        <v>17745</v>
      </c>
      <c r="K15" s="118">
        <f t="shared" si="5"/>
        <v>-1.8691588785046731E-2</v>
      </c>
      <c r="L15" s="117">
        <v>21632</v>
      </c>
      <c r="M15" s="118">
        <f t="shared" si="1"/>
        <v>0.21904761904761916</v>
      </c>
      <c r="N15" s="117">
        <v>23873</v>
      </c>
      <c r="O15" s="118">
        <f t="shared" si="6"/>
        <v>0.10359652366863914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13793</v>
      </c>
      <c r="D16" s="117">
        <v>6776</v>
      </c>
      <c r="E16" s="118">
        <f t="shared" si="0"/>
        <v>-0.50873631552236642</v>
      </c>
      <c r="F16" s="117">
        <v>13925</v>
      </c>
      <c r="G16" s="118">
        <f t="shared" si="3"/>
        <v>1.0550472255017711</v>
      </c>
      <c r="H16" s="117">
        <v>15520</v>
      </c>
      <c r="I16" s="118">
        <f t="shared" si="4"/>
        <v>0.1145421903052064</v>
      </c>
      <c r="J16" s="117">
        <v>14993</v>
      </c>
      <c r="K16" s="118">
        <f t="shared" si="5"/>
        <v>-3.39561855670103E-2</v>
      </c>
      <c r="L16" s="117">
        <v>15201</v>
      </c>
      <c r="M16" s="118">
        <f t="shared" si="1"/>
        <v>1.3873140799039563E-2</v>
      </c>
      <c r="N16" s="117">
        <v>16969</v>
      </c>
      <c r="O16" s="118">
        <f t="shared" si="6"/>
        <v>0.11630813762252479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15992</v>
      </c>
      <c r="D17" s="117">
        <v>7423</v>
      </c>
      <c r="E17" s="118">
        <f t="shared" si="0"/>
        <v>-0.53583041520760388</v>
      </c>
      <c r="F17" s="117">
        <v>16473</v>
      </c>
      <c r="G17" s="118">
        <f t="shared" si="3"/>
        <v>1.2191836184830929</v>
      </c>
      <c r="H17" s="117">
        <v>19959</v>
      </c>
      <c r="I17" s="118">
        <f t="shared" si="4"/>
        <v>0.21161901293024954</v>
      </c>
      <c r="J17" s="117">
        <v>15933</v>
      </c>
      <c r="K17" s="118">
        <f t="shared" si="5"/>
        <v>-0.2017135127010371</v>
      </c>
      <c r="L17" s="117">
        <v>19577</v>
      </c>
      <c r="M17" s="118">
        <f t="shared" si="1"/>
        <v>0.22870771355049269</v>
      </c>
      <c r="N17" s="117">
        <v>21810</v>
      </c>
      <c r="O17" s="118">
        <f t="shared" si="6"/>
        <v>0.11406242018695401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18677</v>
      </c>
      <c r="D18" s="117">
        <v>9298</v>
      </c>
      <c r="E18" s="118">
        <f t="shared" si="0"/>
        <v>-0.50216844246934733</v>
      </c>
      <c r="F18" s="117">
        <v>19721</v>
      </c>
      <c r="G18" s="118">
        <f t="shared" si="3"/>
        <v>1.1209937620993764</v>
      </c>
      <c r="H18" s="117">
        <v>21932</v>
      </c>
      <c r="I18" s="118">
        <f t="shared" si="4"/>
        <v>0.11211399016277057</v>
      </c>
      <c r="J18" s="117">
        <v>20553</v>
      </c>
      <c r="K18" s="118">
        <f t="shared" si="5"/>
        <v>-6.2876162684661674E-2</v>
      </c>
      <c r="L18" s="117">
        <v>19337</v>
      </c>
      <c r="M18" s="118">
        <f t="shared" si="1"/>
        <v>-5.9164112295042037E-2</v>
      </c>
      <c r="N18" s="117">
        <v>24469</v>
      </c>
      <c r="O18" s="118">
        <f t="shared" si="6"/>
        <v>0.26539794176966436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21685</v>
      </c>
      <c r="D19" s="117">
        <v>8104</v>
      </c>
      <c r="E19" s="118">
        <f t="shared" si="0"/>
        <v>-0.62628545077242337</v>
      </c>
      <c r="F19" s="117">
        <v>22740</v>
      </c>
      <c r="G19" s="118">
        <f t="shared" si="3"/>
        <v>1.8060217176702862</v>
      </c>
      <c r="H19" s="117">
        <v>25251</v>
      </c>
      <c r="I19" s="118">
        <f t="shared" si="4"/>
        <v>0.11042216358839041</v>
      </c>
      <c r="J19" s="117">
        <v>23667</v>
      </c>
      <c r="K19" s="118">
        <f t="shared" si="5"/>
        <v>-6.2730188903409756E-2</v>
      </c>
      <c r="L19" s="117">
        <v>25085</v>
      </c>
      <c r="M19" s="118">
        <f t="shared" si="1"/>
        <v>5.9914649089449545E-2</v>
      </c>
      <c r="N19" s="117">
        <v>28486</v>
      </c>
      <c r="O19" s="118">
        <f t="shared" si="6"/>
        <v>0.13557903129360183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20923</v>
      </c>
      <c r="D20" s="117">
        <v>6962</v>
      </c>
      <c r="E20" s="118">
        <f t="shared" si="0"/>
        <v>-0.66725612961812364</v>
      </c>
      <c r="F20" s="117">
        <v>18198</v>
      </c>
      <c r="G20" s="118">
        <f t="shared" si="3"/>
        <v>1.6139040505601838</v>
      </c>
      <c r="H20" s="117">
        <v>23965</v>
      </c>
      <c r="I20" s="118">
        <f t="shared" si="4"/>
        <v>0.3169029563688317</v>
      </c>
      <c r="J20" s="117">
        <v>20577</v>
      </c>
      <c r="K20" s="118">
        <f t="shared" si="5"/>
        <v>-0.14137283538493639</v>
      </c>
      <c r="L20" s="117">
        <v>24629</v>
      </c>
      <c r="M20" s="118">
        <f t="shared" si="1"/>
        <v>0.19691889002284113</v>
      </c>
      <c r="N20" s="117">
        <v>26233</v>
      </c>
      <c r="O20" s="118">
        <f t="shared" si="6"/>
        <v>6.5126476917455101E-2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220415</v>
      </c>
      <c r="D21" s="120">
        <v>103516</v>
      </c>
      <c r="E21" s="121">
        <f t="shared" si="0"/>
        <v>-0.53035864165324509</v>
      </c>
      <c r="F21" s="120">
        <v>164258</v>
      </c>
      <c r="G21" s="121">
        <f>F21/D21-1</f>
        <v>0.58678851578499946</v>
      </c>
      <c r="H21" s="120">
        <v>229131</v>
      </c>
      <c r="I21" s="121">
        <f t="shared" si="4"/>
        <v>0.39494575606667559</v>
      </c>
      <c r="J21" s="120">
        <v>240044</v>
      </c>
      <c r="K21" s="121">
        <f t="shared" si="5"/>
        <v>4.7627776250267262E-2</v>
      </c>
      <c r="L21" s="120">
        <v>250407</v>
      </c>
      <c r="M21" s="121">
        <f t="shared" si="1"/>
        <v>4.3171251937144772E-2</v>
      </c>
      <c r="N21" s="120">
        <v>282601</v>
      </c>
      <c r="O21" s="121">
        <f t="shared" si="6"/>
        <v>0.12856669342310711</v>
      </c>
      <c r="P21" s="120">
        <v>146710</v>
      </c>
      <c r="Q21" s="121">
        <v>4.2263126860422995E-2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F5562AA8-DE66-447D-AD2C-0BC1AED3233E}"/>
</file>

<file path=customXml/itemProps2.xml><?xml version="1.0" encoding="utf-8"?>
<ds:datastoreItem xmlns:ds="http://schemas.openxmlformats.org/officeDocument/2006/customXml" ds:itemID="{D22C5505-1D0B-4786-A8C5-FB9BDB642D3D}"/>
</file>

<file path=customXml/itemProps3.xml><?xml version="1.0" encoding="utf-8"?>
<ds:datastoreItem xmlns:ds="http://schemas.openxmlformats.org/officeDocument/2006/customXml" ds:itemID="{CACC0260-1263-4380-B25F-C85C9AF506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2026-07-24T10:47:36Z</dcterms:created>
  <dcterms:modified xsi:type="dcterms:W3CDTF">2026-07-27T10:38:51Z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2026-07-24T10:48:03Z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853e5e66-fd9b-47c2-80dd-74e5ba34e515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</Properties>
</file>